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3.xml" ContentType="application/vnd.openxmlformats-officedocument.drawing+xml"/>
  <Override PartName="/xl/comments17.xml" ContentType="application/vnd.openxmlformats-officedocument.spreadsheetml.comments+xml"/>
  <Override PartName="/xl/drawings/drawing14.xml" ContentType="application/vnd.openxmlformats-officedocument.drawing+xml"/>
  <Override PartName="/xl/comments18.xml" ContentType="application/vnd.openxmlformats-officedocument.spreadsheetml.comments+xml"/>
  <Override PartName="/xl/drawings/drawing1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21.xml" ContentType="application/vnd.openxmlformats-officedocument.drawing+xml"/>
  <Override PartName="/xl/comments31.xml" ContentType="application/vnd.openxmlformats-officedocument.spreadsheetml.comments+xml"/>
  <Override PartName="/xl/drawings/drawing22.xml" ContentType="application/vnd.openxmlformats-officedocument.drawing+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drawings/drawing23.xml" ContentType="application/vnd.openxmlformats-officedocument.drawing+xml"/>
  <Override PartName="/xl/comments38.xml" ContentType="application/vnd.openxmlformats-officedocument.spreadsheetml.comments+xml"/>
  <Override PartName="/xl/drawings/drawing24.xml" ContentType="application/vnd.openxmlformats-officedocument.drawing+xml"/>
  <Override PartName="/xl/comments39.xml" ContentType="application/vnd.openxmlformats-officedocument.spreadsheetml.comments+xml"/>
  <Override PartName="/xl/comments4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filterPrivacy="1"/>
  <xr:revisionPtr revIDLastSave="0" documentId="8_{23563151-FC91-4236-8715-4BF507E55DFD}" xr6:coauthVersionLast="47" xr6:coauthVersionMax="47" xr10:uidLastSave="{00000000-0000-0000-0000-000000000000}"/>
  <bookViews>
    <workbookView xWindow="-110" yWindow="-110" windowWidth="19420" windowHeight="10420" tabRatio="748" xr2:uid="{00000000-000D-0000-FFFF-FFFF00000000}"/>
  </bookViews>
  <sheets>
    <sheet name="はじめに" sheetId="69" r:id="rId1"/>
    <sheet name="申請時もくじ" sheetId="43" r:id="rId2"/>
    <sheet name="様式①申請" sheetId="44" r:id="rId3"/>
    <sheet name="①1.概要" sheetId="25" r:id="rId4"/>
    <sheet name="①2.事業目的" sheetId="26" r:id="rId5"/>
    <sheet name="①3.実施体制" sheetId="47" r:id="rId6"/>
    <sheet name="①4.事業内容（PR）" sheetId="1" r:id="rId7"/>
    <sheet name="①4.事業内容（販促）" sheetId="32" r:id="rId8"/>
    <sheet name="①5.スケジュール(PR)" sheetId="28" r:id="rId9"/>
    <sheet name="①5.スケジュール(販促)" sheetId="36" r:id="rId10"/>
    <sheet name="①6.成果目標（PR）" sheetId="27" r:id="rId11"/>
    <sheet name="①6.成果目標（販促）" sheetId="39" r:id="rId12"/>
    <sheet name="①7.積算内訳（PR）" sheetId="38" r:id="rId13"/>
    <sheet name="①7.積算内訳（販促）" sheetId="40" r:id="rId14"/>
    <sheet name="①8.添付資料" sheetId="29" r:id="rId15"/>
    <sheet name="①交付申請書" sheetId="35" r:id="rId16"/>
    <sheet name="上期報告もくじ" sheetId="67" r:id="rId17"/>
    <sheet name="様式②上期" sheetId="60" r:id="rId18"/>
    <sheet name="②4.実施状況（PR）" sheetId="63" r:id="rId19"/>
    <sheet name="②4.実施状況（販促）" sheetId="70" r:id="rId20"/>
    <sheet name="②5.スケジュール(PR) " sheetId="71" r:id="rId21"/>
    <sheet name="②5.スケジュール(販促)" sheetId="72" r:id="rId22"/>
    <sheet name="②6.成果報告（PR）" sheetId="61" r:id="rId23"/>
    <sheet name="②6.成果報告（販促）" sheetId="73" r:id="rId24"/>
    <sheet name="②7.経費内訳（PR）" sheetId="65" r:id="rId25"/>
    <sheet name="②7.経費内訳（販促）" sheetId="74" r:id="rId26"/>
    <sheet name="②上期報告書" sheetId="75" r:id="rId27"/>
    <sheet name="様式③" sheetId="59" r:id="rId28"/>
    <sheet name="様式④" sheetId="58" r:id="rId29"/>
    <sheet name="様式⑤" sheetId="119" r:id="rId30"/>
    <sheet name="年度報告もくじ" sheetId="88" r:id="rId31"/>
    <sheet name="様式⑥年間" sheetId="89" r:id="rId32"/>
    <sheet name="⑥4.実施内容（PR）" sheetId="90" r:id="rId33"/>
    <sheet name="⑥4.実施内容（販促）" sheetId="99" r:id="rId34"/>
    <sheet name="⑥5.スケジュール(PR) " sheetId="92" r:id="rId35"/>
    <sheet name="⑥5.スケジュール(販促) " sheetId="100" r:id="rId36"/>
    <sheet name="⑥6.成果報告（PR）" sheetId="94" r:id="rId37"/>
    <sheet name="⑥6.成果報告（販促）" sheetId="101" r:id="rId38"/>
    <sheet name="⑥7.経費内訳（PR）" sheetId="96" r:id="rId39"/>
    <sheet name="⑥7.経費内訳（販促）" sheetId="102" r:id="rId40"/>
    <sheet name="別紙2" sheetId="30" r:id="rId41"/>
    <sheet name="⑥年間報告書" sheetId="98" r:id="rId42"/>
    <sheet name="上期変更もくじ" sheetId="50" r:id="rId43"/>
    <sheet name="様式⑦上期変更" sheetId="45" r:id="rId44"/>
    <sheet name="⑦1.活動計画変更（PR）" sheetId="31" r:id="rId45"/>
    <sheet name="⑦1.活動計画変更（販促）" sheetId="56" r:id="rId46"/>
    <sheet name="⑦2.変更活動積算内訳（PR）" sheetId="55" r:id="rId47"/>
    <sheet name="⑦2.変更活動積算内訳（販促）" sheetId="57" r:id="rId48"/>
    <sheet name="⑦変更交付" sheetId="49" r:id="rId49"/>
    <sheet name="下期変更もくじ" sheetId="76" r:id="rId50"/>
    <sheet name="様式⑧変更" sheetId="77" r:id="rId51"/>
    <sheet name="⑧1.活動計画変更（PR）" sheetId="78" r:id="rId52"/>
    <sheet name="⑧1.活動計画変更（販促）" sheetId="86" r:id="rId53"/>
    <sheet name="⑧2.変更活動積算内訳（PR）" sheetId="80" r:id="rId54"/>
    <sheet name="⑧2.変更活動積算内訳（販促）" sheetId="87" r:id="rId55"/>
    <sheet name="⑧変更交付" sheetId="82" r:id="rId56"/>
    <sheet name="事業成果もくじ" sheetId="114" r:id="rId57"/>
    <sheet name="様式⑨事業成果" sheetId="103" r:id="rId58"/>
    <sheet name="⑨1.活動内容（PR）" sheetId="106" r:id="rId59"/>
    <sheet name="⑨1.活動内容（販促）" sheetId="110" r:id="rId60"/>
    <sheet name="⑨2.目標と成果（PR）" sheetId="107" r:id="rId61"/>
    <sheet name="⑨2.目標と成果（販促）" sheetId="111" r:id="rId62"/>
    <sheet name="⑨3.評価分析（PR）" sheetId="108" r:id="rId63"/>
    <sheet name="⑨3.評価分析（販促）" sheetId="112" r:id="rId64"/>
    <sheet name="⑨4.活動方針（PR）" sheetId="109" r:id="rId65"/>
    <sheet name="⑨4.活動方針（販促）" sheetId="113" r:id="rId66"/>
    <sheet name="様式⑩消費税" sheetId="116" r:id="rId67"/>
    <sheet name="様式⑪事前着手" sheetId="117" r:id="rId68"/>
    <sheet name="別紙" sheetId="118" r:id="rId69"/>
  </sheets>
  <definedNames>
    <definedName name="_xlnm._FilterDatabase" localSheetId="6" hidden="1">'①4.事業内容（PR）'!$B$2:$M$24</definedName>
    <definedName name="_xlnm._FilterDatabase" localSheetId="18" hidden="1">'②4.実施状況（PR）'!$B$2:$K$24</definedName>
    <definedName name="_xlnm._FilterDatabase" localSheetId="19" hidden="1">'②4.実施状況（販促）'!$B$2:$K$24</definedName>
    <definedName name="_xlnm._FilterDatabase" localSheetId="32" hidden="1">'⑥4.実施内容（PR）'!$B$2:$K$24</definedName>
    <definedName name="_xlnm._FilterDatabase" localSheetId="33" hidden="1">'⑥4.実施内容（販促）'!$B$2:$K$24</definedName>
    <definedName name="_xlnm.Print_Area" localSheetId="3">'①1.概要'!$A$1:$P$50</definedName>
    <definedName name="_xlnm.Print_Area" localSheetId="4">'①2.事業目的'!$A$1:$O$30</definedName>
    <definedName name="_xlnm.Print_Area" localSheetId="5">'①3.実施体制'!$A$1:$Q$27</definedName>
    <definedName name="_xlnm.Print_Area" localSheetId="6">'①4.事業内容（PR）'!$A$1:$N$28</definedName>
    <definedName name="_xlnm.Print_Area" localSheetId="7">'①4.事業内容（販促）'!$A$1:$N$58</definedName>
    <definedName name="_xlnm.Print_Area" localSheetId="8">'①5.スケジュール(PR)'!$A$1:$P$25</definedName>
    <definedName name="_xlnm.Print_Area" localSheetId="9">'①5.スケジュール(販促)'!$A$1:$P$54</definedName>
    <definedName name="_xlnm.Print_Area" localSheetId="10">'①6.成果目標（PR）'!$A$1:$M$49</definedName>
    <definedName name="_xlnm.Print_Area" localSheetId="11">'①6.成果目標（販促）'!$A$1:$M$109</definedName>
    <definedName name="_xlnm.Print_Area" localSheetId="12">'①7.積算内訳（PR）'!$A$1:$L$211</definedName>
    <definedName name="_xlnm.Print_Area" localSheetId="13">'①7.積算内訳（販促）'!$A$1:$L$511</definedName>
    <definedName name="_xlnm.Print_Area" localSheetId="14">'①8.添付資料'!$A$1:$M$16</definedName>
    <definedName name="_xlnm.Print_Area" localSheetId="15">①交付申請書!$A$1:$H$33</definedName>
    <definedName name="_xlnm.Print_Area" localSheetId="18">'②4.実施状況（PR）'!$A$1:$L$14</definedName>
    <definedName name="_xlnm.Print_Area" localSheetId="19">'②4.実施状況（販促）'!$A$1:$L$14</definedName>
    <definedName name="_xlnm.Print_Area" localSheetId="20">'②5.スケジュール(PR) '!$A$1:$P$14</definedName>
    <definedName name="_xlnm.Print_Area" localSheetId="21">'②5.スケジュール(販促)'!$A$1:$P$14</definedName>
    <definedName name="_xlnm.Print_Area" localSheetId="22">'②6.成果報告（PR）'!$A$1:$M$29</definedName>
    <definedName name="_xlnm.Print_Area" localSheetId="23">'②6.成果報告（販促）'!$A$1:$M$49</definedName>
    <definedName name="_xlnm.Print_Area" localSheetId="24">'②7.経費内訳（PR）'!$A$1:$L$111</definedName>
    <definedName name="_xlnm.Print_Area" localSheetId="25">'②7.経費内訳（販促）'!$A$1:$L$211</definedName>
    <definedName name="_xlnm.Print_Area" localSheetId="26">②上期報告書!$A$1:$L$24</definedName>
    <definedName name="_xlnm.Print_Area" localSheetId="32">'⑥4.実施内容（PR）'!$A$1:$L$14</definedName>
    <definedName name="_xlnm.Print_Area" localSheetId="33">'⑥4.実施内容（販促）'!$A$1:$L$14</definedName>
    <definedName name="_xlnm.Print_Area" localSheetId="34">'⑥5.スケジュール(PR) '!$A$1:$P$14</definedName>
    <definedName name="_xlnm.Print_Area" localSheetId="35">'⑥5.スケジュール(販促) '!$A$1:$P$14</definedName>
    <definedName name="_xlnm.Print_Area" localSheetId="36">'⑥6.成果報告（PR）'!$A$1:$M$49</definedName>
    <definedName name="_xlnm.Print_Area" localSheetId="37">'⑥6.成果報告（販促）'!$A$1:$M$109</definedName>
    <definedName name="_xlnm.Print_Area" localSheetId="38">'⑥7.経費内訳（PR）'!$A$1:$L$211</definedName>
    <definedName name="_xlnm.Print_Area" localSheetId="39">'⑥7.経費内訳（販促）'!$A$1:$L$511</definedName>
    <definedName name="_xlnm.Print_Area" localSheetId="41">⑥年間報告書!$A$1:$L$25</definedName>
    <definedName name="_xlnm.Print_Area" localSheetId="44">'⑦1.活動計画変更（PR）'!$A$1:$K$17</definedName>
    <definedName name="_xlnm.Print_Area" localSheetId="45">'⑦1.活動計画変更（販促）'!$A$1:$K$17</definedName>
    <definedName name="_xlnm.Print_Area" localSheetId="46">'⑦2.変更活動積算内訳（PR）'!$A$1:$S$212</definedName>
    <definedName name="_xlnm.Print_Area" localSheetId="47">'⑦2.変更活動積算内訳（販促）'!$A$1:$S$512</definedName>
    <definedName name="_xlnm.Print_Area" localSheetId="48">⑦変更交付!$A$1:$M$30</definedName>
    <definedName name="_xlnm.Print_Area" localSheetId="51">'⑧1.活動計画変更（PR）'!$A$1:$K$17</definedName>
    <definedName name="_xlnm.Print_Area" localSheetId="52">'⑧1.活動計画変更（販促）'!$A$1:$K$17</definedName>
    <definedName name="_xlnm.Print_Area" localSheetId="53">'⑧2.変更活動積算内訳（PR）'!$A$1:$Z$212</definedName>
    <definedName name="_xlnm.Print_Area" localSheetId="54">'⑧2.変更活動積算内訳（販促）'!$A$1:$Z$512</definedName>
    <definedName name="_xlnm.Print_Area" localSheetId="55">⑧変更交付!$A$1:$M$31</definedName>
    <definedName name="_xlnm.Print_Area" localSheetId="58">'⑨1.活動内容（PR）'!$A$1:$K$14</definedName>
    <definedName name="_xlnm.Print_Area" localSheetId="59">'⑨1.活動内容（販促）'!$A$1:$K$14</definedName>
    <definedName name="_xlnm.Print_Area" localSheetId="60">'⑨2.目標と成果（PR）'!$A$1:$M$30</definedName>
    <definedName name="_xlnm.Print_Area" localSheetId="61">'⑨2.目標と成果（販促）'!$A$1:$M$60</definedName>
    <definedName name="_xlnm.Print_Area" localSheetId="62">'⑨3.評価分析（PR）'!$A$1:$Q$77</definedName>
    <definedName name="_xlnm.Print_Area" localSheetId="63">'⑨3.評価分析（販促）'!$A$1:$Q$97</definedName>
    <definedName name="_xlnm.Print_Area" localSheetId="64">'⑨4.活動方針（PR）'!$A$1:$J$25</definedName>
    <definedName name="_xlnm.Print_Area" localSheetId="65">'⑨4.活動方針（販促）'!$A$1:$J$55</definedName>
    <definedName name="_xlnm.Print_Area" localSheetId="49">下期変更もくじ!$A$1:$N$25</definedName>
    <definedName name="_xlnm.Print_Area" localSheetId="56">事業成果もくじ!$A$1:$N$16</definedName>
    <definedName name="_xlnm.Print_Area" localSheetId="42">上期変更もくじ!$A$1:$N$25</definedName>
    <definedName name="_xlnm.Print_Area" localSheetId="16">上期報告もくじ!$A$1:$N$26</definedName>
    <definedName name="_xlnm.Print_Area" localSheetId="1">申請時もくじ!$A$1:$N$31</definedName>
    <definedName name="_xlnm.Print_Area" localSheetId="30">年度報告もくじ!$A$1:$N$26</definedName>
    <definedName name="_xlnm.Print_Area" localSheetId="68">別紙!$B$1:$N$24</definedName>
    <definedName name="_xlnm.Print_Area" localSheetId="40">別紙2!$A$1:$O$22</definedName>
    <definedName name="_xlnm.Print_Area" localSheetId="2">様式①申請!$A$1:$O$24</definedName>
    <definedName name="_xlnm.Print_Area" localSheetId="17">様式②上期!$A$1:$O$27</definedName>
    <definedName name="_xlnm.Print_Area" localSheetId="27">様式③!$A$1:$M$26</definedName>
    <definedName name="_xlnm.Print_Area" localSheetId="28">様式④!$A$1:$K$31</definedName>
    <definedName name="_xlnm.Print_Area" localSheetId="29">様式⑤!$A$1:$O$26</definedName>
    <definedName name="_xlnm.Print_Area" localSheetId="31">様式⑥年間!$A$1:$O$27</definedName>
    <definedName name="_xlnm.Print_Area" localSheetId="43">様式⑦上期変更!$A$1:$O$27</definedName>
    <definedName name="_xlnm.Print_Area" localSheetId="50">様式⑧変更!$A$1:$O$27</definedName>
    <definedName name="_xlnm.Print_Area" localSheetId="57">様式⑨事業成果!$A$1:$O$26</definedName>
    <definedName name="_xlnm.Print_Area" localSheetId="66">様式⑩消費税!$A$1:$O$52</definedName>
    <definedName name="_xlnm.Print_Area" localSheetId="67">様式⑪事前着手!$A$1:$O$24</definedName>
    <definedName name="_xlnm.Print_Titles" localSheetId="6">'①4.事業内容（PR）'!$3:$4</definedName>
    <definedName name="_xlnm.Print_Titles" localSheetId="7">'①4.事業内容（販促）'!$3:$4</definedName>
    <definedName name="_xlnm.Print_Titles" localSheetId="8">'①5.スケジュール(PR)'!$3:$4</definedName>
    <definedName name="_xlnm.Print_Titles" localSheetId="9">'①5.スケジュール(販促)'!$3:$4</definedName>
    <definedName name="_xlnm.Print_Titles" localSheetId="10">'①6.成果目標（PR）'!$3:$4</definedName>
    <definedName name="_xlnm.Print_Titles" localSheetId="11">'①6.成果目標（販促）'!$3:$4</definedName>
    <definedName name="_xlnm.Print_Titles" localSheetId="12">'①7.積算内訳（PR）'!$3:$4</definedName>
    <definedName name="_xlnm.Print_Titles" localSheetId="13">'①7.積算内訳（販促）'!$3:$4</definedName>
    <definedName name="_xlnm.Print_Titles" localSheetId="18">'②4.実施状況（PR）'!$3:$4</definedName>
    <definedName name="_xlnm.Print_Titles" localSheetId="19">'②4.実施状況（販促）'!$3:$4</definedName>
    <definedName name="_xlnm.Print_Titles" localSheetId="20">'②5.スケジュール(PR) '!$3:$4</definedName>
    <definedName name="_xlnm.Print_Titles" localSheetId="21">'②5.スケジュール(販促)'!$3:$4</definedName>
    <definedName name="_xlnm.Print_Titles" localSheetId="22">'②6.成果報告（PR）'!$3:$4</definedName>
    <definedName name="_xlnm.Print_Titles" localSheetId="23">'②6.成果報告（販促）'!$3:$4</definedName>
    <definedName name="_xlnm.Print_Titles" localSheetId="24">'②7.経費内訳（PR）'!$3:$4</definedName>
    <definedName name="_xlnm.Print_Titles" localSheetId="25">'②7.経費内訳（販促）'!$3:$4</definedName>
    <definedName name="_xlnm.Print_Titles" localSheetId="32">'⑥4.実施内容（PR）'!$3:$4</definedName>
    <definedName name="_xlnm.Print_Titles" localSheetId="33">'⑥4.実施内容（販促）'!$3:$4</definedName>
    <definedName name="_xlnm.Print_Titles" localSheetId="34">'⑥5.スケジュール(PR) '!$3:$4</definedName>
    <definedName name="_xlnm.Print_Titles" localSheetId="35">'⑥5.スケジュール(販促) '!$3:$4</definedName>
    <definedName name="_xlnm.Print_Titles" localSheetId="36">'⑥6.成果報告（PR）'!$3:$4</definedName>
    <definedName name="_xlnm.Print_Titles" localSheetId="37">'⑥6.成果報告（販促）'!$3:$4</definedName>
    <definedName name="_xlnm.Print_Titles" localSheetId="38">'⑥7.経費内訳（PR）'!$3:$4</definedName>
    <definedName name="_xlnm.Print_Titles" localSheetId="39">'⑥7.経費内訳（販促）'!$3:$4</definedName>
    <definedName name="_xlnm.Print_Titles" localSheetId="44">'⑦1.活動計画変更（PR）'!$3:$4</definedName>
    <definedName name="_xlnm.Print_Titles" localSheetId="45">'⑦1.活動計画変更（販促）'!$3:$4</definedName>
    <definedName name="_xlnm.Print_Titles" localSheetId="46">'⑦2.変更活動積算内訳（PR）'!$4:$5</definedName>
    <definedName name="_xlnm.Print_Titles" localSheetId="47">'⑦2.変更活動積算内訳（販促）'!$4:$5</definedName>
    <definedName name="_xlnm.Print_Titles" localSheetId="51">'⑧1.活動計画変更（PR）'!$3:$4</definedName>
    <definedName name="_xlnm.Print_Titles" localSheetId="52">'⑧1.活動計画変更（販促）'!$3:$4</definedName>
    <definedName name="_xlnm.Print_Titles" localSheetId="53">'⑧2.変更活動積算内訳（PR）'!$3:$5</definedName>
    <definedName name="_xlnm.Print_Titles" localSheetId="54">'⑧2.変更活動積算内訳（販促）'!$3:$5</definedName>
    <definedName name="_xlnm.Print_Titles" localSheetId="58">'⑨1.活動内容（PR）'!$3:$4</definedName>
    <definedName name="_xlnm.Print_Titles" localSheetId="59">'⑨1.活動内容（販促）'!$3:$4</definedName>
    <definedName name="_xlnm.Print_Titles" localSheetId="60">'⑨2.目標と成果（PR）'!$3:$4</definedName>
    <definedName name="_xlnm.Print_Titles" localSheetId="61">'⑨2.目標と成果（販促）'!$3:$4</definedName>
    <definedName name="_xlnm.Print_Titles" localSheetId="62">'⑨3.評価分析（PR）'!$3:$4</definedName>
    <definedName name="_xlnm.Print_Titles" localSheetId="63">'⑨3.評価分析（販促）'!$3:$4</definedName>
    <definedName name="_xlnm.Print_Titles" localSheetId="64">'⑨4.活動方針（PR）'!$3:$4</definedName>
    <definedName name="_xlnm.Print_Titles" localSheetId="65">'⑨4.活動方針（販促）'!$3:$4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497" i="87" l="1"/>
  <c r="K487" i="87"/>
  <c r="K477" i="87"/>
  <c r="K467" i="87"/>
  <c r="K457" i="87"/>
  <c r="K447" i="87"/>
  <c r="K437" i="87"/>
  <c r="K427" i="87"/>
  <c r="K417" i="87"/>
  <c r="K407" i="87"/>
  <c r="K397" i="87"/>
  <c r="K387" i="87"/>
  <c r="K377" i="87"/>
  <c r="K367" i="87"/>
  <c r="K357" i="87"/>
  <c r="K347" i="87"/>
  <c r="K337" i="87"/>
  <c r="K327" i="87"/>
  <c r="K317" i="87"/>
  <c r="K307" i="87"/>
  <c r="K297" i="87"/>
  <c r="K287" i="87"/>
  <c r="K277" i="87"/>
  <c r="K267" i="87"/>
  <c r="K257" i="87"/>
  <c r="K247" i="87"/>
  <c r="K237" i="87"/>
  <c r="K227" i="87"/>
  <c r="K217" i="87"/>
  <c r="K207" i="87"/>
  <c r="P198" i="87" l="1"/>
  <c r="I198" i="87"/>
  <c r="P188" i="87"/>
  <c r="I188" i="87"/>
  <c r="P178" i="87"/>
  <c r="I178" i="87"/>
  <c r="P168" i="87"/>
  <c r="I168" i="87"/>
  <c r="P158" i="87"/>
  <c r="I158" i="87"/>
  <c r="P148" i="87"/>
  <c r="I148" i="87"/>
  <c r="P138" i="87"/>
  <c r="I138" i="87"/>
  <c r="P128" i="87"/>
  <c r="I128" i="87"/>
  <c r="P118" i="87"/>
  <c r="I118" i="87"/>
  <c r="P108" i="87"/>
  <c r="I108" i="87"/>
  <c r="P98" i="87"/>
  <c r="I98" i="87"/>
  <c r="P88" i="87"/>
  <c r="I88" i="87"/>
  <c r="P78" i="87"/>
  <c r="I78" i="87"/>
  <c r="P68" i="87"/>
  <c r="I68" i="87"/>
  <c r="P58" i="87"/>
  <c r="I58" i="87"/>
  <c r="P48" i="87"/>
  <c r="I48" i="87"/>
  <c r="P38" i="87"/>
  <c r="I38" i="87"/>
  <c r="P28" i="87"/>
  <c r="I28" i="87"/>
  <c r="P18" i="87"/>
  <c r="I18" i="87"/>
  <c r="P8" i="87"/>
  <c r="I8" i="87"/>
  <c r="K197" i="87"/>
  <c r="K187" i="87"/>
  <c r="K177" i="87"/>
  <c r="K167" i="87"/>
  <c r="K157" i="87"/>
  <c r="K147" i="87"/>
  <c r="K137" i="87"/>
  <c r="K127" i="87"/>
  <c r="K117" i="87"/>
  <c r="K107" i="87"/>
  <c r="K97" i="87"/>
  <c r="K87" i="87"/>
  <c r="K77" i="87"/>
  <c r="K67" i="87"/>
  <c r="K57" i="87"/>
  <c r="K47" i="87"/>
  <c r="K37" i="87"/>
  <c r="K27" i="87"/>
  <c r="K17" i="87"/>
  <c r="K7" i="87"/>
  <c r="M38" i="57"/>
  <c r="M38" i="87" s="1"/>
  <c r="T38" i="87" s="1"/>
  <c r="K197" i="80" l="1"/>
  <c r="K187" i="80"/>
  <c r="K177" i="80"/>
  <c r="K167" i="80"/>
  <c r="K157" i="80"/>
  <c r="K147" i="80"/>
  <c r="K137" i="80"/>
  <c r="K127" i="80"/>
  <c r="K117" i="80"/>
  <c r="K107" i="80"/>
  <c r="K97" i="80"/>
  <c r="K87" i="80"/>
  <c r="K77" i="80"/>
  <c r="K67" i="80"/>
  <c r="K57" i="80"/>
  <c r="K47" i="80"/>
  <c r="K37" i="80"/>
  <c r="K27" i="80"/>
  <c r="K17" i="80"/>
  <c r="K7" i="80"/>
  <c r="I198" i="57"/>
  <c r="I188" i="57"/>
  <c r="I178" i="57"/>
  <c r="I168" i="57"/>
  <c r="I158" i="57"/>
  <c r="I148" i="57"/>
  <c r="I138" i="57"/>
  <c r="I128" i="57"/>
  <c r="I118" i="57"/>
  <c r="I108" i="57"/>
  <c r="I98" i="57"/>
  <c r="I88" i="57"/>
  <c r="I78" i="57"/>
  <c r="I68" i="57"/>
  <c r="I58" i="57"/>
  <c r="I48" i="57"/>
  <c r="I38" i="57"/>
  <c r="I28" i="57"/>
  <c r="I18" i="57"/>
  <c r="I8" i="57"/>
  <c r="K21" i="30" l="1"/>
  <c r="G5" i="101" l="1"/>
  <c r="L5" i="111"/>
  <c r="J5"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E505" i="102"/>
  <c r="E504" i="102"/>
  <c r="E503" i="102"/>
  <c r="E502" i="102"/>
  <c r="E501" i="102"/>
  <c r="E500" i="102"/>
  <c r="E499" i="102"/>
  <c r="E498" i="102"/>
  <c r="E497" i="102"/>
  <c r="H496" i="102"/>
  <c r="G496" i="102"/>
  <c r="F496" i="102"/>
  <c r="D496" i="102"/>
  <c r="E495" i="102"/>
  <c r="E494" i="102"/>
  <c r="E493" i="102"/>
  <c r="E492" i="102"/>
  <c r="E491" i="102"/>
  <c r="E490" i="102"/>
  <c r="E489" i="102"/>
  <c r="E488" i="102"/>
  <c r="E487" i="102"/>
  <c r="H486" i="102"/>
  <c r="G486" i="102"/>
  <c r="F486" i="102"/>
  <c r="D486" i="102"/>
  <c r="E485" i="102"/>
  <c r="E484" i="102"/>
  <c r="E483" i="102"/>
  <c r="E482" i="102"/>
  <c r="E481" i="102"/>
  <c r="E480" i="102"/>
  <c r="E479" i="102"/>
  <c r="E478" i="102"/>
  <c r="E477" i="102"/>
  <c r="H476" i="102"/>
  <c r="G476" i="102"/>
  <c r="F476" i="102"/>
  <c r="D476" i="102"/>
  <c r="E475" i="102"/>
  <c r="E474" i="102"/>
  <c r="E473" i="102"/>
  <c r="E472" i="102"/>
  <c r="E471" i="102"/>
  <c r="E470" i="102"/>
  <c r="E469" i="102"/>
  <c r="E468" i="102"/>
  <c r="E467" i="102"/>
  <c r="H466" i="102"/>
  <c r="G466" i="102"/>
  <c r="F466" i="102"/>
  <c r="D466" i="102"/>
  <c r="E465" i="102"/>
  <c r="E464" i="102"/>
  <c r="E463" i="102"/>
  <c r="E462" i="102"/>
  <c r="E461" i="102"/>
  <c r="E460" i="102"/>
  <c r="E459" i="102"/>
  <c r="E458" i="102"/>
  <c r="E457" i="102"/>
  <c r="H456" i="102"/>
  <c r="G456" i="102"/>
  <c r="F456" i="102"/>
  <c r="D456" i="102"/>
  <c r="E455" i="102"/>
  <c r="E454" i="102"/>
  <c r="E453" i="102"/>
  <c r="E452" i="102"/>
  <c r="E451" i="102"/>
  <c r="E450" i="102"/>
  <c r="E449" i="102"/>
  <c r="E448" i="102"/>
  <c r="E447" i="102"/>
  <c r="H446" i="102"/>
  <c r="G446" i="102"/>
  <c r="F446" i="102"/>
  <c r="D446" i="102"/>
  <c r="E445" i="102"/>
  <c r="E444" i="102"/>
  <c r="E443" i="102"/>
  <c r="E442" i="102"/>
  <c r="E441" i="102"/>
  <c r="E440" i="102"/>
  <c r="E439" i="102"/>
  <c r="E438" i="102"/>
  <c r="E437" i="102"/>
  <c r="H436" i="102"/>
  <c r="G436" i="102"/>
  <c r="F436" i="102"/>
  <c r="D436" i="102"/>
  <c r="E435" i="102"/>
  <c r="E434" i="102"/>
  <c r="E433" i="102"/>
  <c r="E432" i="102"/>
  <c r="E431" i="102"/>
  <c r="E430" i="102"/>
  <c r="E429" i="102"/>
  <c r="E428" i="102"/>
  <c r="E427" i="102"/>
  <c r="H426" i="102"/>
  <c r="G426" i="102"/>
  <c r="F426" i="102"/>
  <c r="D426" i="102"/>
  <c r="E425" i="102"/>
  <c r="E424" i="102"/>
  <c r="E423" i="102"/>
  <c r="E422" i="102"/>
  <c r="E421" i="102"/>
  <c r="E420" i="102"/>
  <c r="E419" i="102"/>
  <c r="E418" i="102"/>
  <c r="E417" i="102"/>
  <c r="H416" i="102"/>
  <c r="G416" i="102"/>
  <c r="F416" i="102"/>
  <c r="D416" i="102"/>
  <c r="E415" i="102"/>
  <c r="E414" i="102"/>
  <c r="E413" i="102"/>
  <c r="E412" i="102"/>
  <c r="E411" i="102"/>
  <c r="E410" i="102"/>
  <c r="E409" i="102"/>
  <c r="E408" i="102"/>
  <c r="E407" i="102"/>
  <c r="H406" i="102"/>
  <c r="G406" i="102"/>
  <c r="F406" i="102"/>
  <c r="D406" i="102"/>
  <c r="E405" i="102"/>
  <c r="E404" i="102"/>
  <c r="E403" i="102"/>
  <c r="E402" i="102"/>
  <c r="E401" i="102"/>
  <c r="E400" i="102"/>
  <c r="E399" i="102"/>
  <c r="E398" i="102"/>
  <c r="E397" i="102"/>
  <c r="H396" i="102"/>
  <c r="G396" i="102"/>
  <c r="F396" i="102"/>
  <c r="D396" i="102"/>
  <c r="E395" i="102"/>
  <c r="E394" i="102"/>
  <c r="E393" i="102"/>
  <c r="E392" i="102"/>
  <c r="E391" i="102"/>
  <c r="E390" i="102"/>
  <c r="E389" i="102"/>
  <c r="E388" i="102"/>
  <c r="E387" i="102"/>
  <c r="H386" i="102"/>
  <c r="G386" i="102"/>
  <c r="F386" i="102"/>
  <c r="D386" i="102"/>
  <c r="E385" i="102"/>
  <c r="E384" i="102"/>
  <c r="E383" i="102"/>
  <c r="E382" i="102"/>
  <c r="E381" i="102"/>
  <c r="E380" i="102"/>
  <c r="E379" i="102"/>
  <c r="E378" i="102"/>
  <c r="E377" i="102"/>
  <c r="H376" i="102"/>
  <c r="G376" i="102"/>
  <c r="F376" i="102"/>
  <c r="D376" i="102"/>
  <c r="E375" i="102"/>
  <c r="E374" i="102"/>
  <c r="E373" i="102"/>
  <c r="E372" i="102"/>
  <c r="E371" i="102"/>
  <c r="E370" i="102"/>
  <c r="E369" i="102"/>
  <c r="E368" i="102"/>
  <c r="E367" i="102"/>
  <c r="H366" i="102"/>
  <c r="G366" i="102"/>
  <c r="F366" i="102"/>
  <c r="D366" i="102"/>
  <c r="E365" i="102"/>
  <c r="E364" i="102"/>
  <c r="E363" i="102"/>
  <c r="E362" i="102"/>
  <c r="E361" i="102"/>
  <c r="E360" i="102"/>
  <c r="E359" i="102"/>
  <c r="E358" i="102"/>
  <c r="E357" i="102"/>
  <c r="H356" i="102"/>
  <c r="G356" i="102"/>
  <c r="F356" i="102"/>
  <c r="D356" i="102"/>
  <c r="E355" i="102"/>
  <c r="E354" i="102"/>
  <c r="E353" i="102"/>
  <c r="E352" i="102"/>
  <c r="E351" i="102"/>
  <c r="E350" i="102"/>
  <c r="E349" i="102"/>
  <c r="E348" i="102"/>
  <c r="E347" i="102"/>
  <c r="H346" i="102"/>
  <c r="G346" i="102"/>
  <c r="F346" i="102"/>
  <c r="D346" i="102"/>
  <c r="E345" i="102"/>
  <c r="E344" i="102"/>
  <c r="E343" i="102"/>
  <c r="E342" i="102"/>
  <c r="E341" i="102"/>
  <c r="E340" i="102"/>
  <c r="E339" i="102"/>
  <c r="E338" i="102"/>
  <c r="E337" i="102"/>
  <c r="H336" i="102"/>
  <c r="G336" i="102"/>
  <c r="F336" i="102"/>
  <c r="D336" i="102"/>
  <c r="E335" i="102"/>
  <c r="E334" i="102"/>
  <c r="E333" i="102"/>
  <c r="E332" i="102"/>
  <c r="E331" i="102"/>
  <c r="E330" i="102"/>
  <c r="E329" i="102"/>
  <c r="E328" i="102"/>
  <c r="E327" i="102"/>
  <c r="H326" i="102"/>
  <c r="G326" i="102"/>
  <c r="F326" i="102"/>
  <c r="D326" i="102"/>
  <c r="E325" i="102"/>
  <c r="E324" i="102"/>
  <c r="E323" i="102"/>
  <c r="E322" i="102"/>
  <c r="E321" i="102"/>
  <c r="E320" i="102"/>
  <c r="E319" i="102"/>
  <c r="E318" i="102"/>
  <c r="E317" i="102"/>
  <c r="H316" i="102"/>
  <c r="G316" i="102"/>
  <c r="F316" i="102"/>
  <c r="D316" i="102"/>
  <c r="E315" i="102"/>
  <c r="E314" i="102"/>
  <c r="E313" i="102"/>
  <c r="E312" i="102"/>
  <c r="E311" i="102"/>
  <c r="E310" i="102"/>
  <c r="E309" i="102"/>
  <c r="E308" i="102"/>
  <c r="E307" i="102"/>
  <c r="H306" i="102"/>
  <c r="G306" i="102"/>
  <c r="F306" i="102"/>
  <c r="D306" i="102"/>
  <c r="E305" i="102"/>
  <c r="E304" i="102"/>
  <c r="E303" i="102"/>
  <c r="E302" i="102"/>
  <c r="E301" i="102"/>
  <c r="E300" i="102"/>
  <c r="E299" i="102"/>
  <c r="E298" i="102"/>
  <c r="E297" i="102"/>
  <c r="H296" i="102"/>
  <c r="G296" i="102"/>
  <c r="F296" i="102"/>
  <c r="D296" i="102"/>
  <c r="E295" i="102"/>
  <c r="E294" i="102"/>
  <c r="E293" i="102"/>
  <c r="E292" i="102"/>
  <c r="E291" i="102"/>
  <c r="E290" i="102"/>
  <c r="E289" i="102"/>
  <c r="E288" i="102"/>
  <c r="E287" i="102"/>
  <c r="H286" i="102"/>
  <c r="G286" i="102"/>
  <c r="F286" i="102"/>
  <c r="D286" i="102"/>
  <c r="E285" i="102"/>
  <c r="E284" i="102"/>
  <c r="E283" i="102"/>
  <c r="E282" i="102"/>
  <c r="E281" i="102"/>
  <c r="E280" i="102"/>
  <c r="E279" i="102"/>
  <c r="E278" i="102"/>
  <c r="E277" i="102"/>
  <c r="H276" i="102"/>
  <c r="G276" i="102"/>
  <c r="F276" i="102"/>
  <c r="D276" i="102"/>
  <c r="E275" i="102"/>
  <c r="E274" i="102"/>
  <c r="E273" i="102"/>
  <c r="E272" i="102"/>
  <c r="E271" i="102"/>
  <c r="E270" i="102"/>
  <c r="E269" i="102"/>
  <c r="E268" i="102"/>
  <c r="E267" i="102"/>
  <c r="H266" i="102"/>
  <c r="G266" i="102"/>
  <c r="F266" i="102"/>
  <c r="D266" i="102"/>
  <c r="E265" i="102"/>
  <c r="E264" i="102"/>
  <c r="E263" i="102"/>
  <c r="E262" i="102"/>
  <c r="E261" i="102"/>
  <c r="E260" i="102"/>
  <c r="E259" i="102"/>
  <c r="E258" i="102"/>
  <c r="E257" i="102"/>
  <c r="H256" i="102"/>
  <c r="G256" i="102"/>
  <c r="F256" i="102"/>
  <c r="D256" i="102"/>
  <c r="E255" i="102"/>
  <c r="E254" i="102"/>
  <c r="E253" i="102"/>
  <c r="E252" i="102"/>
  <c r="E251" i="102"/>
  <c r="E250" i="102"/>
  <c r="E249" i="102"/>
  <c r="E248" i="102"/>
  <c r="E247" i="102"/>
  <c r="H246" i="102"/>
  <c r="G246" i="102"/>
  <c r="F246" i="102"/>
  <c r="D246" i="102"/>
  <c r="E245" i="102"/>
  <c r="E244" i="102"/>
  <c r="E243" i="102"/>
  <c r="E242" i="102"/>
  <c r="E241" i="102"/>
  <c r="E240" i="102"/>
  <c r="E239" i="102"/>
  <c r="E238" i="102"/>
  <c r="E237" i="102"/>
  <c r="H236" i="102"/>
  <c r="G236" i="102"/>
  <c r="F236" i="102"/>
  <c r="D236" i="102"/>
  <c r="E235" i="102"/>
  <c r="E234" i="102"/>
  <c r="E233" i="102"/>
  <c r="E232" i="102"/>
  <c r="E231" i="102"/>
  <c r="E230" i="102"/>
  <c r="E229" i="102"/>
  <c r="E228" i="102"/>
  <c r="E227" i="102"/>
  <c r="H226" i="102"/>
  <c r="G226" i="102"/>
  <c r="F226" i="102"/>
  <c r="D226" i="102"/>
  <c r="E225" i="102"/>
  <c r="E224" i="102"/>
  <c r="E223" i="102"/>
  <c r="E222" i="102"/>
  <c r="E221" i="102"/>
  <c r="E220" i="102"/>
  <c r="E219" i="102"/>
  <c r="E218" i="102"/>
  <c r="E217" i="102"/>
  <c r="H216" i="102"/>
  <c r="G216" i="102"/>
  <c r="F216" i="102"/>
  <c r="D216" i="102"/>
  <c r="E215" i="102"/>
  <c r="E214" i="102"/>
  <c r="E213" i="102"/>
  <c r="E212" i="102"/>
  <c r="E211" i="102"/>
  <c r="E210" i="102"/>
  <c r="E209" i="102"/>
  <c r="E208" i="102"/>
  <c r="E207" i="102"/>
  <c r="H206" i="102"/>
  <c r="G206" i="102"/>
  <c r="F206" i="102"/>
  <c r="D206" i="102"/>
  <c r="E426" i="102" l="1"/>
  <c r="E466" i="102"/>
  <c r="E356" i="102"/>
  <c r="E396" i="102"/>
  <c r="E456" i="102"/>
  <c r="E496" i="102"/>
  <c r="E486" i="102"/>
  <c r="E476" i="102"/>
  <c r="E446" i="102"/>
  <c r="E436" i="102"/>
  <c r="E416" i="102"/>
  <c r="E406" i="102"/>
  <c r="E316" i="102"/>
  <c r="E276" i="102"/>
  <c r="E236" i="102"/>
  <c r="E226" i="102"/>
  <c r="E266" i="102"/>
  <c r="E306" i="102"/>
  <c r="E346" i="102"/>
  <c r="E386" i="102"/>
  <c r="E216" i="102"/>
  <c r="E256" i="102"/>
  <c r="E296" i="102"/>
  <c r="E336" i="102"/>
  <c r="E376" i="102"/>
  <c r="E206" i="102"/>
  <c r="E246" i="102"/>
  <c r="E286" i="102"/>
  <c r="E326" i="102"/>
  <c r="E366" i="102"/>
  <c r="P498" i="87" l="1"/>
  <c r="P488" i="87"/>
  <c r="P478" i="87"/>
  <c r="P468" i="87"/>
  <c r="P458" i="87"/>
  <c r="P448" i="87"/>
  <c r="P438" i="87"/>
  <c r="P428" i="87"/>
  <c r="P418" i="87"/>
  <c r="P408" i="87"/>
  <c r="P398" i="87"/>
  <c r="P388" i="87"/>
  <c r="P378" i="87"/>
  <c r="P368" i="87"/>
  <c r="P358" i="87"/>
  <c r="P348" i="87"/>
  <c r="P338" i="87"/>
  <c r="P328" i="87"/>
  <c r="P318" i="87"/>
  <c r="P308" i="87"/>
  <c r="P298" i="87"/>
  <c r="P288" i="87"/>
  <c r="P278" i="87"/>
  <c r="P268" i="87"/>
  <c r="P258" i="87"/>
  <c r="P248" i="87"/>
  <c r="P238" i="87"/>
  <c r="P228" i="87"/>
  <c r="P218" i="87"/>
  <c r="P208" i="87"/>
  <c r="I498" i="87" l="1"/>
  <c r="I488" i="87"/>
  <c r="I478" i="87"/>
  <c r="I468" i="87"/>
  <c r="I458" i="87"/>
  <c r="I448" i="87"/>
  <c r="I438" i="87"/>
  <c r="I428" i="87"/>
  <c r="I418" i="87"/>
  <c r="I408" i="87"/>
  <c r="I398" i="87"/>
  <c r="I388" i="87"/>
  <c r="I378" i="87"/>
  <c r="I368" i="87"/>
  <c r="I358" i="87"/>
  <c r="I348" i="87"/>
  <c r="I338" i="87"/>
  <c r="I328" i="87"/>
  <c r="I318" i="87"/>
  <c r="I308" i="87"/>
  <c r="I298" i="87"/>
  <c r="I288" i="87"/>
  <c r="I278" i="87"/>
  <c r="I268" i="87"/>
  <c r="I258" i="87"/>
  <c r="I248" i="87"/>
  <c r="I238" i="87"/>
  <c r="I228" i="87"/>
  <c r="I218" i="87"/>
  <c r="I208" i="87"/>
  <c r="C497" i="87"/>
  <c r="J497" i="87" s="1"/>
  <c r="Q497" i="87" s="1"/>
  <c r="C487" i="87"/>
  <c r="J487" i="87" s="1"/>
  <c r="Q487" i="87" s="1"/>
  <c r="C477" i="87"/>
  <c r="J477" i="87" s="1"/>
  <c r="Q477" i="87" s="1"/>
  <c r="C467" i="87"/>
  <c r="J467" i="87" s="1"/>
  <c r="Q467" i="87" s="1"/>
  <c r="C457" i="87"/>
  <c r="J457" i="87" s="1"/>
  <c r="Q457" i="87" s="1"/>
  <c r="C447" i="87"/>
  <c r="J447" i="87" s="1"/>
  <c r="Q447" i="87" s="1"/>
  <c r="C437" i="87"/>
  <c r="J437" i="87" s="1"/>
  <c r="Q437" i="87" s="1"/>
  <c r="C427" i="87"/>
  <c r="J427" i="87" s="1"/>
  <c r="Q427" i="87" s="1"/>
  <c r="C417" i="87"/>
  <c r="J417" i="87" s="1"/>
  <c r="Q417" i="87" s="1"/>
  <c r="C407" i="87"/>
  <c r="J407" i="87" s="1"/>
  <c r="Q407" i="87" s="1"/>
  <c r="C397" i="87"/>
  <c r="J397" i="87" s="1"/>
  <c r="Q397" i="87" s="1"/>
  <c r="C387" i="87"/>
  <c r="J387" i="87" s="1"/>
  <c r="Q387" i="87" s="1"/>
  <c r="C377" i="87"/>
  <c r="J377" i="87" s="1"/>
  <c r="Q377" i="87" s="1"/>
  <c r="C367" i="87"/>
  <c r="J367" i="87" s="1"/>
  <c r="Q367" i="87" s="1"/>
  <c r="C357" i="87"/>
  <c r="J357" i="87" s="1"/>
  <c r="Q357" i="87" s="1"/>
  <c r="C347" i="87"/>
  <c r="J347" i="87" s="1"/>
  <c r="Q347" i="87" s="1"/>
  <c r="C337" i="87"/>
  <c r="J337" i="87" s="1"/>
  <c r="Q337" i="87" s="1"/>
  <c r="C327" i="87"/>
  <c r="J327" i="87" s="1"/>
  <c r="Q327" i="87" s="1"/>
  <c r="C317" i="87"/>
  <c r="J317" i="87" s="1"/>
  <c r="Q317" i="87" s="1"/>
  <c r="C307" i="87"/>
  <c r="J307" i="87" s="1"/>
  <c r="Q307" i="87" s="1"/>
  <c r="C297" i="87"/>
  <c r="J297" i="87" s="1"/>
  <c r="Q297" i="87" s="1"/>
  <c r="C287" i="87"/>
  <c r="J287" i="87" s="1"/>
  <c r="Q287" i="87" s="1"/>
  <c r="C277" i="87"/>
  <c r="J277" i="87" s="1"/>
  <c r="Q277" i="87" s="1"/>
  <c r="C267" i="87"/>
  <c r="J267" i="87" s="1"/>
  <c r="Q267" i="87" s="1"/>
  <c r="C257" i="87"/>
  <c r="J257" i="87" s="1"/>
  <c r="Q257" i="87" s="1"/>
  <c r="C247" i="87"/>
  <c r="J247" i="87" s="1"/>
  <c r="Q247" i="87" s="1"/>
  <c r="C237" i="87"/>
  <c r="J237" i="87" s="1"/>
  <c r="Q237" i="87" s="1"/>
  <c r="C227" i="87"/>
  <c r="J227" i="87" s="1"/>
  <c r="Q227" i="87" s="1"/>
  <c r="C217" i="87"/>
  <c r="J217" i="87" s="1"/>
  <c r="Q217" i="87" s="1"/>
  <c r="C207" i="87"/>
  <c r="J207" i="87" s="1"/>
  <c r="Q207" i="87" s="1"/>
  <c r="I153" i="86" l="1"/>
  <c r="I150" i="86"/>
  <c r="I147" i="86"/>
  <c r="I144" i="86"/>
  <c r="I141" i="86"/>
  <c r="I138" i="86"/>
  <c r="I135" i="86"/>
  <c r="I132" i="86"/>
  <c r="I129" i="86"/>
  <c r="I126" i="86"/>
  <c r="I123" i="86"/>
  <c r="I120" i="86"/>
  <c r="I117" i="86"/>
  <c r="I114" i="86"/>
  <c r="I111" i="86"/>
  <c r="I108" i="86"/>
  <c r="I105" i="86"/>
  <c r="I102" i="86"/>
  <c r="I99" i="86"/>
  <c r="I96" i="86"/>
  <c r="I93" i="86"/>
  <c r="I90" i="86"/>
  <c r="I87" i="86"/>
  <c r="I84" i="86"/>
  <c r="I81" i="86"/>
  <c r="I78" i="86"/>
  <c r="I75" i="86"/>
  <c r="I72" i="86"/>
  <c r="I69" i="86"/>
  <c r="I66" i="86"/>
  <c r="G153" i="86"/>
  <c r="G150" i="86"/>
  <c r="G147" i="86"/>
  <c r="G144" i="86"/>
  <c r="G141" i="86"/>
  <c r="G138" i="86"/>
  <c r="G135" i="86"/>
  <c r="G132" i="86"/>
  <c r="G129" i="86"/>
  <c r="G126" i="86"/>
  <c r="G123" i="86"/>
  <c r="G120" i="86"/>
  <c r="G117" i="86"/>
  <c r="G114" i="86"/>
  <c r="G111" i="86"/>
  <c r="G108" i="86"/>
  <c r="G105" i="86"/>
  <c r="G102" i="86"/>
  <c r="G99" i="86"/>
  <c r="G96" i="86"/>
  <c r="G93" i="86"/>
  <c r="G90" i="86"/>
  <c r="G87" i="86"/>
  <c r="G84" i="86"/>
  <c r="G81" i="86"/>
  <c r="G78" i="86"/>
  <c r="G75" i="86"/>
  <c r="G72" i="86"/>
  <c r="G69" i="86"/>
  <c r="G66" i="86"/>
  <c r="F153" i="86"/>
  <c r="F150" i="86"/>
  <c r="F147" i="86"/>
  <c r="F144" i="86"/>
  <c r="F141" i="86"/>
  <c r="F138" i="86"/>
  <c r="F135" i="86"/>
  <c r="F132" i="86"/>
  <c r="F129" i="86"/>
  <c r="F126" i="86"/>
  <c r="F123" i="86"/>
  <c r="F120" i="86"/>
  <c r="F117" i="86"/>
  <c r="F114" i="86"/>
  <c r="F111" i="86"/>
  <c r="F108" i="86"/>
  <c r="F105" i="86"/>
  <c r="F102" i="86"/>
  <c r="F99" i="86"/>
  <c r="F96" i="86"/>
  <c r="F93" i="86"/>
  <c r="F90" i="86"/>
  <c r="F87" i="86"/>
  <c r="F84" i="86"/>
  <c r="F81" i="86"/>
  <c r="F78" i="86"/>
  <c r="F75" i="86"/>
  <c r="F72" i="86"/>
  <c r="F69" i="86"/>
  <c r="F66" i="86"/>
  <c r="E153" i="86"/>
  <c r="E150" i="86"/>
  <c r="E147" i="86"/>
  <c r="E144" i="86"/>
  <c r="E141" i="86"/>
  <c r="E138" i="86"/>
  <c r="E135" i="86"/>
  <c r="E132" i="86"/>
  <c r="E129" i="86"/>
  <c r="E126" i="86"/>
  <c r="E123" i="86"/>
  <c r="E120" i="86"/>
  <c r="E117" i="86"/>
  <c r="E114" i="86"/>
  <c r="E111" i="86"/>
  <c r="E108" i="86"/>
  <c r="E105" i="86"/>
  <c r="E102" i="86"/>
  <c r="E99" i="86"/>
  <c r="E96" i="86"/>
  <c r="E93" i="86"/>
  <c r="E90" i="86"/>
  <c r="E87" i="86"/>
  <c r="E84" i="86"/>
  <c r="E81" i="86"/>
  <c r="E78" i="86"/>
  <c r="E75" i="86"/>
  <c r="E72" i="86"/>
  <c r="E69" i="86"/>
  <c r="E66" i="86"/>
  <c r="D153" i="86"/>
  <c r="D150" i="86"/>
  <c r="D147" i="86"/>
  <c r="D144" i="86"/>
  <c r="D141" i="86"/>
  <c r="D138" i="86"/>
  <c r="D135" i="86"/>
  <c r="D132" i="86"/>
  <c r="D129" i="86"/>
  <c r="D126" i="86"/>
  <c r="D123" i="86"/>
  <c r="D120" i="86"/>
  <c r="D117" i="86"/>
  <c r="D114" i="86"/>
  <c r="D111" i="86"/>
  <c r="D108" i="86"/>
  <c r="D105" i="86"/>
  <c r="D102" i="86"/>
  <c r="D99" i="86"/>
  <c r="D96" i="86"/>
  <c r="D93" i="86"/>
  <c r="D90" i="86"/>
  <c r="D87" i="86"/>
  <c r="D84" i="86"/>
  <c r="D81" i="86"/>
  <c r="D78" i="86"/>
  <c r="D75" i="86"/>
  <c r="D72" i="86"/>
  <c r="D69" i="86"/>
  <c r="D66" i="86"/>
  <c r="C154" i="86"/>
  <c r="C151" i="86"/>
  <c r="C148" i="86"/>
  <c r="C145" i="86"/>
  <c r="C142" i="86"/>
  <c r="C139" i="86"/>
  <c r="C136" i="86"/>
  <c r="C133" i="86"/>
  <c r="C130" i="86"/>
  <c r="C127" i="86"/>
  <c r="C124" i="86"/>
  <c r="C121" i="86"/>
  <c r="C118" i="86"/>
  <c r="C115" i="86"/>
  <c r="C112" i="86"/>
  <c r="C109" i="86"/>
  <c r="C106" i="86"/>
  <c r="C103" i="86"/>
  <c r="C100" i="86"/>
  <c r="C97" i="86"/>
  <c r="C94" i="86"/>
  <c r="C91" i="86"/>
  <c r="C88" i="86"/>
  <c r="C85" i="86"/>
  <c r="C82" i="86"/>
  <c r="C79" i="86"/>
  <c r="C76" i="86"/>
  <c r="C73" i="86"/>
  <c r="C70" i="86"/>
  <c r="C67" i="86"/>
  <c r="B155" i="86"/>
  <c r="B152" i="86"/>
  <c r="B149" i="86"/>
  <c r="B146" i="86"/>
  <c r="B143" i="86"/>
  <c r="B140" i="86"/>
  <c r="B137" i="86"/>
  <c r="B134" i="86"/>
  <c r="B131" i="86"/>
  <c r="B128" i="86"/>
  <c r="B122" i="86"/>
  <c r="B125" i="86"/>
  <c r="B119" i="86"/>
  <c r="B116" i="86"/>
  <c r="B113" i="86"/>
  <c r="B110" i="86"/>
  <c r="B107" i="86"/>
  <c r="B104" i="86"/>
  <c r="B101" i="86"/>
  <c r="B98" i="86"/>
  <c r="B95" i="86"/>
  <c r="B92" i="86"/>
  <c r="B89" i="86"/>
  <c r="B86" i="86"/>
  <c r="B83" i="86"/>
  <c r="B80" i="86"/>
  <c r="B77" i="86"/>
  <c r="B74" i="86"/>
  <c r="B71" i="86"/>
  <c r="B68" i="86"/>
  <c r="J155" i="86"/>
  <c r="N153" i="86"/>
  <c r="M153" i="86"/>
  <c r="J152" i="86"/>
  <c r="N150" i="86"/>
  <c r="M150" i="86"/>
  <c r="J149" i="86"/>
  <c r="N147" i="86"/>
  <c r="M147" i="86"/>
  <c r="J146" i="86"/>
  <c r="N144" i="86"/>
  <c r="M144" i="86"/>
  <c r="J143" i="86"/>
  <c r="N141" i="86"/>
  <c r="M141" i="86"/>
  <c r="J140" i="86"/>
  <c r="N138" i="86"/>
  <c r="M138" i="86"/>
  <c r="J137" i="86"/>
  <c r="N135" i="86"/>
  <c r="M135" i="86"/>
  <c r="J134" i="86"/>
  <c r="N132" i="86"/>
  <c r="M132" i="86"/>
  <c r="J131" i="86"/>
  <c r="N129" i="86"/>
  <c r="M129" i="86"/>
  <c r="J128" i="86"/>
  <c r="N126" i="86"/>
  <c r="M126" i="86"/>
  <c r="J125" i="86"/>
  <c r="N123" i="86"/>
  <c r="M123" i="86"/>
  <c r="J122" i="86"/>
  <c r="N120" i="86"/>
  <c r="M120" i="86"/>
  <c r="J119" i="86"/>
  <c r="N117" i="86"/>
  <c r="J116" i="86"/>
  <c r="N114" i="86"/>
  <c r="M114" i="86"/>
  <c r="J113" i="86"/>
  <c r="N111" i="86"/>
  <c r="M111" i="86"/>
  <c r="J110" i="86"/>
  <c r="N108" i="86"/>
  <c r="M108" i="86"/>
  <c r="J107" i="86"/>
  <c r="N105" i="86"/>
  <c r="M105" i="86"/>
  <c r="J104" i="86"/>
  <c r="N102" i="86"/>
  <c r="M102" i="86"/>
  <c r="J101" i="86"/>
  <c r="N99" i="86"/>
  <c r="M99" i="86"/>
  <c r="J98" i="86"/>
  <c r="N96" i="86"/>
  <c r="M96" i="86"/>
  <c r="J95" i="86"/>
  <c r="N93" i="86"/>
  <c r="M93" i="86"/>
  <c r="J92" i="86"/>
  <c r="N90" i="86"/>
  <c r="M90" i="86"/>
  <c r="J89" i="86"/>
  <c r="N87" i="86"/>
  <c r="M87" i="86"/>
  <c r="J86" i="86"/>
  <c r="N84" i="86"/>
  <c r="M84" i="86"/>
  <c r="J83" i="86"/>
  <c r="N81" i="86"/>
  <c r="M81" i="86"/>
  <c r="J80" i="86"/>
  <c r="N78" i="86"/>
  <c r="M78" i="86"/>
  <c r="J77" i="86"/>
  <c r="N75" i="86"/>
  <c r="M75" i="86"/>
  <c r="J74" i="86"/>
  <c r="N72" i="86"/>
  <c r="M72" i="86"/>
  <c r="J71" i="86"/>
  <c r="N69" i="86"/>
  <c r="M69" i="86"/>
  <c r="J68" i="86"/>
  <c r="N66" i="86"/>
  <c r="M66" i="86"/>
  <c r="H506" i="87"/>
  <c r="G506" i="87"/>
  <c r="F506" i="87"/>
  <c r="D506" i="87"/>
  <c r="H505" i="87"/>
  <c r="G505" i="87"/>
  <c r="F505" i="87"/>
  <c r="H504" i="87"/>
  <c r="G504" i="87"/>
  <c r="F504" i="87"/>
  <c r="E504" i="87" s="1"/>
  <c r="H503" i="87"/>
  <c r="G503" i="87"/>
  <c r="F503" i="87"/>
  <c r="H502" i="87"/>
  <c r="G502" i="87"/>
  <c r="F502" i="87"/>
  <c r="H501" i="87"/>
  <c r="G501" i="87"/>
  <c r="F501" i="87"/>
  <c r="H500" i="87"/>
  <c r="G500" i="87"/>
  <c r="F500" i="87"/>
  <c r="H499" i="87"/>
  <c r="G499" i="87"/>
  <c r="F499" i="87"/>
  <c r="H498" i="87"/>
  <c r="G498" i="87"/>
  <c r="F498" i="87"/>
  <c r="H496" i="87"/>
  <c r="G496" i="87"/>
  <c r="F496" i="87"/>
  <c r="D496" i="87"/>
  <c r="H495" i="87"/>
  <c r="G495" i="87"/>
  <c r="F495" i="87"/>
  <c r="H494" i="87"/>
  <c r="G494" i="87"/>
  <c r="F494" i="87"/>
  <c r="H493" i="87"/>
  <c r="G493" i="87"/>
  <c r="F493" i="87"/>
  <c r="H492" i="87"/>
  <c r="G492" i="87"/>
  <c r="F492" i="87"/>
  <c r="H491" i="87"/>
  <c r="G491" i="87"/>
  <c r="F491" i="87"/>
  <c r="H490" i="87"/>
  <c r="G490" i="87"/>
  <c r="F490" i="87"/>
  <c r="H489" i="87"/>
  <c r="G489" i="87"/>
  <c r="F489" i="87"/>
  <c r="H488" i="87"/>
  <c r="G488" i="87"/>
  <c r="F488" i="87"/>
  <c r="H486" i="87"/>
  <c r="G486" i="87"/>
  <c r="F486" i="87"/>
  <c r="D486" i="87"/>
  <c r="H485" i="87"/>
  <c r="G485" i="87"/>
  <c r="F485" i="87"/>
  <c r="H484" i="87"/>
  <c r="G484" i="87"/>
  <c r="F484" i="87"/>
  <c r="H483" i="87"/>
  <c r="G483" i="87"/>
  <c r="F483" i="87"/>
  <c r="H482" i="87"/>
  <c r="G482" i="87"/>
  <c r="F482" i="87"/>
  <c r="H481" i="87"/>
  <c r="G481" i="87"/>
  <c r="F481" i="87"/>
  <c r="H480" i="87"/>
  <c r="G480" i="87"/>
  <c r="F480" i="87"/>
  <c r="H479" i="87"/>
  <c r="G479" i="87"/>
  <c r="F479" i="87"/>
  <c r="H478" i="87"/>
  <c r="G478" i="87"/>
  <c r="F478" i="87"/>
  <c r="H476" i="87"/>
  <c r="G476" i="87"/>
  <c r="F476" i="87"/>
  <c r="D476" i="87"/>
  <c r="H475" i="87"/>
  <c r="G475" i="87"/>
  <c r="F475" i="87"/>
  <c r="H474" i="87"/>
  <c r="G474" i="87"/>
  <c r="F474" i="87"/>
  <c r="H473" i="87"/>
  <c r="G473" i="87"/>
  <c r="F473" i="87"/>
  <c r="E473" i="87" s="1"/>
  <c r="H472" i="87"/>
  <c r="G472" i="87"/>
  <c r="F472" i="87"/>
  <c r="H471" i="87"/>
  <c r="G471" i="87"/>
  <c r="F471" i="87"/>
  <c r="H470" i="87"/>
  <c r="G470" i="87"/>
  <c r="F470" i="87"/>
  <c r="H469" i="87"/>
  <c r="G469" i="87"/>
  <c r="F469" i="87"/>
  <c r="H468" i="87"/>
  <c r="G468" i="87"/>
  <c r="F468" i="87"/>
  <c r="H466" i="87"/>
  <c r="G466" i="87"/>
  <c r="F466" i="87"/>
  <c r="D466" i="87"/>
  <c r="H465" i="87"/>
  <c r="G465" i="87"/>
  <c r="F465" i="87"/>
  <c r="H464" i="87"/>
  <c r="G464" i="87"/>
  <c r="F464" i="87"/>
  <c r="H463" i="87"/>
  <c r="G463" i="87"/>
  <c r="F463" i="87"/>
  <c r="H462" i="87"/>
  <c r="G462" i="87"/>
  <c r="F462" i="87"/>
  <c r="H461" i="87"/>
  <c r="G461" i="87"/>
  <c r="F461" i="87"/>
  <c r="H460" i="87"/>
  <c r="G460" i="87"/>
  <c r="F460" i="87"/>
  <c r="E460" i="87" s="1"/>
  <c r="H459" i="87"/>
  <c r="G459" i="87"/>
  <c r="F459" i="87"/>
  <c r="H458" i="87"/>
  <c r="G458" i="87"/>
  <c r="F458" i="87"/>
  <c r="H456" i="87"/>
  <c r="G456" i="87"/>
  <c r="F456" i="87"/>
  <c r="D456" i="87"/>
  <c r="H455" i="87"/>
  <c r="G455" i="87"/>
  <c r="F455" i="87"/>
  <c r="H454" i="87"/>
  <c r="G454" i="87"/>
  <c r="F454" i="87"/>
  <c r="H453" i="87"/>
  <c r="G453" i="87"/>
  <c r="F453" i="87"/>
  <c r="H452" i="87"/>
  <c r="G452" i="87"/>
  <c r="F452" i="87"/>
  <c r="H451" i="87"/>
  <c r="G451" i="87"/>
  <c r="F451" i="87"/>
  <c r="H450" i="87"/>
  <c r="G450" i="87"/>
  <c r="F450" i="87"/>
  <c r="H449" i="87"/>
  <c r="G449" i="87"/>
  <c r="F449" i="87"/>
  <c r="H448" i="87"/>
  <c r="H447" i="87" s="1"/>
  <c r="G448" i="87"/>
  <c r="F448" i="87"/>
  <c r="H446" i="87"/>
  <c r="G446" i="87"/>
  <c r="F446" i="87"/>
  <c r="D446" i="87"/>
  <c r="H445" i="87"/>
  <c r="G445" i="87"/>
  <c r="F445" i="87"/>
  <c r="H444" i="87"/>
  <c r="G444" i="87"/>
  <c r="F444" i="87"/>
  <c r="E444" i="87" s="1"/>
  <c r="H443" i="87"/>
  <c r="G443" i="87"/>
  <c r="F443" i="87"/>
  <c r="H442" i="87"/>
  <c r="G442" i="87"/>
  <c r="F442" i="87"/>
  <c r="H441" i="87"/>
  <c r="G441" i="87"/>
  <c r="F441" i="87"/>
  <c r="H440" i="87"/>
  <c r="G440" i="87"/>
  <c r="F440" i="87"/>
  <c r="H439" i="87"/>
  <c r="G439" i="87"/>
  <c r="F439" i="87"/>
  <c r="H438" i="87"/>
  <c r="G438" i="87"/>
  <c r="F438" i="87"/>
  <c r="E438" i="87" s="1"/>
  <c r="H436" i="87"/>
  <c r="G436" i="87"/>
  <c r="F436" i="87"/>
  <c r="D436" i="87"/>
  <c r="H435" i="87"/>
  <c r="G435" i="87"/>
  <c r="F435" i="87"/>
  <c r="E435" i="87" s="1"/>
  <c r="H434" i="87"/>
  <c r="G434" i="87"/>
  <c r="F434" i="87"/>
  <c r="H433" i="87"/>
  <c r="G433" i="87"/>
  <c r="F433" i="87"/>
  <c r="H432" i="87"/>
  <c r="G432" i="87"/>
  <c r="F432" i="87"/>
  <c r="E432" i="87" s="1"/>
  <c r="H431" i="87"/>
  <c r="G431" i="87"/>
  <c r="F431" i="87"/>
  <c r="H430" i="87"/>
  <c r="G430" i="87"/>
  <c r="F430" i="87"/>
  <c r="H429" i="87"/>
  <c r="G429" i="87"/>
  <c r="F429" i="87"/>
  <c r="H428" i="87"/>
  <c r="G428" i="87"/>
  <c r="F428" i="87"/>
  <c r="H426" i="87"/>
  <c r="G426" i="87"/>
  <c r="F426" i="87"/>
  <c r="D426" i="87"/>
  <c r="H425" i="87"/>
  <c r="G425" i="87"/>
  <c r="F425" i="87"/>
  <c r="H424" i="87"/>
  <c r="G424" i="87"/>
  <c r="F424" i="87"/>
  <c r="H423" i="87"/>
  <c r="G423" i="87"/>
  <c r="F423" i="87"/>
  <c r="H422" i="87"/>
  <c r="G422" i="87"/>
  <c r="F422" i="87"/>
  <c r="H421" i="87"/>
  <c r="G421" i="87"/>
  <c r="F421" i="87"/>
  <c r="H420" i="87"/>
  <c r="G420" i="87"/>
  <c r="F420" i="87"/>
  <c r="E420" i="87" s="1"/>
  <c r="H419" i="87"/>
  <c r="G419" i="87"/>
  <c r="F419" i="87"/>
  <c r="H418" i="87"/>
  <c r="G418" i="87"/>
  <c r="F418" i="87"/>
  <c r="H416" i="87"/>
  <c r="G416" i="87"/>
  <c r="F416" i="87"/>
  <c r="D416" i="87"/>
  <c r="H415" i="87"/>
  <c r="G415" i="87"/>
  <c r="F415" i="87"/>
  <c r="E415" i="87" s="1"/>
  <c r="H414" i="87"/>
  <c r="G414" i="87"/>
  <c r="F414" i="87"/>
  <c r="H413" i="87"/>
  <c r="G413" i="87"/>
  <c r="F413" i="87"/>
  <c r="E413" i="87" s="1"/>
  <c r="H412" i="87"/>
  <c r="G412" i="87"/>
  <c r="F412" i="87"/>
  <c r="H411" i="87"/>
  <c r="G411" i="87"/>
  <c r="F411" i="87"/>
  <c r="H410" i="87"/>
  <c r="G410" i="87"/>
  <c r="F410" i="87"/>
  <c r="H409" i="87"/>
  <c r="G409" i="87"/>
  <c r="F409" i="87"/>
  <c r="H408" i="87"/>
  <c r="H407" i="87" s="1"/>
  <c r="G408" i="87"/>
  <c r="F408" i="87"/>
  <c r="H406" i="87"/>
  <c r="G406" i="87"/>
  <c r="F406" i="87"/>
  <c r="D406" i="87"/>
  <c r="H405" i="87"/>
  <c r="G405" i="87"/>
  <c r="F405" i="87"/>
  <c r="H404" i="87"/>
  <c r="G404" i="87"/>
  <c r="F404" i="87"/>
  <c r="H403" i="87"/>
  <c r="G403" i="87"/>
  <c r="F403" i="87"/>
  <c r="H402" i="87"/>
  <c r="G402" i="87"/>
  <c r="F402" i="87"/>
  <c r="H401" i="87"/>
  <c r="G401" i="87"/>
  <c r="F401" i="87"/>
  <c r="H400" i="87"/>
  <c r="G400" i="87"/>
  <c r="F400" i="87"/>
  <c r="H399" i="87"/>
  <c r="G399" i="87"/>
  <c r="F399" i="87"/>
  <c r="H398" i="87"/>
  <c r="G398" i="87"/>
  <c r="F398" i="87"/>
  <c r="H396" i="87"/>
  <c r="G396" i="87"/>
  <c r="F396" i="87"/>
  <c r="E396" i="87" s="1"/>
  <c r="D396" i="87"/>
  <c r="H395" i="87"/>
  <c r="G395" i="87"/>
  <c r="F395" i="87"/>
  <c r="H394" i="87"/>
  <c r="G394" i="87"/>
  <c r="F394" i="87"/>
  <c r="H393" i="87"/>
  <c r="G393" i="87"/>
  <c r="F393" i="87"/>
  <c r="H392" i="87"/>
  <c r="G392" i="87"/>
  <c r="F392" i="87"/>
  <c r="H391" i="87"/>
  <c r="G391" i="87"/>
  <c r="F391" i="87"/>
  <c r="H390" i="87"/>
  <c r="G390" i="87"/>
  <c r="F390" i="87"/>
  <c r="H389" i="87"/>
  <c r="G389" i="87"/>
  <c r="F389" i="87"/>
  <c r="H388" i="87"/>
  <c r="G388" i="87"/>
  <c r="F388" i="87"/>
  <c r="H386" i="87"/>
  <c r="G386" i="87"/>
  <c r="F386" i="87"/>
  <c r="D386" i="87"/>
  <c r="H385" i="87"/>
  <c r="G385" i="87"/>
  <c r="F385" i="87"/>
  <c r="H384" i="87"/>
  <c r="G384" i="87"/>
  <c r="F384" i="87"/>
  <c r="H383" i="87"/>
  <c r="G383" i="87"/>
  <c r="F383" i="87"/>
  <c r="H382" i="87"/>
  <c r="G382" i="87"/>
  <c r="F382" i="87"/>
  <c r="H381" i="87"/>
  <c r="G381" i="87"/>
  <c r="F381" i="87"/>
  <c r="H380" i="87"/>
  <c r="G380" i="87"/>
  <c r="F380" i="87"/>
  <c r="H379" i="87"/>
  <c r="G379" i="87"/>
  <c r="F379" i="87"/>
  <c r="H378" i="87"/>
  <c r="G378" i="87"/>
  <c r="F378" i="87"/>
  <c r="H376" i="87"/>
  <c r="G376" i="87"/>
  <c r="F376" i="87"/>
  <c r="D376" i="87"/>
  <c r="H375" i="87"/>
  <c r="G375" i="87"/>
  <c r="F375" i="87"/>
  <c r="H374" i="87"/>
  <c r="G374" i="87"/>
  <c r="F374" i="87"/>
  <c r="H373" i="87"/>
  <c r="G373" i="87"/>
  <c r="F373" i="87"/>
  <c r="H372" i="87"/>
  <c r="G372" i="87"/>
  <c r="F372" i="87"/>
  <c r="H371" i="87"/>
  <c r="G371" i="87"/>
  <c r="F371" i="87"/>
  <c r="H370" i="87"/>
  <c r="G370" i="87"/>
  <c r="F370" i="87"/>
  <c r="H369" i="87"/>
  <c r="G369" i="87"/>
  <c r="F369" i="87"/>
  <c r="H368" i="87"/>
  <c r="G368" i="87"/>
  <c r="F368" i="87"/>
  <c r="H366" i="87"/>
  <c r="G366" i="87"/>
  <c r="F366" i="87"/>
  <c r="D366" i="87"/>
  <c r="H365" i="87"/>
  <c r="G365" i="87"/>
  <c r="F365" i="87"/>
  <c r="H364" i="87"/>
  <c r="G364" i="87"/>
  <c r="F364" i="87"/>
  <c r="H363" i="87"/>
  <c r="G363" i="87"/>
  <c r="F363" i="87"/>
  <c r="H362" i="87"/>
  <c r="G362" i="87"/>
  <c r="F362" i="87"/>
  <c r="H361" i="87"/>
  <c r="G361" i="87"/>
  <c r="F361" i="87"/>
  <c r="H360" i="87"/>
  <c r="G360" i="87"/>
  <c r="F360" i="87"/>
  <c r="H359" i="87"/>
  <c r="G359" i="87"/>
  <c r="F359" i="87"/>
  <c r="H358" i="87"/>
  <c r="G358" i="87"/>
  <c r="F358" i="87"/>
  <c r="H356" i="87"/>
  <c r="G356" i="87"/>
  <c r="F356" i="87"/>
  <c r="D356" i="87"/>
  <c r="H355" i="87"/>
  <c r="G355" i="87"/>
  <c r="F355" i="87"/>
  <c r="H354" i="87"/>
  <c r="G354" i="87"/>
  <c r="F354" i="87"/>
  <c r="H353" i="87"/>
  <c r="G353" i="87"/>
  <c r="F353" i="87"/>
  <c r="H352" i="87"/>
  <c r="G352" i="87"/>
  <c r="F352" i="87"/>
  <c r="H351" i="87"/>
  <c r="G351" i="87"/>
  <c r="F351" i="87"/>
  <c r="H350" i="87"/>
  <c r="G350" i="87"/>
  <c r="F350" i="87"/>
  <c r="H349" i="87"/>
  <c r="G349" i="87"/>
  <c r="F349" i="87"/>
  <c r="H348" i="87"/>
  <c r="G348" i="87"/>
  <c r="F348" i="87"/>
  <c r="H346" i="87"/>
  <c r="G346" i="87"/>
  <c r="F346" i="87"/>
  <c r="E346" i="87" s="1"/>
  <c r="D346" i="87"/>
  <c r="H345" i="87"/>
  <c r="G345" i="87"/>
  <c r="F345" i="87"/>
  <c r="H344" i="87"/>
  <c r="G344" i="87"/>
  <c r="F344" i="87"/>
  <c r="H343" i="87"/>
  <c r="G343" i="87"/>
  <c r="F343" i="87"/>
  <c r="H342" i="87"/>
  <c r="G342" i="87"/>
  <c r="F342" i="87"/>
  <c r="H341" i="87"/>
  <c r="G341" i="87"/>
  <c r="F341" i="87"/>
  <c r="E341" i="87" s="1"/>
  <c r="H340" i="87"/>
  <c r="G340" i="87"/>
  <c r="F340" i="87"/>
  <c r="E340" i="87" s="1"/>
  <c r="H339" i="87"/>
  <c r="G339" i="87"/>
  <c r="F339" i="87"/>
  <c r="H338" i="87"/>
  <c r="G338" i="87"/>
  <c r="G337" i="87" s="1"/>
  <c r="F338" i="87"/>
  <c r="H336" i="87"/>
  <c r="G336" i="87"/>
  <c r="F336" i="87"/>
  <c r="E336" i="87" s="1"/>
  <c r="D336" i="87"/>
  <c r="H335" i="87"/>
  <c r="G335" i="87"/>
  <c r="F335" i="87"/>
  <c r="H334" i="87"/>
  <c r="G334" i="87"/>
  <c r="F334" i="87"/>
  <c r="H333" i="87"/>
  <c r="G333" i="87"/>
  <c r="F333" i="87"/>
  <c r="H332" i="87"/>
  <c r="G332" i="87"/>
  <c r="F332" i="87"/>
  <c r="H331" i="87"/>
  <c r="G331" i="87"/>
  <c r="F331" i="87"/>
  <c r="H330" i="87"/>
  <c r="G330" i="87"/>
  <c r="F330" i="87"/>
  <c r="H329" i="87"/>
  <c r="G329" i="87"/>
  <c r="F329" i="87"/>
  <c r="E329" i="87" s="1"/>
  <c r="H328" i="87"/>
  <c r="G328" i="87"/>
  <c r="F328" i="87"/>
  <c r="H326" i="87"/>
  <c r="G326" i="87"/>
  <c r="F326" i="87"/>
  <c r="D326" i="87"/>
  <c r="H325" i="87"/>
  <c r="G325" i="87"/>
  <c r="F325" i="87"/>
  <c r="H324" i="87"/>
  <c r="G324" i="87"/>
  <c r="F324" i="87"/>
  <c r="H323" i="87"/>
  <c r="G323" i="87"/>
  <c r="F323" i="87"/>
  <c r="H322" i="87"/>
  <c r="G322" i="87"/>
  <c r="F322" i="87"/>
  <c r="H321" i="87"/>
  <c r="G321" i="87"/>
  <c r="F321" i="87"/>
  <c r="H320" i="87"/>
  <c r="G320" i="87"/>
  <c r="F320" i="87"/>
  <c r="H319" i="87"/>
  <c r="G319" i="87"/>
  <c r="F319" i="87"/>
  <c r="H318" i="87"/>
  <c r="G318" i="87"/>
  <c r="F318" i="87"/>
  <c r="H316" i="87"/>
  <c r="G316" i="87"/>
  <c r="F316" i="87"/>
  <c r="D316" i="87"/>
  <c r="H315" i="87"/>
  <c r="G315" i="87"/>
  <c r="F315" i="87"/>
  <c r="H314" i="87"/>
  <c r="G314" i="87"/>
  <c r="F314" i="87"/>
  <c r="H313" i="87"/>
  <c r="G313" i="87"/>
  <c r="F313" i="87"/>
  <c r="H312" i="87"/>
  <c r="G312" i="87"/>
  <c r="F312" i="87"/>
  <c r="H311" i="87"/>
  <c r="G311" i="87"/>
  <c r="F311" i="87"/>
  <c r="H310" i="87"/>
  <c r="G310" i="87"/>
  <c r="F310" i="87"/>
  <c r="H309" i="87"/>
  <c r="G309" i="87"/>
  <c r="F309" i="87"/>
  <c r="H308" i="87"/>
  <c r="G308" i="87"/>
  <c r="F308" i="87"/>
  <c r="H306" i="87"/>
  <c r="G306" i="87"/>
  <c r="F306" i="87"/>
  <c r="D306" i="87"/>
  <c r="H305" i="87"/>
  <c r="G305" i="87"/>
  <c r="F305" i="87"/>
  <c r="H304" i="87"/>
  <c r="G304" i="87"/>
  <c r="F304" i="87"/>
  <c r="H303" i="87"/>
  <c r="G303" i="87"/>
  <c r="F303" i="87"/>
  <c r="H302" i="87"/>
  <c r="G302" i="87"/>
  <c r="F302" i="87"/>
  <c r="H301" i="87"/>
  <c r="G301" i="87"/>
  <c r="F301" i="87"/>
  <c r="H300" i="87"/>
  <c r="G300" i="87"/>
  <c r="F300" i="87"/>
  <c r="H299" i="87"/>
  <c r="G299" i="87"/>
  <c r="F299" i="87"/>
  <c r="H298" i="87"/>
  <c r="G298" i="87"/>
  <c r="F298" i="87"/>
  <c r="H296" i="87"/>
  <c r="G296" i="87"/>
  <c r="F296" i="87"/>
  <c r="D296" i="87"/>
  <c r="H295" i="87"/>
  <c r="G295" i="87"/>
  <c r="F295" i="87"/>
  <c r="E295" i="87" s="1"/>
  <c r="H294" i="87"/>
  <c r="G294" i="87"/>
  <c r="F294" i="87"/>
  <c r="H293" i="87"/>
  <c r="G293" i="87"/>
  <c r="F293" i="87"/>
  <c r="H292" i="87"/>
  <c r="G292" i="87"/>
  <c r="F292" i="87"/>
  <c r="H291" i="87"/>
  <c r="G291" i="87"/>
  <c r="F291" i="87"/>
  <c r="H290" i="87"/>
  <c r="G290" i="87"/>
  <c r="F290" i="87"/>
  <c r="H289" i="87"/>
  <c r="G289" i="87"/>
  <c r="F289" i="87"/>
  <c r="H288" i="87"/>
  <c r="G288" i="87"/>
  <c r="F288" i="87"/>
  <c r="H286" i="87"/>
  <c r="G286" i="87"/>
  <c r="F286" i="87"/>
  <c r="D286" i="87"/>
  <c r="H285" i="87"/>
  <c r="G285" i="87"/>
  <c r="F285" i="87"/>
  <c r="H284" i="87"/>
  <c r="G284" i="87"/>
  <c r="F284" i="87"/>
  <c r="H283" i="87"/>
  <c r="G283" i="87"/>
  <c r="F283" i="87"/>
  <c r="H282" i="87"/>
  <c r="G282" i="87"/>
  <c r="F282" i="87"/>
  <c r="H281" i="87"/>
  <c r="G281" i="87"/>
  <c r="F281" i="87"/>
  <c r="H280" i="87"/>
  <c r="G280" i="87"/>
  <c r="F280" i="87"/>
  <c r="H279" i="87"/>
  <c r="G279" i="87"/>
  <c r="F279" i="87"/>
  <c r="H278" i="87"/>
  <c r="G278" i="87"/>
  <c r="F278" i="87"/>
  <c r="H276" i="87"/>
  <c r="G276" i="87"/>
  <c r="F276" i="87"/>
  <c r="D276" i="87"/>
  <c r="H275" i="87"/>
  <c r="G275" i="87"/>
  <c r="F275" i="87"/>
  <c r="H274" i="87"/>
  <c r="G274" i="87"/>
  <c r="F274" i="87"/>
  <c r="H273" i="87"/>
  <c r="G273" i="87"/>
  <c r="F273" i="87"/>
  <c r="H272" i="87"/>
  <c r="G272" i="87"/>
  <c r="F272" i="87"/>
  <c r="H271" i="87"/>
  <c r="G271" i="87"/>
  <c r="F271" i="87"/>
  <c r="H270" i="87"/>
  <c r="G270" i="87"/>
  <c r="F270" i="87"/>
  <c r="H269" i="87"/>
  <c r="G269" i="87"/>
  <c r="F269" i="87"/>
  <c r="H268" i="87"/>
  <c r="G268" i="87"/>
  <c r="F268" i="87"/>
  <c r="H266" i="87"/>
  <c r="G266" i="87"/>
  <c r="F266" i="87"/>
  <c r="E266" i="87" s="1"/>
  <c r="D266" i="87"/>
  <c r="H265" i="87"/>
  <c r="G265" i="87"/>
  <c r="F265" i="87"/>
  <c r="H264" i="87"/>
  <c r="G264" i="87"/>
  <c r="F264" i="87"/>
  <c r="H263" i="87"/>
  <c r="G263" i="87"/>
  <c r="F263" i="87"/>
  <c r="E263" i="87" s="1"/>
  <c r="H262" i="87"/>
  <c r="G262" i="87"/>
  <c r="F262" i="87"/>
  <c r="H261" i="87"/>
  <c r="G261" i="87"/>
  <c r="F261" i="87"/>
  <c r="H260" i="87"/>
  <c r="G260" i="87"/>
  <c r="F260" i="87"/>
  <c r="H259" i="87"/>
  <c r="G259" i="87"/>
  <c r="F259" i="87"/>
  <c r="H258" i="87"/>
  <c r="G258" i="87"/>
  <c r="F258" i="87"/>
  <c r="H256" i="87"/>
  <c r="G256" i="87"/>
  <c r="F256" i="87"/>
  <c r="D256" i="87"/>
  <c r="H255" i="87"/>
  <c r="G255" i="87"/>
  <c r="F255" i="87"/>
  <c r="H254" i="87"/>
  <c r="G254" i="87"/>
  <c r="F254" i="87"/>
  <c r="H253" i="87"/>
  <c r="G253" i="87"/>
  <c r="F253" i="87"/>
  <c r="H252" i="87"/>
  <c r="G252" i="87"/>
  <c r="F252" i="87"/>
  <c r="H251" i="87"/>
  <c r="G251" i="87"/>
  <c r="F251" i="87"/>
  <c r="H250" i="87"/>
  <c r="G250" i="87"/>
  <c r="F250" i="87"/>
  <c r="H249" i="87"/>
  <c r="G249" i="87"/>
  <c r="F249" i="87"/>
  <c r="H248" i="87"/>
  <c r="G248" i="87"/>
  <c r="F248" i="87"/>
  <c r="F247" i="87" s="1"/>
  <c r="H246" i="87"/>
  <c r="G246" i="87"/>
  <c r="F246" i="87"/>
  <c r="D246" i="87"/>
  <c r="H245" i="87"/>
  <c r="G245" i="87"/>
  <c r="F245" i="87"/>
  <c r="H244" i="87"/>
  <c r="G244" i="87"/>
  <c r="F244" i="87"/>
  <c r="H243" i="87"/>
  <c r="G243" i="87"/>
  <c r="F243" i="87"/>
  <c r="H242" i="87"/>
  <c r="G242" i="87"/>
  <c r="F242" i="87"/>
  <c r="H241" i="87"/>
  <c r="G241" i="87"/>
  <c r="F241" i="87"/>
  <c r="H240" i="87"/>
  <c r="G240" i="87"/>
  <c r="F240" i="87"/>
  <c r="H239" i="87"/>
  <c r="G239" i="87"/>
  <c r="F239" i="87"/>
  <c r="H238" i="87"/>
  <c r="G238" i="87"/>
  <c r="F238" i="87"/>
  <c r="H236" i="87"/>
  <c r="G236" i="87"/>
  <c r="F236" i="87"/>
  <c r="D236" i="87"/>
  <c r="H235" i="87"/>
  <c r="G235" i="87"/>
  <c r="F235" i="87"/>
  <c r="H234" i="87"/>
  <c r="G234" i="87"/>
  <c r="F234" i="87"/>
  <c r="E234" i="87" s="1"/>
  <c r="H233" i="87"/>
  <c r="G233" i="87"/>
  <c r="F233" i="87"/>
  <c r="H232" i="87"/>
  <c r="G232" i="87"/>
  <c r="F232" i="87"/>
  <c r="H231" i="87"/>
  <c r="G231" i="87"/>
  <c r="F231" i="87"/>
  <c r="H230" i="87"/>
  <c r="G230" i="87"/>
  <c r="F230" i="87"/>
  <c r="H229" i="87"/>
  <c r="G229" i="87"/>
  <c r="F229" i="87"/>
  <c r="H228" i="87"/>
  <c r="G228" i="87"/>
  <c r="F228" i="87"/>
  <c r="H226" i="87"/>
  <c r="G226" i="87"/>
  <c r="F226" i="87"/>
  <c r="D226" i="87"/>
  <c r="H225" i="87"/>
  <c r="G225" i="87"/>
  <c r="F225" i="87"/>
  <c r="H224" i="87"/>
  <c r="G224" i="87"/>
  <c r="F224" i="87"/>
  <c r="H223" i="87"/>
  <c r="G223" i="87"/>
  <c r="F223" i="87"/>
  <c r="H222" i="87"/>
  <c r="G222" i="87"/>
  <c r="F222" i="87"/>
  <c r="H221" i="87"/>
  <c r="G221" i="87"/>
  <c r="F221" i="87"/>
  <c r="H220" i="87"/>
  <c r="G220" i="87"/>
  <c r="F220" i="87"/>
  <c r="H219" i="87"/>
  <c r="G219" i="87"/>
  <c r="F219" i="87"/>
  <c r="H218" i="87"/>
  <c r="G218" i="87"/>
  <c r="F218" i="87"/>
  <c r="H216" i="87"/>
  <c r="G216" i="87"/>
  <c r="F216" i="87"/>
  <c r="D216" i="87"/>
  <c r="H215" i="87"/>
  <c r="G215" i="87"/>
  <c r="F215" i="87"/>
  <c r="H214" i="87"/>
  <c r="G214" i="87"/>
  <c r="F214" i="87"/>
  <c r="H213" i="87"/>
  <c r="G213" i="87"/>
  <c r="F213" i="87"/>
  <c r="H212" i="87"/>
  <c r="G212" i="87"/>
  <c r="F212" i="87"/>
  <c r="H211" i="87"/>
  <c r="G211" i="87"/>
  <c r="F211" i="87"/>
  <c r="H210" i="87"/>
  <c r="G210" i="87"/>
  <c r="F210" i="87"/>
  <c r="H209" i="87"/>
  <c r="G209" i="87"/>
  <c r="F209" i="87"/>
  <c r="H208" i="87"/>
  <c r="G208" i="87"/>
  <c r="F208" i="87"/>
  <c r="F227" i="87" l="1"/>
  <c r="E314" i="87"/>
  <c r="E333" i="87"/>
  <c r="E354" i="87"/>
  <c r="E361" i="87"/>
  <c r="E364" i="87"/>
  <c r="E392" i="87"/>
  <c r="E434" i="87"/>
  <c r="E452" i="87"/>
  <c r="E454" i="87"/>
  <c r="E465" i="87"/>
  <c r="F477" i="87"/>
  <c r="H477" i="87"/>
  <c r="E484" i="87"/>
  <c r="E492" i="87"/>
  <c r="H67" i="86"/>
  <c r="I67" i="86"/>
  <c r="G67" i="86"/>
  <c r="F67" i="86"/>
  <c r="E67" i="86"/>
  <c r="D67" i="86"/>
  <c r="H70" i="86"/>
  <c r="I70" i="86"/>
  <c r="G70" i="86"/>
  <c r="F70" i="86"/>
  <c r="E70" i="86"/>
  <c r="D70" i="86"/>
  <c r="H73" i="86"/>
  <c r="I73" i="86"/>
  <c r="G73" i="86"/>
  <c r="F73" i="86"/>
  <c r="E73" i="86"/>
  <c r="D73" i="86"/>
  <c r="H76" i="86"/>
  <c r="I76" i="86"/>
  <c r="G76" i="86"/>
  <c r="F76" i="86"/>
  <c r="E76" i="86"/>
  <c r="D76" i="86"/>
  <c r="H79" i="86"/>
  <c r="I79" i="86"/>
  <c r="G79" i="86"/>
  <c r="F79" i="86"/>
  <c r="E79" i="86"/>
  <c r="D79" i="86"/>
  <c r="H82" i="86"/>
  <c r="I82" i="86"/>
  <c r="G82" i="86"/>
  <c r="F82" i="86"/>
  <c r="E82" i="86"/>
  <c r="D82" i="86"/>
  <c r="H85" i="86"/>
  <c r="I85" i="86"/>
  <c r="G85" i="86"/>
  <c r="F85" i="86"/>
  <c r="E85" i="86"/>
  <c r="D85" i="86"/>
  <c r="H88" i="86"/>
  <c r="I88" i="86"/>
  <c r="G88" i="86"/>
  <c r="F88" i="86"/>
  <c r="E88" i="86"/>
  <c r="D88" i="86"/>
  <c r="H91" i="86"/>
  <c r="I91" i="86"/>
  <c r="G91" i="86"/>
  <c r="F91" i="86"/>
  <c r="E91" i="86"/>
  <c r="D91" i="86"/>
  <c r="H94" i="86"/>
  <c r="I94" i="86"/>
  <c r="J94" i="86" s="1"/>
  <c r="G94" i="86"/>
  <c r="F94" i="86"/>
  <c r="E94" i="86"/>
  <c r="D94" i="86"/>
  <c r="H97" i="86"/>
  <c r="I97" i="86"/>
  <c r="G97" i="86"/>
  <c r="F97" i="86"/>
  <c r="E97" i="86"/>
  <c r="D97" i="86"/>
  <c r="H100" i="86"/>
  <c r="I100" i="86"/>
  <c r="J100" i="86" s="1"/>
  <c r="G100" i="86"/>
  <c r="F100" i="86"/>
  <c r="E100" i="86"/>
  <c r="D100" i="86"/>
  <c r="H103" i="86"/>
  <c r="I103" i="86"/>
  <c r="G103" i="86"/>
  <c r="F103" i="86"/>
  <c r="E103" i="86"/>
  <c r="D103" i="86"/>
  <c r="H106" i="86"/>
  <c r="I106" i="86"/>
  <c r="G106" i="86"/>
  <c r="F106" i="86"/>
  <c r="E106" i="86"/>
  <c r="D106" i="86"/>
  <c r="H109" i="86"/>
  <c r="I109" i="86"/>
  <c r="G109" i="86"/>
  <c r="F109" i="86"/>
  <c r="E109" i="86"/>
  <c r="D109" i="86"/>
  <c r="H112" i="86"/>
  <c r="I112" i="86"/>
  <c r="J112" i="86" s="1"/>
  <c r="G112" i="86"/>
  <c r="F112" i="86"/>
  <c r="E112" i="86"/>
  <c r="D112" i="86"/>
  <c r="H115" i="86"/>
  <c r="I115" i="86"/>
  <c r="G115" i="86"/>
  <c r="F115" i="86"/>
  <c r="E115" i="86"/>
  <c r="D115" i="86"/>
  <c r="H118" i="86"/>
  <c r="I118" i="86"/>
  <c r="G118" i="86"/>
  <c r="F118" i="86"/>
  <c r="E118" i="86"/>
  <c r="D118" i="86"/>
  <c r="H121" i="86"/>
  <c r="I121" i="86"/>
  <c r="G121" i="86"/>
  <c r="F121" i="86"/>
  <c r="E121" i="86"/>
  <c r="D121" i="86"/>
  <c r="H124" i="86"/>
  <c r="I124" i="86"/>
  <c r="J124" i="86" s="1"/>
  <c r="G124" i="86"/>
  <c r="F124" i="86"/>
  <c r="E124" i="86"/>
  <c r="D124" i="86"/>
  <c r="H127" i="86"/>
  <c r="I127" i="86"/>
  <c r="J127" i="86" s="1"/>
  <c r="G127" i="86"/>
  <c r="F127" i="86"/>
  <c r="E127" i="86"/>
  <c r="D127" i="86"/>
  <c r="H130" i="86"/>
  <c r="I130" i="86"/>
  <c r="J130" i="86" s="1"/>
  <c r="G130" i="86"/>
  <c r="F130" i="86"/>
  <c r="E130" i="86"/>
  <c r="D130" i="86"/>
  <c r="H133" i="86"/>
  <c r="I133" i="86"/>
  <c r="G133" i="86"/>
  <c r="F133" i="86"/>
  <c r="E133" i="86"/>
  <c r="D133" i="86"/>
  <c r="H136" i="86"/>
  <c r="I136" i="86"/>
  <c r="G136" i="86"/>
  <c r="F136" i="86"/>
  <c r="E136" i="86"/>
  <c r="D136" i="86"/>
  <c r="H139" i="86"/>
  <c r="I139" i="86"/>
  <c r="J139" i="86" s="1"/>
  <c r="G139" i="86"/>
  <c r="F139" i="86"/>
  <c r="E139" i="86"/>
  <c r="D139" i="86"/>
  <c r="H142" i="86"/>
  <c r="I142" i="86"/>
  <c r="J142" i="86" s="1"/>
  <c r="G142" i="86"/>
  <c r="F142" i="86"/>
  <c r="E142" i="86"/>
  <c r="D142" i="86"/>
  <c r="H145" i="86"/>
  <c r="I145" i="86"/>
  <c r="G145" i="86"/>
  <c r="F145" i="86"/>
  <c r="E145" i="86"/>
  <c r="D145" i="86"/>
  <c r="H148" i="86"/>
  <c r="I148" i="86"/>
  <c r="G148" i="86"/>
  <c r="F148" i="86"/>
  <c r="E148" i="86"/>
  <c r="D148" i="86"/>
  <c r="H151" i="86"/>
  <c r="I151" i="86"/>
  <c r="G151" i="86"/>
  <c r="F151" i="86"/>
  <c r="E151" i="86"/>
  <c r="D151" i="86"/>
  <c r="H154" i="86"/>
  <c r="I154" i="86"/>
  <c r="J154" i="86" s="1"/>
  <c r="G154" i="86"/>
  <c r="F154" i="86"/>
  <c r="E154" i="86"/>
  <c r="D154" i="86"/>
  <c r="E322" i="87"/>
  <c r="E458" i="87"/>
  <c r="E468" i="87"/>
  <c r="E502" i="87"/>
  <c r="E406" i="87"/>
  <c r="E443" i="87"/>
  <c r="E456" i="87"/>
  <c r="E459" i="87"/>
  <c r="E464" i="87"/>
  <c r="E476" i="87"/>
  <c r="E239" i="87"/>
  <c r="G487" i="87"/>
  <c r="E500" i="87"/>
  <c r="E501" i="87"/>
  <c r="E324" i="87"/>
  <c r="E376" i="87"/>
  <c r="E400" i="87"/>
  <c r="E414" i="87"/>
  <c r="E419" i="87"/>
  <c r="E441" i="87"/>
  <c r="E445" i="87"/>
  <c r="E446" i="87"/>
  <c r="E453" i="87"/>
  <c r="E469" i="87"/>
  <c r="H467" i="87"/>
  <c r="E472" i="87"/>
  <c r="E480" i="87"/>
  <c r="E498" i="87"/>
  <c r="G497" i="87"/>
  <c r="H497" i="87"/>
  <c r="E505" i="87"/>
  <c r="F497" i="87"/>
  <c r="E506" i="87"/>
  <c r="E496" i="87"/>
  <c r="E488" i="87"/>
  <c r="E491" i="87"/>
  <c r="E493" i="87"/>
  <c r="E495" i="87"/>
  <c r="E478" i="87"/>
  <c r="E481" i="87"/>
  <c r="E486" i="87"/>
  <c r="E482" i="87"/>
  <c r="E485" i="87"/>
  <c r="E471" i="87"/>
  <c r="G467" i="87"/>
  <c r="E475" i="87"/>
  <c r="E461" i="87"/>
  <c r="E463" i="87"/>
  <c r="E449" i="87"/>
  <c r="F447" i="87"/>
  <c r="E450" i="87"/>
  <c r="G437" i="87"/>
  <c r="H437" i="87"/>
  <c r="E440" i="87"/>
  <c r="E442" i="87"/>
  <c r="E428" i="87"/>
  <c r="H427" i="87"/>
  <c r="E431" i="87"/>
  <c r="E433" i="87"/>
  <c r="E436" i="87"/>
  <c r="E421" i="87"/>
  <c r="E424" i="87"/>
  <c r="E422" i="87"/>
  <c r="E426" i="87"/>
  <c r="E409" i="87"/>
  <c r="E416" i="87"/>
  <c r="E408" i="87"/>
  <c r="E410" i="87"/>
  <c r="E412" i="87"/>
  <c r="E404" i="87"/>
  <c r="E401" i="87"/>
  <c r="E390" i="87"/>
  <c r="E381" i="87"/>
  <c r="E385" i="87"/>
  <c r="E380" i="87"/>
  <c r="E368" i="87"/>
  <c r="E374" i="87"/>
  <c r="E373" i="87"/>
  <c r="E360" i="87"/>
  <c r="E355" i="87"/>
  <c r="E353" i="87"/>
  <c r="E345" i="87"/>
  <c r="E335" i="87"/>
  <c r="G317" i="87"/>
  <c r="E325" i="87"/>
  <c r="E310" i="87"/>
  <c r="E312" i="87"/>
  <c r="E299" i="87"/>
  <c r="E284" i="87"/>
  <c r="E286" i="87"/>
  <c r="E276" i="87"/>
  <c r="E271" i="87"/>
  <c r="E265" i="87"/>
  <c r="E260" i="87"/>
  <c r="H257" i="87"/>
  <c r="E250" i="87"/>
  <c r="E241" i="87"/>
  <c r="E246" i="87"/>
  <c r="G217" i="87"/>
  <c r="E211" i="87"/>
  <c r="J151" i="86"/>
  <c r="J118" i="86"/>
  <c r="J97" i="86"/>
  <c r="J136" i="86"/>
  <c r="J148" i="86"/>
  <c r="J85" i="86"/>
  <c r="J106" i="86"/>
  <c r="R132" i="86"/>
  <c r="J133" i="86"/>
  <c r="J145" i="86"/>
  <c r="J109" i="86"/>
  <c r="R111" i="86"/>
  <c r="J121" i="86"/>
  <c r="J70" i="86"/>
  <c r="J73" i="86"/>
  <c r="J103" i="86"/>
  <c r="J115" i="86"/>
  <c r="J82" i="86"/>
  <c r="J67" i="86"/>
  <c r="J79" i="86"/>
  <c r="R90" i="86"/>
  <c r="J91" i="86"/>
  <c r="J76" i="86"/>
  <c r="J88" i="86"/>
  <c r="E208" i="87"/>
  <c r="E213" i="87"/>
  <c r="E219" i="87"/>
  <c r="E223" i="87"/>
  <c r="E306" i="87"/>
  <c r="G307" i="87"/>
  <c r="E338" i="87"/>
  <c r="H367" i="87"/>
  <c r="E418" i="87"/>
  <c r="G417" i="87"/>
  <c r="E425" i="87"/>
  <c r="F417" i="87"/>
  <c r="E439" i="87"/>
  <c r="F437" i="87"/>
  <c r="E224" i="87"/>
  <c r="G227" i="87"/>
  <c r="R93" i="86" s="1"/>
  <c r="E273" i="87"/>
  <c r="E291" i="87"/>
  <c r="F287" i="87"/>
  <c r="E430" i="87"/>
  <c r="G427" i="87"/>
  <c r="E218" i="87"/>
  <c r="E243" i="87"/>
  <c r="E251" i="87"/>
  <c r="E255" i="87"/>
  <c r="E256" i="87"/>
  <c r="E318" i="87"/>
  <c r="E320" i="87"/>
  <c r="G377" i="87"/>
  <c r="G387" i="87"/>
  <c r="H487" i="87"/>
  <c r="E489" i="87"/>
  <c r="E348" i="87"/>
  <c r="G367" i="87"/>
  <c r="E370" i="87"/>
  <c r="G397" i="87"/>
  <c r="F467" i="87"/>
  <c r="G277" i="87"/>
  <c r="R150" i="86" s="1"/>
  <c r="H297" i="87"/>
  <c r="E321" i="87"/>
  <c r="E323" i="87"/>
  <c r="E330" i="87"/>
  <c r="E332" i="87"/>
  <c r="E339" i="87"/>
  <c r="E359" i="87"/>
  <c r="E362" i="87"/>
  <c r="E366" i="87"/>
  <c r="E384" i="87"/>
  <c r="G407" i="87"/>
  <c r="F407" i="87"/>
  <c r="E429" i="87"/>
  <c r="G457" i="87"/>
  <c r="E470" i="87"/>
  <c r="E474" i="87"/>
  <c r="E479" i="87"/>
  <c r="E483" i="87"/>
  <c r="F487" i="87"/>
  <c r="E215" i="87"/>
  <c r="E216" i="87"/>
  <c r="E226" i="87"/>
  <c r="E231" i="87"/>
  <c r="E235" i="87"/>
  <c r="H237" i="87"/>
  <c r="E240" i="87"/>
  <c r="E258" i="87"/>
  <c r="E279" i="87"/>
  <c r="E303" i="87"/>
  <c r="E316" i="87"/>
  <c r="F317" i="87"/>
  <c r="E334" i="87"/>
  <c r="E342" i="87"/>
  <c r="E344" i="87"/>
  <c r="E352" i="87"/>
  <c r="E369" i="87"/>
  <c r="E371" i="87"/>
  <c r="H377" i="87"/>
  <c r="E383" i="87"/>
  <c r="F397" i="87"/>
  <c r="E398" i="87"/>
  <c r="E411" i="87"/>
  <c r="H417" i="87"/>
  <c r="E423" i="87"/>
  <c r="F427" i="87"/>
  <c r="G447" i="87"/>
  <c r="E448" i="87"/>
  <c r="E451" i="87"/>
  <c r="E455" i="87"/>
  <c r="F457" i="87"/>
  <c r="H457" i="87"/>
  <c r="E462" i="87"/>
  <c r="E466" i="87"/>
  <c r="G477" i="87"/>
  <c r="E490" i="87"/>
  <c r="E494" i="87"/>
  <c r="E499" i="87"/>
  <c r="E503" i="87"/>
  <c r="E372" i="87"/>
  <c r="E382" i="87"/>
  <c r="E394" i="87"/>
  <c r="E405" i="87"/>
  <c r="E210" i="87"/>
  <c r="E212" i="87"/>
  <c r="H217" i="87"/>
  <c r="E225" i="87"/>
  <c r="E228" i="87"/>
  <c r="E233" i="87"/>
  <c r="E236" i="87"/>
  <c r="E238" i="87"/>
  <c r="G237" i="87"/>
  <c r="E244" i="87"/>
  <c r="E268" i="87"/>
  <c r="F267" i="87"/>
  <c r="E283" i="87"/>
  <c r="F307" i="87"/>
  <c r="E309" i="87"/>
  <c r="E313" i="87"/>
  <c r="H327" i="87"/>
  <c r="F337" i="87"/>
  <c r="E349" i="87"/>
  <c r="E350" i="87"/>
  <c r="G347" i="87"/>
  <c r="E356" i="87"/>
  <c r="E209" i="87"/>
  <c r="E220" i="87"/>
  <c r="E222" i="87"/>
  <c r="E230" i="87"/>
  <c r="E245" i="87"/>
  <c r="E248" i="87"/>
  <c r="E253" i="87"/>
  <c r="H277" i="87"/>
  <c r="S150" i="86" s="1"/>
  <c r="E308" i="87"/>
  <c r="H307" i="87"/>
  <c r="H347" i="87"/>
  <c r="F387" i="87"/>
  <c r="E389" i="87"/>
  <c r="E393" i="87"/>
  <c r="H227" i="87"/>
  <c r="S114" i="86" s="1"/>
  <c r="E328" i="87"/>
  <c r="G327" i="87"/>
  <c r="F207" i="87"/>
  <c r="G207" i="87"/>
  <c r="R108" i="86" s="1"/>
  <c r="H207" i="87"/>
  <c r="E214" i="87"/>
  <c r="E221" i="87"/>
  <c r="E229" i="87"/>
  <c r="E242" i="87"/>
  <c r="E259" i="87"/>
  <c r="E275" i="87"/>
  <c r="E358" i="87"/>
  <c r="G357" i="87"/>
  <c r="E365" i="87"/>
  <c r="F357" i="87"/>
  <c r="E378" i="87"/>
  <c r="F377" i="87"/>
  <c r="E388" i="87"/>
  <c r="H387" i="87"/>
  <c r="E249" i="87"/>
  <c r="E262" i="87"/>
  <c r="E270" i="87"/>
  <c r="E272" i="87"/>
  <c r="E280" i="87"/>
  <c r="E285" i="87"/>
  <c r="E288" i="87"/>
  <c r="E290" i="87"/>
  <c r="H287" i="87"/>
  <c r="S153" i="86" s="1"/>
  <c r="E294" i="87"/>
  <c r="E311" i="87"/>
  <c r="H317" i="87"/>
  <c r="F327" i="87"/>
  <c r="E391" i="87"/>
  <c r="H397" i="87"/>
  <c r="E402" i="87"/>
  <c r="G247" i="87"/>
  <c r="R120" i="86" s="1"/>
  <c r="H247" i="87"/>
  <c r="E254" i="87"/>
  <c r="E261" i="87"/>
  <c r="E264" i="87"/>
  <c r="E282" i="87"/>
  <c r="E289" i="87"/>
  <c r="E331" i="87"/>
  <c r="H337" i="87"/>
  <c r="E343" i="87"/>
  <c r="F347" i="87"/>
  <c r="E375" i="87"/>
  <c r="E379" i="87"/>
  <c r="E386" i="87"/>
  <c r="G257" i="87"/>
  <c r="R123" i="86" s="1"/>
  <c r="E269" i="87"/>
  <c r="H267" i="87"/>
  <c r="S147" i="86" s="1"/>
  <c r="E274" i="87"/>
  <c r="E278" i="87"/>
  <c r="E281" i="87"/>
  <c r="G287" i="87"/>
  <c r="R153" i="86" s="1"/>
  <c r="E293" i="87"/>
  <c r="E296" i="87"/>
  <c r="E300" i="87"/>
  <c r="E302" i="87"/>
  <c r="E304" i="87"/>
  <c r="E305" i="87"/>
  <c r="E315" i="87"/>
  <c r="E319" i="87"/>
  <c r="E326" i="87"/>
  <c r="E351" i="87"/>
  <c r="H357" i="87"/>
  <c r="E363" i="87"/>
  <c r="F367" i="87"/>
  <c r="E395" i="87"/>
  <c r="E399" i="87"/>
  <c r="E403" i="87"/>
  <c r="E298" i="87"/>
  <c r="G297" i="87"/>
  <c r="E232" i="87"/>
  <c r="E252" i="87"/>
  <c r="G267" i="87"/>
  <c r="R147" i="86" s="1"/>
  <c r="E292" i="87"/>
  <c r="F217" i="87"/>
  <c r="F237" i="87"/>
  <c r="F257" i="87"/>
  <c r="F277" i="87"/>
  <c r="F297" i="87"/>
  <c r="E301" i="87"/>
  <c r="I498" i="57"/>
  <c r="I488" i="57"/>
  <c r="I478" i="57"/>
  <c r="I468" i="57"/>
  <c r="I458" i="57"/>
  <c r="I448" i="57"/>
  <c r="I438" i="57"/>
  <c r="I428" i="57"/>
  <c r="I418" i="57"/>
  <c r="I408" i="57"/>
  <c r="I398" i="57"/>
  <c r="I388" i="57"/>
  <c r="I378" i="57"/>
  <c r="I368" i="57"/>
  <c r="I358" i="57"/>
  <c r="I348" i="57"/>
  <c r="I338" i="57"/>
  <c r="I328" i="57"/>
  <c r="I318" i="57"/>
  <c r="I308" i="57"/>
  <c r="I298" i="57"/>
  <c r="I288" i="57"/>
  <c r="I278" i="57"/>
  <c r="I268" i="57"/>
  <c r="I258" i="57"/>
  <c r="I248" i="57"/>
  <c r="I238" i="57"/>
  <c r="I228" i="57"/>
  <c r="I218" i="57"/>
  <c r="I208" i="57"/>
  <c r="C497" i="57"/>
  <c r="C487" i="57"/>
  <c r="C477" i="57"/>
  <c r="C467" i="57"/>
  <c r="C457" i="57"/>
  <c r="C447" i="57"/>
  <c r="C437" i="57"/>
  <c r="C427" i="57"/>
  <c r="C417" i="57"/>
  <c r="C407" i="57"/>
  <c r="C397" i="57"/>
  <c r="C387" i="57"/>
  <c r="C377" i="57"/>
  <c r="C367" i="57"/>
  <c r="C357" i="57"/>
  <c r="C347" i="57"/>
  <c r="C337" i="57"/>
  <c r="C327" i="57"/>
  <c r="C317" i="57"/>
  <c r="C307" i="57"/>
  <c r="C297" i="57"/>
  <c r="C287" i="57"/>
  <c r="C277" i="57"/>
  <c r="C267" i="57"/>
  <c r="C257" i="57"/>
  <c r="C247" i="57"/>
  <c r="C237" i="57"/>
  <c r="C227" i="57"/>
  <c r="C217" i="57"/>
  <c r="C207" i="57"/>
  <c r="R138" i="86" l="1"/>
  <c r="R117" i="86"/>
  <c r="E457" i="87"/>
  <c r="S138" i="86"/>
  <c r="S117" i="86"/>
  <c r="E407" i="87"/>
  <c r="E497" i="87"/>
  <c r="E267" i="87"/>
  <c r="E237" i="87"/>
  <c r="E297" i="87"/>
  <c r="E467" i="87"/>
  <c r="E487" i="87"/>
  <c r="E477" i="87"/>
  <c r="E437" i="87"/>
  <c r="E427" i="87"/>
  <c r="E367" i="87"/>
  <c r="E337" i="87"/>
  <c r="S144" i="86"/>
  <c r="S123" i="86"/>
  <c r="R144" i="86"/>
  <c r="R141" i="86"/>
  <c r="S120" i="86"/>
  <c r="S141" i="86"/>
  <c r="S93" i="86"/>
  <c r="S135" i="86"/>
  <c r="R114" i="86"/>
  <c r="R135" i="86"/>
  <c r="E217" i="87"/>
  <c r="S132" i="86"/>
  <c r="S90" i="86"/>
  <c r="S111" i="86"/>
  <c r="R87" i="86"/>
  <c r="R129" i="86"/>
  <c r="S108" i="86"/>
  <c r="S129" i="86"/>
  <c r="S87" i="86"/>
  <c r="E257" i="87"/>
  <c r="E287" i="87"/>
  <c r="E227" i="87"/>
  <c r="E347" i="87"/>
  <c r="E317" i="87"/>
  <c r="E207" i="87"/>
  <c r="E447" i="87"/>
  <c r="E417" i="87"/>
  <c r="E397" i="87"/>
  <c r="E247" i="87"/>
  <c r="E277" i="87"/>
  <c r="E357" i="87"/>
  <c r="E387" i="87"/>
  <c r="E307" i="87"/>
  <c r="E377" i="87"/>
  <c r="E327" i="87"/>
  <c r="H506" i="57"/>
  <c r="O506" i="57" s="1"/>
  <c r="O506" i="87" s="1"/>
  <c r="V506" i="87" s="1"/>
  <c r="G506" i="57"/>
  <c r="N506" i="57" s="1"/>
  <c r="N506" i="87" s="1"/>
  <c r="U506" i="87" s="1"/>
  <c r="F506" i="57"/>
  <c r="D506" i="57"/>
  <c r="H505" i="57"/>
  <c r="G505" i="57"/>
  <c r="N505" i="57" s="1"/>
  <c r="N505" i="87" s="1"/>
  <c r="U505" i="87" s="1"/>
  <c r="F505" i="57"/>
  <c r="M505" i="57" s="1"/>
  <c r="M505" i="87" s="1"/>
  <c r="H504" i="57"/>
  <c r="O504" i="57" s="1"/>
  <c r="O504" i="87" s="1"/>
  <c r="G504" i="57"/>
  <c r="N504" i="57" s="1"/>
  <c r="N504" i="87" s="1"/>
  <c r="U504" i="87" s="1"/>
  <c r="F504" i="57"/>
  <c r="M504" i="57" s="1"/>
  <c r="M504" i="87" s="1"/>
  <c r="T504" i="87" s="1"/>
  <c r="H503" i="57"/>
  <c r="O503" i="57" s="1"/>
  <c r="O503" i="87" s="1"/>
  <c r="V503" i="87" s="1"/>
  <c r="G503" i="57"/>
  <c r="N503" i="57" s="1"/>
  <c r="N503" i="87" s="1"/>
  <c r="U503" i="87" s="1"/>
  <c r="F503" i="57"/>
  <c r="H502" i="57"/>
  <c r="O502" i="57" s="1"/>
  <c r="O502" i="87" s="1"/>
  <c r="V502" i="87" s="1"/>
  <c r="G502" i="57"/>
  <c r="F502" i="57"/>
  <c r="M502" i="57" s="1"/>
  <c r="M502" i="87" s="1"/>
  <c r="H501" i="57"/>
  <c r="O501" i="57" s="1"/>
  <c r="O501" i="87" s="1"/>
  <c r="V501" i="87" s="1"/>
  <c r="G501" i="57"/>
  <c r="N501" i="57" s="1"/>
  <c r="N501" i="87" s="1"/>
  <c r="U501" i="87" s="1"/>
  <c r="F501" i="57"/>
  <c r="H500" i="57"/>
  <c r="O500" i="57" s="1"/>
  <c r="O500" i="87" s="1"/>
  <c r="V500" i="87" s="1"/>
  <c r="G500" i="57"/>
  <c r="N500" i="57" s="1"/>
  <c r="N500" i="87" s="1"/>
  <c r="U500" i="87" s="1"/>
  <c r="F500" i="57"/>
  <c r="M500" i="57" s="1"/>
  <c r="M500" i="87" s="1"/>
  <c r="H499" i="57"/>
  <c r="O499" i="57" s="1"/>
  <c r="O499" i="87" s="1"/>
  <c r="V499" i="87" s="1"/>
  <c r="G499" i="57"/>
  <c r="N499" i="57" s="1"/>
  <c r="N499" i="87" s="1"/>
  <c r="U499" i="87" s="1"/>
  <c r="F499" i="57"/>
  <c r="H498" i="57"/>
  <c r="G498" i="57"/>
  <c r="N498" i="57" s="1"/>
  <c r="N498" i="87" s="1"/>
  <c r="F498" i="57"/>
  <c r="H496" i="57"/>
  <c r="O496" i="57" s="1"/>
  <c r="O496" i="87" s="1"/>
  <c r="V496" i="87" s="1"/>
  <c r="G496" i="57"/>
  <c r="N496" i="57" s="1"/>
  <c r="N496" i="87" s="1"/>
  <c r="U496" i="87" s="1"/>
  <c r="F496" i="57"/>
  <c r="M496" i="57" s="1"/>
  <c r="M496" i="87" s="1"/>
  <c r="D496" i="57"/>
  <c r="H495" i="57"/>
  <c r="O495" i="57" s="1"/>
  <c r="O495" i="87" s="1"/>
  <c r="V495" i="87" s="1"/>
  <c r="G495" i="57"/>
  <c r="F495" i="57"/>
  <c r="M495" i="57" s="1"/>
  <c r="M495" i="87" s="1"/>
  <c r="H494" i="57"/>
  <c r="O494" i="57" s="1"/>
  <c r="O494" i="87" s="1"/>
  <c r="V494" i="87" s="1"/>
  <c r="G494" i="57"/>
  <c r="N494" i="57" s="1"/>
  <c r="N494" i="87" s="1"/>
  <c r="U494" i="87" s="1"/>
  <c r="F494" i="57"/>
  <c r="H493" i="57"/>
  <c r="O493" i="57" s="1"/>
  <c r="O493" i="87" s="1"/>
  <c r="V493" i="87" s="1"/>
  <c r="G493" i="57"/>
  <c r="N493" i="57" s="1"/>
  <c r="N493" i="87" s="1"/>
  <c r="U493" i="87" s="1"/>
  <c r="F493" i="57"/>
  <c r="M493" i="57" s="1"/>
  <c r="M493" i="87" s="1"/>
  <c r="H492" i="57"/>
  <c r="O492" i="57" s="1"/>
  <c r="O492" i="87" s="1"/>
  <c r="V492" i="87" s="1"/>
  <c r="G492" i="57"/>
  <c r="N492" i="57" s="1"/>
  <c r="N492" i="87" s="1"/>
  <c r="F492" i="57"/>
  <c r="H491" i="57"/>
  <c r="O491" i="57" s="1"/>
  <c r="O491" i="87" s="1"/>
  <c r="V491" i="87" s="1"/>
  <c r="G491" i="57"/>
  <c r="F491" i="57"/>
  <c r="M491" i="57" s="1"/>
  <c r="M491" i="87" s="1"/>
  <c r="H490" i="57"/>
  <c r="G490" i="57"/>
  <c r="N490" i="57" s="1"/>
  <c r="N490" i="87" s="1"/>
  <c r="U490" i="87" s="1"/>
  <c r="F490" i="57"/>
  <c r="M490" i="57" s="1"/>
  <c r="M490" i="87" s="1"/>
  <c r="H489" i="57"/>
  <c r="O489" i="57" s="1"/>
  <c r="O489" i="87" s="1"/>
  <c r="V489" i="87" s="1"/>
  <c r="G489" i="57"/>
  <c r="N489" i="57" s="1"/>
  <c r="N489" i="87" s="1"/>
  <c r="U489" i="87" s="1"/>
  <c r="F489" i="57"/>
  <c r="M489" i="57" s="1"/>
  <c r="M489" i="87" s="1"/>
  <c r="H488" i="57"/>
  <c r="O488" i="57" s="1"/>
  <c r="O488" i="87" s="1"/>
  <c r="G488" i="57"/>
  <c r="F488" i="57"/>
  <c r="M488" i="57" s="1"/>
  <c r="M488" i="87" s="1"/>
  <c r="H486" i="57"/>
  <c r="O486" i="57" s="1"/>
  <c r="O486" i="87" s="1"/>
  <c r="V486" i="87" s="1"/>
  <c r="G486" i="57"/>
  <c r="N486" i="57" s="1"/>
  <c r="N486" i="87" s="1"/>
  <c r="U486" i="87" s="1"/>
  <c r="F486" i="57"/>
  <c r="D486" i="57"/>
  <c r="H485" i="57"/>
  <c r="O485" i="57" s="1"/>
  <c r="O485" i="87" s="1"/>
  <c r="V485" i="87" s="1"/>
  <c r="G485" i="57"/>
  <c r="N485" i="57" s="1"/>
  <c r="N485" i="87" s="1"/>
  <c r="U485" i="87" s="1"/>
  <c r="F485" i="57"/>
  <c r="H484" i="57"/>
  <c r="O484" i="57" s="1"/>
  <c r="O484" i="87" s="1"/>
  <c r="V484" i="87" s="1"/>
  <c r="G484" i="57"/>
  <c r="F484" i="57"/>
  <c r="M484" i="57" s="1"/>
  <c r="M484" i="87" s="1"/>
  <c r="H483" i="57"/>
  <c r="O483" i="57" s="1"/>
  <c r="O483" i="87" s="1"/>
  <c r="V483" i="87" s="1"/>
  <c r="G483" i="57"/>
  <c r="N483" i="57" s="1"/>
  <c r="N483" i="87" s="1"/>
  <c r="U483" i="87" s="1"/>
  <c r="F483" i="57"/>
  <c r="H482" i="57"/>
  <c r="O482" i="57" s="1"/>
  <c r="O482" i="87" s="1"/>
  <c r="V482" i="87" s="1"/>
  <c r="G482" i="57"/>
  <c r="N482" i="57" s="1"/>
  <c r="N482" i="87" s="1"/>
  <c r="U482" i="87" s="1"/>
  <c r="F482" i="57"/>
  <c r="M482" i="57" s="1"/>
  <c r="M482" i="87" s="1"/>
  <c r="H481" i="57"/>
  <c r="O481" i="57" s="1"/>
  <c r="O481" i="87" s="1"/>
  <c r="G481" i="57"/>
  <c r="N481" i="57" s="1"/>
  <c r="N481" i="87" s="1"/>
  <c r="U481" i="87" s="1"/>
  <c r="F481" i="57"/>
  <c r="H480" i="57"/>
  <c r="O480" i="57" s="1"/>
  <c r="O480" i="87" s="1"/>
  <c r="V480" i="87" s="1"/>
  <c r="G480" i="57"/>
  <c r="F480" i="57"/>
  <c r="M480" i="57" s="1"/>
  <c r="M480" i="87" s="1"/>
  <c r="T480" i="87" s="1"/>
  <c r="H479" i="57"/>
  <c r="O479" i="57" s="1"/>
  <c r="O479" i="87" s="1"/>
  <c r="V479" i="87" s="1"/>
  <c r="G479" i="57"/>
  <c r="N479" i="57" s="1"/>
  <c r="N479" i="87" s="1"/>
  <c r="U479" i="87" s="1"/>
  <c r="F479" i="57"/>
  <c r="H478" i="57"/>
  <c r="O478" i="57" s="1"/>
  <c r="O478" i="87" s="1"/>
  <c r="G478" i="57"/>
  <c r="N478" i="57" s="1"/>
  <c r="N478" i="87" s="1"/>
  <c r="F478" i="57"/>
  <c r="H476" i="57"/>
  <c r="O476" i="57" s="1"/>
  <c r="O476" i="87" s="1"/>
  <c r="V476" i="87" s="1"/>
  <c r="G476" i="57"/>
  <c r="F476" i="57"/>
  <c r="M476" i="57" s="1"/>
  <c r="M476" i="87" s="1"/>
  <c r="D476" i="57"/>
  <c r="H475" i="57"/>
  <c r="O475" i="57" s="1"/>
  <c r="O475" i="87" s="1"/>
  <c r="V475" i="87" s="1"/>
  <c r="G475" i="57"/>
  <c r="N475" i="57" s="1"/>
  <c r="N475" i="87" s="1"/>
  <c r="U475" i="87" s="1"/>
  <c r="F475" i="57"/>
  <c r="M475" i="57" s="1"/>
  <c r="M475" i="87" s="1"/>
  <c r="H474" i="57"/>
  <c r="O474" i="57" s="1"/>
  <c r="O474" i="87" s="1"/>
  <c r="V474" i="87" s="1"/>
  <c r="G474" i="57"/>
  <c r="N474" i="57" s="1"/>
  <c r="N474" i="87" s="1"/>
  <c r="U474" i="87" s="1"/>
  <c r="F474" i="57"/>
  <c r="H473" i="57"/>
  <c r="O473" i="57" s="1"/>
  <c r="O473" i="87" s="1"/>
  <c r="V473" i="87" s="1"/>
  <c r="G473" i="57"/>
  <c r="F473" i="57"/>
  <c r="M473" i="57" s="1"/>
  <c r="M473" i="87" s="1"/>
  <c r="H472" i="57"/>
  <c r="G472" i="57"/>
  <c r="N472" i="57" s="1"/>
  <c r="N472" i="87" s="1"/>
  <c r="U472" i="87" s="1"/>
  <c r="F472" i="57"/>
  <c r="H471" i="57"/>
  <c r="O471" i="57" s="1"/>
  <c r="O471" i="87" s="1"/>
  <c r="V471" i="87" s="1"/>
  <c r="G471" i="57"/>
  <c r="N471" i="57" s="1"/>
  <c r="N471" i="87" s="1"/>
  <c r="U471" i="87" s="1"/>
  <c r="F471" i="57"/>
  <c r="M471" i="57" s="1"/>
  <c r="M471" i="87" s="1"/>
  <c r="H470" i="57"/>
  <c r="O470" i="57" s="1"/>
  <c r="O470" i="87" s="1"/>
  <c r="V470" i="87" s="1"/>
  <c r="G470" i="57"/>
  <c r="N470" i="57" s="1"/>
  <c r="N470" i="87" s="1"/>
  <c r="U470" i="87" s="1"/>
  <c r="F470" i="57"/>
  <c r="H469" i="57"/>
  <c r="O469" i="57" s="1"/>
  <c r="O469" i="87" s="1"/>
  <c r="V469" i="87" s="1"/>
  <c r="G469" i="57"/>
  <c r="F469" i="57"/>
  <c r="M469" i="57" s="1"/>
  <c r="M469" i="87" s="1"/>
  <c r="H468" i="57"/>
  <c r="O468" i="57" s="1"/>
  <c r="O468" i="87" s="1"/>
  <c r="G468" i="57"/>
  <c r="N468" i="57" s="1"/>
  <c r="N468" i="87" s="1"/>
  <c r="F468" i="57"/>
  <c r="M468" i="57" s="1"/>
  <c r="M468" i="87" s="1"/>
  <c r="H466" i="57"/>
  <c r="O466" i="57" s="1"/>
  <c r="O466" i="87" s="1"/>
  <c r="V466" i="87" s="1"/>
  <c r="G466" i="57"/>
  <c r="N466" i="57" s="1"/>
  <c r="N466" i="87" s="1"/>
  <c r="U466" i="87" s="1"/>
  <c r="F466" i="57"/>
  <c r="D466" i="57"/>
  <c r="H465" i="57"/>
  <c r="O465" i="57" s="1"/>
  <c r="O465" i="87" s="1"/>
  <c r="V465" i="87" s="1"/>
  <c r="G465" i="57"/>
  <c r="N465" i="57" s="1"/>
  <c r="N465" i="87" s="1"/>
  <c r="U465" i="87" s="1"/>
  <c r="F465" i="57"/>
  <c r="H464" i="57"/>
  <c r="O464" i="57" s="1"/>
  <c r="O464" i="87" s="1"/>
  <c r="V464" i="87" s="1"/>
  <c r="G464" i="57"/>
  <c r="N464" i="57" s="1"/>
  <c r="N464" i="87" s="1"/>
  <c r="U464" i="87" s="1"/>
  <c r="F464" i="57"/>
  <c r="M464" i="57" s="1"/>
  <c r="M464" i="87" s="1"/>
  <c r="H463" i="57"/>
  <c r="O463" i="57" s="1"/>
  <c r="O463" i="87" s="1"/>
  <c r="V463" i="87" s="1"/>
  <c r="G463" i="57"/>
  <c r="N463" i="57" s="1"/>
  <c r="N463" i="87" s="1"/>
  <c r="U463" i="87" s="1"/>
  <c r="F463" i="57"/>
  <c r="H462" i="57"/>
  <c r="O462" i="57" s="1"/>
  <c r="O462" i="87" s="1"/>
  <c r="V462" i="87" s="1"/>
  <c r="G462" i="57"/>
  <c r="F462" i="57"/>
  <c r="M462" i="57" s="1"/>
  <c r="M462" i="87" s="1"/>
  <c r="H461" i="57"/>
  <c r="O461" i="57" s="1"/>
  <c r="O461" i="87" s="1"/>
  <c r="V461" i="87" s="1"/>
  <c r="G461" i="57"/>
  <c r="N461" i="57" s="1"/>
  <c r="N461" i="87" s="1"/>
  <c r="U461" i="87" s="1"/>
  <c r="F461" i="57"/>
  <c r="H460" i="57"/>
  <c r="O460" i="57" s="1"/>
  <c r="O460" i="87" s="1"/>
  <c r="V460" i="87" s="1"/>
  <c r="G460" i="57"/>
  <c r="N460" i="57" s="1"/>
  <c r="N460" i="87" s="1"/>
  <c r="U460" i="87" s="1"/>
  <c r="F460" i="57"/>
  <c r="M460" i="57" s="1"/>
  <c r="M460" i="87" s="1"/>
  <c r="H459" i="57"/>
  <c r="O459" i="57" s="1"/>
  <c r="O459" i="87" s="1"/>
  <c r="V459" i="87" s="1"/>
  <c r="G459" i="57"/>
  <c r="N459" i="57" s="1"/>
  <c r="N459" i="87" s="1"/>
  <c r="U459" i="87" s="1"/>
  <c r="F459" i="57"/>
  <c r="H458" i="57"/>
  <c r="G458" i="57"/>
  <c r="N458" i="57" s="1"/>
  <c r="N458" i="87" s="1"/>
  <c r="F458" i="57"/>
  <c r="H456" i="57"/>
  <c r="O456" i="57" s="1"/>
  <c r="O456" i="87" s="1"/>
  <c r="V456" i="87" s="1"/>
  <c r="G456" i="57"/>
  <c r="N456" i="57" s="1"/>
  <c r="N456" i="87" s="1"/>
  <c r="U456" i="87" s="1"/>
  <c r="F456" i="57"/>
  <c r="M456" i="57" s="1"/>
  <c r="M456" i="87" s="1"/>
  <c r="D456" i="57"/>
  <c r="H455" i="57"/>
  <c r="O455" i="57" s="1"/>
  <c r="O455" i="87" s="1"/>
  <c r="V455" i="87" s="1"/>
  <c r="G455" i="57"/>
  <c r="F455" i="57"/>
  <c r="M455" i="57" s="1"/>
  <c r="M455" i="87" s="1"/>
  <c r="H454" i="57"/>
  <c r="O454" i="57" s="1"/>
  <c r="O454" i="87" s="1"/>
  <c r="V454" i="87" s="1"/>
  <c r="G454" i="57"/>
  <c r="N454" i="57" s="1"/>
  <c r="N454" i="87" s="1"/>
  <c r="U454" i="87" s="1"/>
  <c r="F454" i="57"/>
  <c r="H453" i="57"/>
  <c r="O453" i="57" s="1"/>
  <c r="O453" i="87" s="1"/>
  <c r="V453" i="87" s="1"/>
  <c r="G453" i="57"/>
  <c r="N453" i="57" s="1"/>
  <c r="N453" i="87" s="1"/>
  <c r="U453" i="87" s="1"/>
  <c r="F453" i="57"/>
  <c r="M453" i="57" s="1"/>
  <c r="M453" i="87" s="1"/>
  <c r="H452" i="57"/>
  <c r="O452" i="57" s="1"/>
  <c r="O452" i="87" s="1"/>
  <c r="V452" i="87" s="1"/>
  <c r="G452" i="57"/>
  <c r="N452" i="57" s="1"/>
  <c r="N452" i="87" s="1"/>
  <c r="U452" i="87" s="1"/>
  <c r="F452" i="57"/>
  <c r="H451" i="57"/>
  <c r="O451" i="57" s="1"/>
  <c r="O451" i="87" s="1"/>
  <c r="V451" i="87" s="1"/>
  <c r="G451" i="57"/>
  <c r="F451" i="57"/>
  <c r="M451" i="57" s="1"/>
  <c r="M451" i="87" s="1"/>
  <c r="H450" i="57"/>
  <c r="G450" i="57"/>
  <c r="N450" i="57" s="1"/>
  <c r="N450" i="87" s="1"/>
  <c r="U450" i="87" s="1"/>
  <c r="F450" i="57"/>
  <c r="H449" i="57"/>
  <c r="O449" i="57" s="1"/>
  <c r="O449" i="87" s="1"/>
  <c r="V449" i="87" s="1"/>
  <c r="G449" i="57"/>
  <c r="N449" i="57" s="1"/>
  <c r="N449" i="87" s="1"/>
  <c r="U449" i="87" s="1"/>
  <c r="F449" i="57"/>
  <c r="M449" i="57" s="1"/>
  <c r="M449" i="87" s="1"/>
  <c r="H448" i="57"/>
  <c r="O448" i="57" s="1"/>
  <c r="O448" i="87" s="1"/>
  <c r="G448" i="57"/>
  <c r="F448" i="57"/>
  <c r="M448" i="57" s="1"/>
  <c r="M448" i="87" s="1"/>
  <c r="H446" i="57"/>
  <c r="O446" i="57" s="1"/>
  <c r="O446" i="87" s="1"/>
  <c r="V446" i="87" s="1"/>
  <c r="G446" i="57"/>
  <c r="N446" i="57" s="1"/>
  <c r="N446" i="87" s="1"/>
  <c r="U446" i="87" s="1"/>
  <c r="F446" i="57"/>
  <c r="D446" i="57"/>
  <c r="H445" i="57"/>
  <c r="O445" i="57" s="1"/>
  <c r="O445" i="87" s="1"/>
  <c r="V445" i="87" s="1"/>
  <c r="G445" i="57"/>
  <c r="N445" i="57" s="1"/>
  <c r="N445" i="87" s="1"/>
  <c r="U445" i="87" s="1"/>
  <c r="F445" i="57"/>
  <c r="H444" i="57"/>
  <c r="O444" i="57" s="1"/>
  <c r="O444" i="87" s="1"/>
  <c r="V444" i="87" s="1"/>
  <c r="G444" i="57"/>
  <c r="F444" i="57"/>
  <c r="M444" i="57" s="1"/>
  <c r="M444" i="87" s="1"/>
  <c r="H443" i="57"/>
  <c r="O443" i="57" s="1"/>
  <c r="O443" i="87" s="1"/>
  <c r="V443" i="87" s="1"/>
  <c r="G443" i="57"/>
  <c r="N443" i="57" s="1"/>
  <c r="N443" i="87" s="1"/>
  <c r="U443" i="87" s="1"/>
  <c r="F443" i="57"/>
  <c r="H442" i="57"/>
  <c r="O442" i="57" s="1"/>
  <c r="O442" i="87" s="1"/>
  <c r="V442" i="87" s="1"/>
  <c r="G442" i="57"/>
  <c r="N442" i="57" s="1"/>
  <c r="N442" i="87" s="1"/>
  <c r="U442" i="87" s="1"/>
  <c r="F442" i="57"/>
  <c r="M442" i="57" s="1"/>
  <c r="M442" i="87" s="1"/>
  <c r="H441" i="57"/>
  <c r="O441" i="57" s="1"/>
  <c r="O441" i="87" s="1"/>
  <c r="V441" i="87" s="1"/>
  <c r="G441" i="57"/>
  <c r="N441" i="57" s="1"/>
  <c r="N441" i="87" s="1"/>
  <c r="U441" i="87" s="1"/>
  <c r="F441" i="57"/>
  <c r="H440" i="57"/>
  <c r="O440" i="57" s="1"/>
  <c r="O440" i="87" s="1"/>
  <c r="V440" i="87" s="1"/>
  <c r="G440" i="57"/>
  <c r="F440" i="57"/>
  <c r="M440" i="57" s="1"/>
  <c r="M440" i="87" s="1"/>
  <c r="H439" i="57"/>
  <c r="O439" i="57" s="1"/>
  <c r="O439" i="87" s="1"/>
  <c r="V439" i="87" s="1"/>
  <c r="G439" i="57"/>
  <c r="N439" i="57" s="1"/>
  <c r="N439" i="87" s="1"/>
  <c r="U439" i="87" s="1"/>
  <c r="F439" i="57"/>
  <c r="H438" i="57"/>
  <c r="O438" i="57" s="1"/>
  <c r="O438" i="87" s="1"/>
  <c r="G438" i="57"/>
  <c r="N438" i="57" s="1"/>
  <c r="N438" i="87" s="1"/>
  <c r="F438" i="57"/>
  <c r="H436" i="57"/>
  <c r="O436" i="57" s="1"/>
  <c r="O436" i="87" s="1"/>
  <c r="V436" i="87" s="1"/>
  <c r="G436" i="57"/>
  <c r="F436" i="57"/>
  <c r="M436" i="57" s="1"/>
  <c r="M436" i="87" s="1"/>
  <c r="D436" i="57"/>
  <c r="H435" i="57"/>
  <c r="O435" i="57" s="1"/>
  <c r="O435" i="87" s="1"/>
  <c r="V435" i="87" s="1"/>
  <c r="G435" i="57"/>
  <c r="N435" i="57" s="1"/>
  <c r="N435" i="87" s="1"/>
  <c r="U435" i="87" s="1"/>
  <c r="F435" i="57"/>
  <c r="M435" i="57" s="1"/>
  <c r="M435" i="87" s="1"/>
  <c r="H434" i="57"/>
  <c r="O434" i="57" s="1"/>
  <c r="O434" i="87" s="1"/>
  <c r="V434" i="87" s="1"/>
  <c r="G434" i="57"/>
  <c r="N434" i="57" s="1"/>
  <c r="N434" i="87" s="1"/>
  <c r="U434" i="87" s="1"/>
  <c r="F434" i="57"/>
  <c r="H433" i="57"/>
  <c r="O433" i="57" s="1"/>
  <c r="O433" i="87" s="1"/>
  <c r="V433" i="87" s="1"/>
  <c r="G433" i="57"/>
  <c r="F433" i="57"/>
  <c r="M433" i="57" s="1"/>
  <c r="M433" i="87" s="1"/>
  <c r="H432" i="57"/>
  <c r="G432" i="57"/>
  <c r="N432" i="57" s="1"/>
  <c r="N432" i="87" s="1"/>
  <c r="U432" i="87" s="1"/>
  <c r="F432" i="57"/>
  <c r="H431" i="57"/>
  <c r="O431" i="57" s="1"/>
  <c r="O431" i="87" s="1"/>
  <c r="V431" i="87" s="1"/>
  <c r="G431" i="57"/>
  <c r="N431" i="57" s="1"/>
  <c r="N431" i="87" s="1"/>
  <c r="U431" i="87" s="1"/>
  <c r="F431" i="57"/>
  <c r="M431" i="57" s="1"/>
  <c r="M431" i="87" s="1"/>
  <c r="E431" i="57"/>
  <c r="H430" i="57"/>
  <c r="O430" i="57" s="1"/>
  <c r="O430" i="87" s="1"/>
  <c r="V430" i="87" s="1"/>
  <c r="G430" i="57"/>
  <c r="N430" i="57" s="1"/>
  <c r="N430" i="87" s="1"/>
  <c r="U430" i="87" s="1"/>
  <c r="F430" i="57"/>
  <c r="H429" i="57"/>
  <c r="O429" i="57" s="1"/>
  <c r="O429" i="87" s="1"/>
  <c r="V429" i="87" s="1"/>
  <c r="G429" i="57"/>
  <c r="F429" i="57"/>
  <c r="M429" i="57" s="1"/>
  <c r="M429" i="87" s="1"/>
  <c r="H428" i="57"/>
  <c r="O428" i="57" s="1"/>
  <c r="O428" i="87" s="1"/>
  <c r="G428" i="57"/>
  <c r="N428" i="57" s="1"/>
  <c r="N428" i="87" s="1"/>
  <c r="F428" i="57"/>
  <c r="M428" i="57" s="1"/>
  <c r="M428" i="87" s="1"/>
  <c r="H426" i="57"/>
  <c r="O426" i="57" s="1"/>
  <c r="O426" i="87" s="1"/>
  <c r="V426" i="87" s="1"/>
  <c r="G426" i="57"/>
  <c r="N426" i="57" s="1"/>
  <c r="N426" i="87" s="1"/>
  <c r="U426" i="87" s="1"/>
  <c r="F426" i="57"/>
  <c r="D426" i="57"/>
  <c r="H425" i="57"/>
  <c r="O425" i="57" s="1"/>
  <c r="O425" i="87" s="1"/>
  <c r="V425" i="87" s="1"/>
  <c r="G425" i="57"/>
  <c r="N425" i="57" s="1"/>
  <c r="N425" i="87" s="1"/>
  <c r="U425" i="87" s="1"/>
  <c r="F425" i="57"/>
  <c r="H424" i="57"/>
  <c r="O424" i="57" s="1"/>
  <c r="O424" i="87" s="1"/>
  <c r="V424" i="87" s="1"/>
  <c r="G424" i="57"/>
  <c r="N424" i="57" s="1"/>
  <c r="N424" i="87" s="1"/>
  <c r="U424" i="87" s="1"/>
  <c r="F424" i="57"/>
  <c r="M424" i="57" s="1"/>
  <c r="M424" i="87" s="1"/>
  <c r="H423" i="57"/>
  <c r="O423" i="57" s="1"/>
  <c r="O423" i="87" s="1"/>
  <c r="V423" i="87" s="1"/>
  <c r="G423" i="57"/>
  <c r="N423" i="57" s="1"/>
  <c r="N423" i="87" s="1"/>
  <c r="U423" i="87" s="1"/>
  <c r="F423" i="57"/>
  <c r="H422" i="57"/>
  <c r="O422" i="57" s="1"/>
  <c r="O422" i="87" s="1"/>
  <c r="V422" i="87" s="1"/>
  <c r="G422" i="57"/>
  <c r="F422" i="57"/>
  <c r="M422" i="57" s="1"/>
  <c r="M422" i="87" s="1"/>
  <c r="H421" i="57"/>
  <c r="O421" i="57" s="1"/>
  <c r="O421" i="87" s="1"/>
  <c r="V421" i="87" s="1"/>
  <c r="G421" i="57"/>
  <c r="N421" i="57" s="1"/>
  <c r="N421" i="87" s="1"/>
  <c r="U421" i="87" s="1"/>
  <c r="F421" i="57"/>
  <c r="H420" i="57"/>
  <c r="O420" i="57" s="1"/>
  <c r="O420" i="87" s="1"/>
  <c r="V420" i="87" s="1"/>
  <c r="G420" i="57"/>
  <c r="N420" i="57" s="1"/>
  <c r="N420" i="87" s="1"/>
  <c r="U420" i="87" s="1"/>
  <c r="F420" i="57"/>
  <c r="M420" i="57" s="1"/>
  <c r="M420" i="87" s="1"/>
  <c r="H419" i="57"/>
  <c r="O419" i="57" s="1"/>
  <c r="O419" i="87" s="1"/>
  <c r="V419" i="87" s="1"/>
  <c r="G419" i="57"/>
  <c r="N419" i="57" s="1"/>
  <c r="N419" i="87" s="1"/>
  <c r="U419" i="87" s="1"/>
  <c r="F419" i="57"/>
  <c r="H418" i="57"/>
  <c r="G418" i="57"/>
  <c r="N418" i="57" s="1"/>
  <c r="N418" i="87" s="1"/>
  <c r="F418" i="57"/>
  <c r="F417" i="57"/>
  <c r="H416" i="57"/>
  <c r="O416" i="57" s="1"/>
  <c r="O416" i="87" s="1"/>
  <c r="V416" i="87" s="1"/>
  <c r="G416" i="57"/>
  <c r="N416" i="57" s="1"/>
  <c r="N416" i="87" s="1"/>
  <c r="U416" i="87" s="1"/>
  <c r="F416" i="57"/>
  <c r="M416" i="57" s="1"/>
  <c r="M416" i="87" s="1"/>
  <c r="D416" i="57"/>
  <c r="H415" i="57"/>
  <c r="O415" i="57" s="1"/>
  <c r="O415" i="87" s="1"/>
  <c r="V415" i="87" s="1"/>
  <c r="G415" i="57"/>
  <c r="F415" i="57"/>
  <c r="M415" i="57" s="1"/>
  <c r="M415" i="87" s="1"/>
  <c r="H414" i="57"/>
  <c r="O414" i="57" s="1"/>
  <c r="O414" i="87" s="1"/>
  <c r="V414" i="87" s="1"/>
  <c r="G414" i="57"/>
  <c r="N414" i="57" s="1"/>
  <c r="N414" i="87" s="1"/>
  <c r="U414" i="87" s="1"/>
  <c r="F414" i="57"/>
  <c r="H413" i="57"/>
  <c r="O413" i="57" s="1"/>
  <c r="O413" i="87" s="1"/>
  <c r="V413" i="87" s="1"/>
  <c r="G413" i="57"/>
  <c r="N413" i="57" s="1"/>
  <c r="N413" i="87" s="1"/>
  <c r="U413" i="87" s="1"/>
  <c r="F413" i="57"/>
  <c r="M413" i="57" s="1"/>
  <c r="M413" i="87" s="1"/>
  <c r="H412" i="57"/>
  <c r="O412" i="57" s="1"/>
  <c r="O412" i="87" s="1"/>
  <c r="V412" i="87" s="1"/>
  <c r="G412" i="57"/>
  <c r="N412" i="57" s="1"/>
  <c r="N412" i="87" s="1"/>
  <c r="U412" i="87" s="1"/>
  <c r="F412" i="57"/>
  <c r="H411" i="57"/>
  <c r="O411" i="57" s="1"/>
  <c r="O411" i="87" s="1"/>
  <c r="V411" i="87" s="1"/>
  <c r="G411" i="57"/>
  <c r="F411" i="57"/>
  <c r="M411" i="57" s="1"/>
  <c r="M411" i="87" s="1"/>
  <c r="H410" i="57"/>
  <c r="G410" i="57"/>
  <c r="N410" i="57" s="1"/>
  <c r="N410" i="87" s="1"/>
  <c r="U410" i="87" s="1"/>
  <c r="F410" i="57"/>
  <c r="H409" i="57"/>
  <c r="O409" i="57" s="1"/>
  <c r="O409" i="87" s="1"/>
  <c r="V409" i="87" s="1"/>
  <c r="G409" i="57"/>
  <c r="N409" i="57" s="1"/>
  <c r="N409" i="87" s="1"/>
  <c r="U409" i="87" s="1"/>
  <c r="F409" i="57"/>
  <c r="M409" i="57" s="1"/>
  <c r="M409" i="87" s="1"/>
  <c r="H408" i="57"/>
  <c r="O408" i="57" s="1"/>
  <c r="O408" i="87" s="1"/>
  <c r="G408" i="57"/>
  <c r="F408" i="57"/>
  <c r="M408" i="57" s="1"/>
  <c r="M408" i="87" s="1"/>
  <c r="H406" i="57"/>
  <c r="O406" i="57" s="1"/>
  <c r="O406" i="87" s="1"/>
  <c r="V406" i="87" s="1"/>
  <c r="G406" i="57"/>
  <c r="N406" i="57" s="1"/>
  <c r="N406" i="87" s="1"/>
  <c r="U406" i="87" s="1"/>
  <c r="F406" i="57"/>
  <c r="M406" i="57" s="1"/>
  <c r="M406" i="87" s="1"/>
  <c r="D406" i="57"/>
  <c r="H405" i="57"/>
  <c r="O405" i="57" s="1"/>
  <c r="O405" i="87" s="1"/>
  <c r="V405" i="87" s="1"/>
  <c r="G405" i="57"/>
  <c r="N405" i="57" s="1"/>
  <c r="N405" i="87" s="1"/>
  <c r="U405" i="87" s="1"/>
  <c r="F405" i="57"/>
  <c r="M405" i="57" s="1"/>
  <c r="M405" i="87" s="1"/>
  <c r="H404" i="57"/>
  <c r="O404" i="57" s="1"/>
  <c r="O404" i="87" s="1"/>
  <c r="V404" i="87" s="1"/>
  <c r="G404" i="57"/>
  <c r="N404" i="57" s="1"/>
  <c r="N404" i="87" s="1"/>
  <c r="U404" i="87" s="1"/>
  <c r="F404" i="57"/>
  <c r="M404" i="57" s="1"/>
  <c r="M404" i="87" s="1"/>
  <c r="H403" i="57"/>
  <c r="O403" i="57" s="1"/>
  <c r="O403" i="87" s="1"/>
  <c r="V403" i="87" s="1"/>
  <c r="G403" i="57"/>
  <c r="N403" i="57" s="1"/>
  <c r="N403" i="87" s="1"/>
  <c r="U403" i="87" s="1"/>
  <c r="F403" i="57"/>
  <c r="H402" i="57"/>
  <c r="O402" i="57" s="1"/>
  <c r="O402" i="87" s="1"/>
  <c r="V402" i="87" s="1"/>
  <c r="G402" i="57"/>
  <c r="N402" i="57" s="1"/>
  <c r="N402" i="87" s="1"/>
  <c r="U402" i="87" s="1"/>
  <c r="F402" i="57"/>
  <c r="M402" i="57" s="1"/>
  <c r="M402" i="87" s="1"/>
  <c r="H401" i="57"/>
  <c r="O401" i="57" s="1"/>
  <c r="O401" i="87" s="1"/>
  <c r="V401" i="87" s="1"/>
  <c r="G401" i="57"/>
  <c r="N401" i="57" s="1"/>
  <c r="N401" i="87" s="1"/>
  <c r="U401" i="87" s="1"/>
  <c r="F401" i="57"/>
  <c r="M401" i="57" s="1"/>
  <c r="M401" i="87" s="1"/>
  <c r="H400" i="57"/>
  <c r="O400" i="57" s="1"/>
  <c r="O400" i="87" s="1"/>
  <c r="V400" i="87" s="1"/>
  <c r="G400" i="57"/>
  <c r="N400" i="57" s="1"/>
  <c r="N400" i="87" s="1"/>
  <c r="U400" i="87" s="1"/>
  <c r="F400" i="57"/>
  <c r="H399" i="57"/>
  <c r="O399" i="57" s="1"/>
  <c r="O399" i="87" s="1"/>
  <c r="V399" i="87" s="1"/>
  <c r="G399" i="57"/>
  <c r="N399" i="57" s="1"/>
  <c r="N399" i="87" s="1"/>
  <c r="U399" i="87" s="1"/>
  <c r="F399" i="57"/>
  <c r="M399" i="57" s="1"/>
  <c r="M399" i="87" s="1"/>
  <c r="H398" i="57"/>
  <c r="O398" i="57" s="1"/>
  <c r="O398" i="87" s="1"/>
  <c r="G398" i="57"/>
  <c r="N398" i="57" s="1"/>
  <c r="N398" i="87" s="1"/>
  <c r="F398" i="57"/>
  <c r="M398" i="57" s="1"/>
  <c r="M398" i="87" s="1"/>
  <c r="H396" i="57"/>
  <c r="O396" i="57" s="1"/>
  <c r="O396" i="87" s="1"/>
  <c r="V396" i="87" s="1"/>
  <c r="G396" i="57"/>
  <c r="F396" i="57"/>
  <c r="M396" i="57" s="1"/>
  <c r="M396" i="87" s="1"/>
  <c r="D396" i="57"/>
  <c r="H395" i="57"/>
  <c r="O395" i="57" s="1"/>
  <c r="O395" i="87" s="1"/>
  <c r="V395" i="87" s="1"/>
  <c r="G395" i="57"/>
  <c r="N395" i="57" s="1"/>
  <c r="N395" i="87" s="1"/>
  <c r="U395" i="87" s="1"/>
  <c r="F395" i="57"/>
  <c r="M395" i="57" s="1"/>
  <c r="M395" i="87" s="1"/>
  <c r="H394" i="57"/>
  <c r="O394" i="57" s="1"/>
  <c r="O394" i="87" s="1"/>
  <c r="V394" i="87" s="1"/>
  <c r="G394" i="57"/>
  <c r="N394" i="57" s="1"/>
  <c r="N394" i="87" s="1"/>
  <c r="U394" i="87" s="1"/>
  <c r="F394" i="57"/>
  <c r="M394" i="57" s="1"/>
  <c r="M394" i="87" s="1"/>
  <c r="H393" i="57"/>
  <c r="O393" i="57" s="1"/>
  <c r="O393" i="87" s="1"/>
  <c r="V393" i="87" s="1"/>
  <c r="G393" i="57"/>
  <c r="N393" i="57" s="1"/>
  <c r="N393" i="87" s="1"/>
  <c r="U393" i="87" s="1"/>
  <c r="F393" i="57"/>
  <c r="M393" i="57" s="1"/>
  <c r="M393" i="87" s="1"/>
  <c r="H392" i="57"/>
  <c r="O392" i="57" s="1"/>
  <c r="O392" i="87" s="1"/>
  <c r="V392" i="87" s="1"/>
  <c r="G392" i="57"/>
  <c r="N392" i="57" s="1"/>
  <c r="N392" i="87" s="1"/>
  <c r="U392" i="87" s="1"/>
  <c r="F392" i="57"/>
  <c r="M392" i="57" s="1"/>
  <c r="M392" i="87" s="1"/>
  <c r="H391" i="57"/>
  <c r="O391" i="57" s="1"/>
  <c r="O391" i="87" s="1"/>
  <c r="V391" i="87" s="1"/>
  <c r="G391" i="57"/>
  <c r="N391" i="57" s="1"/>
  <c r="N391" i="87" s="1"/>
  <c r="U391" i="87" s="1"/>
  <c r="F391" i="57"/>
  <c r="H390" i="57"/>
  <c r="O390" i="57" s="1"/>
  <c r="O390" i="87" s="1"/>
  <c r="V390" i="87" s="1"/>
  <c r="G390" i="57"/>
  <c r="N390" i="57" s="1"/>
  <c r="N390" i="87" s="1"/>
  <c r="U390" i="87" s="1"/>
  <c r="F390" i="57"/>
  <c r="M390" i="57" s="1"/>
  <c r="M390" i="87" s="1"/>
  <c r="H389" i="57"/>
  <c r="O389" i="57" s="1"/>
  <c r="O389" i="87" s="1"/>
  <c r="V389" i="87" s="1"/>
  <c r="G389" i="57"/>
  <c r="N389" i="57" s="1"/>
  <c r="N389" i="87" s="1"/>
  <c r="U389" i="87" s="1"/>
  <c r="F389" i="57"/>
  <c r="H388" i="57"/>
  <c r="O388" i="57" s="1"/>
  <c r="O388" i="87" s="1"/>
  <c r="G388" i="57"/>
  <c r="N388" i="57" s="1"/>
  <c r="N388" i="87" s="1"/>
  <c r="F388" i="57"/>
  <c r="M388" i="57" s="1"/>
  <c r="M388" i="87" s="1"/>
  <c r="H386" i="57"/>
  <c r="O386" i="57" s="1"/>
  <c r="O386" i="87" s="1"/>
  <c r="V386" i="87" s="1"/>
  <c r="G386" i="57"/>
  <c r="N386" i="57" s="1"/>
  <c r="N386" i="87" s="1"/>
  <c r="U386" i="87" s="1"/>
  <c r="F386" i="57"/>
  <c r="M386" i="57" s="1"/>
  <c r="M386" i="87" s="1"/>
  <c r="D386" i="57"/>
  <c r="H385" i="57"/>
  <c r="O385" i="57" s="1"/>
  <c r="O385" i="87" s="1"/>
  <c r="V385" i="87" s="1"/>
  <c r="G385" i="57"/>
  <c r="N385" i="57" s="1"/>
  <c r="N385" i="87" s="1"/>
  <c r="U385" i="87" s="1"/>
  <c r="F385" i="57"/>
  <c r="M385" i="57" s="1"/>
  <c r="M385" i="87" s="1"/>
  <c r="H384" i="57"/>
  <c r="O384" i="57" s="1"/>
  <c r="O384" i="87" s="1"/>
  <c r="V384" i="87" s="1"/>
  <c r="G384" i="57"/>
  <c r="N384" i="57" s="1"/>
  <c r="N384" i="87" s="1"/>
  <c r="U384" i="87" s="1"/>
  <c r="F384" i="57"/>
  <c r="M384" i="57" s="1"/>
  <c r="M384" i="87" s="1"/>
  <c r="H383" i="57"/>
  <c r="G383" i="57"/>
  <c r="N383" i="57" s="1"/>
  <c r="N383" i="87" s="1"/>
  <c r="U383" i="87" s="1"/>
  <c r="F383" i="57"/>
  <c r="M383" i="57" s="1"/>
  <c r="M383" i="87" s="1"/>
  <c r="H382" i="57"/>
  <c r="O382" i="57" s="1"/>
  <c r="O382" i="87" s="1"/>
  <c r="V382" i="87" s="1"/>
  <c r="G382" i="57"/>
  <c r="N382" i="57" s="1"/>
  <c r="N382" i="87" s="1"/>
  <c r="U382" i="87" s="1"/>
  <c r="F382" i="57"/>
  <c r="H381" i="57"/>
  <c r="O381" i="57" s="1"/>
  <c r="O381" i="87" s="1"/>
  <c r="V381" i="87" s="1"/>
  <c r="G381" i="57"/>
  <c r="N381" i="57" s="1"/>
  <c r="N381" i="87" s="1"/>
  <c r="U381" i="87" s="1"/>
  <c r="F381" i="57"/>
  <c r="M381" i="57" s="1"/>
  <c r="M381" i="87" s="1"/>
  <c r="H380" i="57"/>
  <c r="O380" i="57" s="1"/>
  <c r="O380" i="87" s="1"/>
  <c r="V380" i="87" s="1"/>
  <c r="G380" i="57"/>
  <c r="N380" i="57" s="1"/>
  <c r="N380" i="87" s="1"/>
  <c r="U380" i="87" s="1"/>
  <c r="F380" i="57"/>
  <c r="M380" i="57" s="1"/>
  <c r="M380" i="87" s="1"/>
  <c r="H379" i="57"/>
  <c r="O379" i="57" s="1"/>
  <c r="O379" i="87" s="1"/>
  <c r="V379" i="87" s="1"/>
  <c r="G379" i="57"/>
  <c r="N379" i="57" s="1"/>
  <c r="N379" i="87" s="1"/>
  <c r="U379" i="87" s="1"/>
  <c r="F379" i="57"/>
  <c r="M379" i="57" s="1"/>
  <c r="M379" i="87" s="1"/>
  <c r="H378" i="57"/>
  <c r="O378" i="57" s="1"/>
  <c r="O378" i="87" s="1"/>
  <c r="G378" i="57"/>
  <c r="N378" i="57" s="1"/>
  <c r="N378" i="87" s="1"/>
  <c r="F378" i="57"/>
  <c r="M378" i="57" s="1"/>
  <c r="M378" i="87" s="1"/>
  <c r="H376" i="57"/>
  <c r="O376" i="57" s="1"/>
  <c r="O376" i="87" s="1"/>
  <c r="V376" i="87" s="1"/>
  <c r="G376" i="57"/>
  <c r="N376" i="57" s="1"/>
  <c r="N376" i="87" s="1"/>
  <c r="U376" i="87" s="1"/>
  <c r="F376" i="57"/>
  <c r="M376" i="57" s="1"/>
  <c r="M376" i="87" s="1"/>
  <c r="D376" i="57"/>
  <c r="H375" i="57"/>
  <c r="O375" i="57" s="1"/>
  <c r="O375" i="87" s="1"/>
  <c r="V375" i="87" s="1"/>
  <c r="G375" i="57"/>
  <c r="N375" i="57" s="1"/>
  <c r="N375" i="87" s="1"/>
  <c r="U375" i="87" s="1"/>
  <c r="F375" i="57"/>
  <c r="H374" i="57"/>
  <c r="O374" i="57" s="1"/>
  <c r="O374" i="87" s="1"/>
  <c r="V374" i="87" s="1"/>
  <c r="G374" i="57"/>
  <c r="N374" i="57" s="1"/>
  <c r="N374" i="87" s="1"/>
  <c r="U374" i="87" s="1"/>
  <c r="F374" i="57"/>
  <c r="M374" i="57" s="1"/>
  <c r="M374" i="87" s="1"/>
  <c r="H373" i="57"/>
  <c r="O373" i="57" s="1"/>
  <c r="O373" i="87" s="1"/>
  <c r="V373" i="87" s="1"/>
  <c r="G373" i="57"/>
  <c r="N373" i="57" s="1"/>
  <c r="N373" i="87" s="1"/>
  <c r="U373" i="87" s="1"/>
  <c r="F373" i="57"/>
  <c r="M373" i="57" s="1"/>
  <c r="M373" i="87" s="1"/>
  <c r="H372" i="57"/>
  <c r="O372" i="57" s="1"/>
  <c r="O372" i="87" s="1"/>
  <c r="V372" i="87" s="1"/>
  <c r="G372" i="57"/>
  <c r="N372" i="57" s="1"/>
  <c r="N372" i="87" s="1"/>
  <c r="U372" i="87" s="1"/>
  <c r="F372" i="57"/>
  <c r="M372" i="57" s="1"/>
  <c r="M372" i="87" s="1"/>
  <c r="H371" i="57"/>
  <c r="O371" i="57" s="1"/>
  <c r="O371" i="87" s="1"/>
  <c r="V371" i="87" s="1"/>
  <c r="G371" i="57"/>
  <c r="F371" i="57"/>
  <c r="M371" i="57" s="1"/>
  <c r="M371" i="87" s="1"/>
  <c r="H370" i="57"/>
  <c r="O370" i="57" s="1"/>
  <c r="O370" i="87" s="1"/>
  <c r="V370" i="87" s="1"/>
  <c r="G370" i="57"/>
  <c r="N370" i="57" s="1"/>
  <c r="N370" i="87" s="1"/>
  <c r="U370" i="87" s="1"/>
  <c r="F370" i="57"/>
  <c r="M370" i="57" s="1"/>
  <c r="M370" i="87" s="1"/>
  <c r="H369" i="57"/>
  <c r="O369" i="57" s="1"/>
  <c r="O369" i="87" s="1"/>
  <c r="V369" i="87" s="1"/>
  <c r="G369" i="57"/>
  <c r="N369" i="57" s="1"/>
  <c r="N369" i="87" s="1"/>
  <c r="U369" i="87" s="1"/>
  <c r="F369" i="57"/>
  <c r="M369" i="57" s="1"/>
  <c r="M369" i="87" s="1"/>
  <c r="H368" i="57"/>
  <c r="O368" i="57" s="1"/>
  <c r="O368" i="87" s="1"/>
  <c r="G368" i="57"/>
  <c r="N368" i="57" s="1"/>
  <c r="N368" i="87" s="1"/>
  <c r="F368" i="57"/>
  <c r="M368" i="57" s="1"/>
  <c r="M368" i="87" s="1"/>
  <c r="H366" i="57"/>
  <c r="O366" i="57" s="1"/>
  <c r="O366" i="87" s="1"/>
  <c r="V366" i="87" s="1"/>
  <c r="G366" i="57"/>
  <c r="N366" i="57" s="1"/>
  <c r="N366" i="87" s="1"/>
  <c r="U366" i="87" s="1"/>
  <c r="F366" i="57"/>
  <c r="D366" i="57"/>
  <c r="H365" i="57"/>
  <c r="O365" i="57" s="1"/>
  <c r="O365" i="87" s="1"/>
  <c r="V365" i="87" s="1"/>
  <c r="G365" i="57"/>
  <c r="N365" i="57" s="1"/>
  <c r="N365" i="87" s="1"/>
  <c r="U365" i="87" s="1"/>
  <c r="F365" i="57"/>
  <c r="M365" i="57" s="1"/>
  <c r="M365" i="87" s="1"/>
  <c r="H364" i="57"/>
  <c r="O364" i="57" s="1"/>
  <c r="O364" i="87" s="1"/>
  <c r="V364" i="87" s="1"/>
  <c r="G364" i="57"/>
  <c r="F364" i="57"/>
  <c r="M364" i="57" s="1"/>
  <c r="M364" i="87" s="1"/>
  <c r="H363" i="57"/>
  <c r="O363" i="57" s="1"/>
  <c r="O363" i="87" s="1"/>
  <c r="V363" i="87" s="1"/>
  <c r="G363" i="57"/>
  <c r="N363" i="57" s="1"/>
  <c r="N363" i="87" s="1"/>
  <c r="U363" i="87" s="1"/>
  <c r="F363" i="57"/>
  <c r="M363" i="57" s="1"/>
  <c r="M363" i="87" s="1"/>
  <c r="H362" i="57"/>
  <c r="O362" i="57" s="1"/>
  <c r="O362" i="87" s="1"/>
  <c r="V362" i="87" s="1"/>
  <c r="G362" i="57"/>
  <c r="N362" i="57" s="1"/>
  <c r="N362" i="87" s="1"/>
  <c r="U362" i="87" s="1"/>
  <c r="F362" i="57"/>
  <c r="M362" i="57" s="1"/>
  <c r="M362" i="87" s="1"/>
  <c r="H361" i="57"/>
  <c r="G361" i="57"/>
  <c r="N361" i="57" s="1"/>
  <c r="N361" i="87" s="1"/>
  <c r="U361" i="87" s="1"/>
  <c r="F361" i="57"/>
  <c r="M361" i="57" s="1"/>
  <c r="M361" i="87" s="1"/>
  <c r="H360" i="57"/>
  <c r="O360" i="57" s="1"/>
  <c r="O360" i="87" s="1"/>
  <c r="V360" i="87" s="1"/>
  <c r="G360" i="57"/>
  <c r="N360" i="57" s="1"/>
  <c r="N360" i="87" s="1"/>
  <c r="U360" i="87" s="1"/>
  <c r="F360" i="57"/>
  <c r="H359" i="57"/>
  <c r="O359" i="57" s="1"/>
  <c r="O359" i="87" s="1"/>
  <c r="V359" i="87" s="1"/>
  <c r="G359" i="57"/>
  <c r="N359" i="57" s="1"/>
  <c r="N359" i="87" s="1"/>
  <c r="U359" i="87" s="1"/>
  <c r="F359" i="57"/>
  <c r="M359" i="57" s="1"/>
  <c r="M359" i="87" s="1"/>
  <c r="H358" i="57"/>
  <c r="O358" i="57" s="1"/>
  <c r="O358" i="87" s="1"/>
  <c r="G358" i="57"/>
  <c r="N358" i="57" s="1"/>
  <c r="N358" i="87" s="1"/>
  <c r="F358" i="57"/>
  <c r="H356" i="57"/>
  <c r="O356" i="57" s="1"/>
  <c r="O356" i="87" s="1"/>
  <c r="V356" i="87" s="1"/>
  <c r="G356" i="57"/>
  <c r="N356" i="57" s="1"/>
  <c r="N356" i="87" s="1"/>
  <c r="U356" i="87" s="1"/>
  <c r="F356" i="57"/>
  <c r="D356" i="57"/>
  <c r="H355" i="57"/>
  <c r="O355" i="57" s="1"/>
  <c r="O355" i="87" s="1"/>
  <c r="V355" i="87" s="1"/>
  <c r="G355" i="57"/>
  <c r="N355" i="57" s="1"/>
  <c r="N355" i="87" s="1"/>
  <c r="U355" i="87" s="1"/>
  <c r="F355" i="57"/>
  <c r="M355" i="57" s="1"/>
  <c r="M355" i="87" s="1"/>
  <c r="H354" i="57"/>
  <c r="G354" i="57"/>
  <c r="N354" i="57" s="1"/>
  <c r="N354" i="87" s="1"/>
  <c r="U354" i="87" s="1"/>
  <c r="F354" i="57"/>
  <c r="M354" i="57" s="1"/>
  <c r="M354" i="87" s="1"/>
  <c r="T354" i="87" s="1"/>
  <c r="H353" i="57"/>
  <c r="O353" i="57" s="1"/>
  <c r="O353" i="87" s="1"/>
  <c r="V353" i="87" s="1"/>
  <c r="G353" i="57"/>
  <c r="N353" i="57" s="1"/>
  <c r="N353" i="87" s="1"/>
  <c r="U353" i="87" s="1"/>
  <c r="F353" i="57"/>
  <c r="H352" i="57"/>
  <c r="O352" i="57" s="1"/>
  <c r="O352" i="87" s="1"/>
  <c r="V352" i="87" s="1"/>
  <c r="G352" i="57"/>
  <c r="N352" i="57" s="1"/>
  <c r="N352" i="87" s="1"/>
  <c r="U352" i="87" s="1"/>
  <c r="F352" i="57"/>
  <c r="M352" i="57" s="1"/>
  <c r="M352" i="87" s="1"/>
  <c r="H351" i="57"/>
  <c r="O351" i="57" s="1"/>
  <c r="O351" i="87" s="1"/>
  <c r="V351" i="87" s="1"/>
  <c r="G351" i="57"/>
  <c r="N351" i="57" s="1"/>
  <c r="N351" i="87" s="1"/>
  <c r="U351" i="87" s="1"/>
  <c r="F351" i="57"/>
  <c r="M351" i="57" s="1"/>
  <c r="M351" i="87" s="1"/>
  <c r="H350" i="57"/>
  <c r="O350" i="57" s="1"/>
  <c r="O350" i="87" s="1"/>
  <c r="V350" i="87" s="1"/>
  <c r="G350" i="57"/>
  <c r="N350" i="57" s="1"/>
  <c r="N350" i="87" s="1"/>
  <c r="U350" i="87" s="1"/>
  <c r="F350" i="57"/>
  <c r="M350" i="57" s="1"/>
  <c r="M350" i="87" s="1"/>
  <c r="H349" i="57"/>
  <c r="O349" i="57" s="1"/>
  <c r="O349" i="87" s="1"/>
  <c r="V349" i="87" s="1"/>
  <c r="G349" i="57"/>
  <c r="N349" i="57" s="1"/>
  <c r="N349" i="87" s="1"/>
  <c r="U349" i="87" s="1"/>
  <c r="F349" i="57"/>
  <c r="M349" i="57" s="1"/>
  <c r="M349" i="87" s="1"/>
  <c r="H348" i="57"/>
  <c r="O348" i="57" s="1"/>
  <c r="O348" i="87" s="1"/>
  <c r="G348" i="57"/>
  <c r="N348" i="57" s="1"/>
  <c r="N348" i="87" s="1"/>
  <c r="F348" i="57"/>
  <c r="M348" i="57" s="1"/>
  <c r="M348" i="87" s="1"/>
  <c r="H346" i="57"/>
  <c r="O346" i="57" s="1"/>
  <c r="O346" i="87" s="1"/>
  <c r="V346" i="87" s="1"/>
  <c r="G346" i="57"/>
  <c r="N346" i="57" s="1"/>
  <c r="N346" i="87" s="1"/>
  <c r="U346" i="87" s="1"/>
  <c r="F346" i="57"/>
  <c r="D346" i="57"/>
  <c r="H345" i="57"/>
  <c r="O345" i="57" s="1"/>
  <c r="O345" i="87" s="1"/>
  <c r="V345" i="87" s="1"/>
  <c r="G345" i="57"/>
  <c r="N345" i="57" s="1"/>
  <c r="N345" i="87" s="1"/>
  <c r="U345" i="87" s="1"/>
  <c r="F345" i="57"/>
  <c r="M345" i="57" s="1"/>
  <c r="M345" i="87" s="1"/>
  <c r="H344" i="57"/>
  <c r="O344" i="57" s="1"/>
  <c r="O344" i="87" s="1"/>
  <c r="V344" i="87" s="1"/>
  <c r="G344" i="57"/>
  <c r="N344" i="57" s="1"/>
  <c r="N344" i="87" s="1"/>
  <c r="U344" i="87" s="1"/>
  <c r="F344" i="57"/>
  <c r="M344" i="57" s="1"/>
  <c r="M344" i="87" s="1"/>
  <c r="H343" i="57"/>
  <c r="G343" i="57"/>
  <c r="N343" i="57" s="1"/>
  <c r="N343" i="87" s="1"/>
  <c r="U343" i="87" s="1"/>
  <c r="F343" i="57"/>
  <c r="M343" i="57" s="1"/>
  <c r="M343" i="87" s="1"/>
  <c r="H342" i="57"/>
  <c r="G342" i="57"/>
  <c r="N342" i="57" s="1"/>
  <c r="N342" i="87" s="1"/>
  <c r="U342" i="87" s="1"/>
  <c r="F342" i="57"/>
  <c r="H341" i="57"/>
  <c r="O341" i="57" s="1"/>
  <c r="O341" i="87" s="1"/>
  <c r="V341" i="87" s="1"/>
  <c r="G341" i="57"/>
  <c r="N341" i="57" s="1"/>
  <c r="N341" i="87" s="1"/>
  <c r="U341" i="87" s="1"/>
  <c r="F341" i="57"/>
  <c r="M341" i="57" s="1"/>
  <c r="M341" i="87" s="1"/>
  <c r="H340" i="57"/>
  <c r="O340" i="57" s="1"/>
  <c r="O340" i="87" s="1"/>
  <c r="V340" i="87" s="1"/>
  <c r="G340" i="57"/>
  <c r="N340" i="57" s="1"/>
  <c r="N340" i="87" s="1"/>
  <c r="U340" i="87" s="1"/>
  <c r="F340" i="57"/>
  <c r="M340" i="57" s="1"/>
  <c r="M340" i="87" s="1"/>
  <c r="H339" i="57"/>
  <c r="O339" i="57" s="1"/>
  <c r="O339" i="87" s="1"/>
  <c r="V339" i="87" s="1"/>
  <c r="G339" i="57"/>
  <c r="N339" i="57" s="1"/>
  <c r="N339" i="87" s="1"/>
  <c r="U339" i="87" s="1"/>
  <c r="F339" i="57"/>
  <c r="M339" i="57" s="1"/>
  <c r="M339" i="87" s="1"/>
  <c r="H338" i="57"/>
  <c r="O338" i="57" s="1"/>
  <c r="O338" i="87" s="1"/>
  <c r="G338" i="57"/>
  <c r="F338" i="57"/>
  <c r="M338" i="57" s="1"/>
  <c r="M338" i="87" s="1"/>
  <c r="H336" i="57"/>
  <c r="O336" i="57" s="1"/>
  <c r="O336" i="87" s="1"/>
  <c r="V336" i="87" s="1"/>
  <c r="G336" i="57"/>
  <c r="N336" i="57" s="1"/>
  <c r="N336" i="87" s="1"/>
  <c r="U336" i="87" s="1"/>
  <c r="F336" i="57"/>
  <c r="M336" i="57" s="1"/>
  <c r="M336" i="87" s="1"/>
  <c r="D336" i="57"/>
  <c r="H335" i="57"/>
  <c r="O335" i="57" s="1"/>
  <c r="O335" i="87" s="1"/>
  <c r="V335" i="87" s="1"/>
  <c r="G335" i="57"/>
  <c r="N335" i="57" s="1"/>
  <c r="N335" i="87" s="1"/>
  <c r="U335" i="87" s="1"/>
  <c r="F335" i="57"/>
  <c r="H334" i="57"/>
  <c r="O334" i="57" s="1"/>
  <c r="O334" i="87" s="1"/>
  <c r="V334" i="87" s="1"/>
  <c r="G334" i="57"/>
  <c r="N334" i="57" s="1"/>
  <c r="N334" i="87" s="1"/>
  <c r="U334" i="87" s="1"/>
  <c r="F334" i="57"/>
  <c r="M334" i="57" s="1"/>
  <c r="M334" i="87" s="1"/>
  <c r="H333" i="57"/>
  <c r="O333" i="57" s="1"/>
  <c r="O333" i="87" s="1"/>
  <c r="V333" i="87" s="1"/>
  <c r="G333" i="57"/>
  <c r="N333" i="57" s="1"/>
  <c r="N333" i="87" s="1"/>
  <c r="U333" i="87" s="1"/>
  <c r="F333" i="57"/>
  <c r="M333" i="57" s="1"/>
  <c r="M333" i="87" s="1"/>
  <c r="H332" i="57"/>
  <c r="O332" i="57" s="1"/>
  <c r="O332" i="87" s="1"/>
  <c r="V332" i="87" s="1"/>
  <c r="G332" i="57"/>
  <c r="N332" i="57" s="1"/>
  <c r="N332" i="87" s="1"/>
  <c r="U332" i="87" s="1"/>
  <c r="F332" i="57"/>
  <c r="M332" i="57" s="1"/>
  <c r="M332" i="87" s="1"/>
  <c r="H331" i="57"/>
  <c r="O331" i="57" s="1"/>
  <c r="O331" i="87" s="1"/>
  <c r="V331" i="87" s="1"/>
  <c r="G331" i="57"/>
  <c r="N331" i="57" s="1"/>
  <c r="N331" i="87" s="1"/>
  <c r="U331" i="87" s="1"/>
  <c r="F331" i="57"/>
  <c r="H330" i="57"/>
  <c r="O330" i="57" s="1"/>
  <c r="O330" i="87" s="1"/>
  <c r="V330" i="87" s="1"/>
  <c r="G330" i="57"/>
  <c r="N330" i="57" s="1"/>
  <c r="N330" i="87" s="1"/>
  <c r="U330" i="87" s="1"/>
  <c r="F330" i="57"/>
  <c r="M330" i="57" s="1"/>
  <c r="M330" i="87" s="1"/>
  <c r="H329" i="57"/>
  <c r="O329" i="57" s="1"/>
  <c r="O329" i="87" s="1"/>
  <c r="V329" i="87" s="1"/>
  <c r="G329" i="57"/>
  <c r="N329" i="57" s="1"/>
  <c r="N329" i="87" s="1"/>
  <c r="U329" i="87" s="1"/>
  <c r="F329" i="57"/>
  <c r="M329" i="57" s="1"/>
  <c r="M329" i="87" s="1"/>
  <c r="H328" i="57"/>
  <c r="O328" i="57" s="1"/>
  <c r="O328" i="87" s="1"/>
  <c r="G328" i="57"/>
  <c r="F328" i="57"/>
  <c r="M328" i="57" s="1"/>
  <c r="M328" i="87" s="1"/>
  <c r="H326" i="57"/>
  <c r="O326" i="57" s="1"/>
  <c r="O326" i="87" s="1"/>
  <c r="V326" i="87" s="1"/>
  <c r="G326" i="57"/>
  <c r="N326" i="57" s="1"/>
  <c r="N326" i="87" s="1"/>
  <c r="U326" i="87" s="1"/>
  <c r="F326" i="57"/>
  <c r="M326" i="57" s="1"/>
  <c r="M326" i="87" s="1"/>
  <c r="D326" i="57"/>
  <c r="H325" i="57"/>
  <c r="O325" i="57" s="1"/>
  <c r="O325" i="87" s="1"/>
  <c r="V325" i="87" s="1"/>
  <c r="G325" i="57"/>
  <c r="N325" i="57" s="1"/>
  <c r="N325" i="87" s="1"/>
  <c r="U325" i="87" s="1"/>
  <c r="F325" i="57"/>
  <c r="H324" i="57"/>
  <c r="O324" i="57" s="1"/>
  <c r="O324" i="87" s="1"/>
  <c r="V324" i="87" s="1"/>
  <c r="G324" i="57"/>
  <c r="N324" i="57" s="1"/>
  <c r="N324" i="87" s="1"/>
  <c r="U324" i="87" s="1"/>
  <c r="F324" i="57"/>
  <c r="M324" i="57" s="1"/>
  <c r="M324" i="87" s="1"/>
  <c r="H323" i="57"/>
  <c r="O323" i="57" s="1"/>
  <c r="O323" i="87" s="1"/>
  <c r="V323" i="87" s="1"/>
  <c r="G323" i="57"/>
  <c r="N323" i="57" s="1"/>
  <c r="N323" i="87" s="1"/>
  <c r="U323" i="87" s="1"/>
  <c r="F323" i="57"/>
  <c r="M323" i="57" s="1"/>
  <c r="M323" i="87" s="1"/>
  <c r="H322" i="57"/>
  <c r="O322" i="57" s="1"/>
  <c r="O322" i="87" s="1"/>
  <c r="V322" i="87" s="1"/>
  <c r="G322" i="57"/>
  <c r="N322" i="57" s="1"/>
  <c r="N322" i="87" s="1"/>
  <c r="U322" i="87" s="1"/>
  <c r="F322" i="57"/>
  <c r="M322" i="57" s="1"/>
  <c r="M322" i="87" s="1"/>
  <c r="H321" i="57"/>
  <c r="O321" i="57" s="1"/>
  <c r="O321" i="87" s="1"/>
  <c r="V321" i="87" s="1"/>
  <c r="G321" i="57"/>
  <c r="N321" i="57" s="1"/>
  <c r="N321" i="87" s="1"/>
  <c r="U321" i="87" s="1"/>
  <c r="F321" i="57"/>
  <c r="M321" i="57" s="1"/>
  <c r="M321" i="87" s="1"/>
  <c r="H320" i="57"/>
  <c r="O320" i="57" s="1"/>
  <c r="O320" i="87" s="1"/>
  <c r="V320" i="87" s="1"/>
  <c r="G320" i="57"/>
  <c r="F320" i="57"/>
  <c r="M320" i="57" s="1"/>
  <c r="M320" i="87" s="1"/>
  <c r="H319" i="57"/>
  <c r="O319" i="57" s="1"/>
  <c r="O319" i="87" s="1"/>
  <c r="V319" i="87" s="1"/>
  <c r="G319" i="57"/>
  <c r="N319" i="57" s="1"/>
  <c r="N319" i="87" s="1"/>
  <c r="U319" i="87" s="1"/>
  <c r="F319" i="57"/>
  <c r="M319" i="57" s="1"/>
  <c r="M319" i="87" s="1"/>
  <c r="H318" i="57"/>
  <c r="O318" i="57" s="1"/>
  <c r="O318" i="87" s="1"/>
  <c r="G318" i="57"/>
  <c r="F318" i="57"/>
  <c r="M318" i="57" s="1"/>
  <c r="M318" i="87" s="1"/>
  <c r="H316" i="57"/>
  <c r="O316" i="57" s="1"/>
  <c r="O316" i="87" s="1"/>
  <c r="V316" i="87" s="1"/>
  <c r="G316" i="57"/>
  <c r="N316" i="57" s="1"/>
  <c r="N316" i="87" s="1"/>
  <c r="U316" i="87" s="1"/>
  <c r="F316" i="57"/>
  <c r="M316" i="57" s="1"/>
  <c r="M316" i="87" s="1"/>
  <c r="D316" i="57"/>
  <c r="H315" i="57"/>
  <c r="O315" i="57" s="1"/>
  <c r="O315" i="87" s="1"/>
  <c r="V315" i="87" s="1"/>
  <c r="G315" i="57"/>
  <c r="N315" i="57" s="1"/>
  <c r="N315" i="87" s="1"/>
  <c r="U315" i="87" s="1"/>
  <c r="F315" i="57"/>
  <c r="M315" i="57" s="1"/>
  <c r="M315" i="87" s="1"/>
  <c r="H314" i="57"/>
  <c r="O314" i="57" s="1"/>
  <c r="O314" i="87" s="1"/>
  <c r="V314" i="87" s="1"/>
  <c r="G314" i="57"/>
  <c r="N314" i="57" s="1"/>
  <c r="N314" i="87" s="1"/>
  <c r="U314" i="87" s="1"/>
  <c r="F314" i="57"/>
  <c r="M314" i="57" s="1"/>
  <c r="M314" i="87" s="1"/>
  <c r="H313" i="57"/>
  <c r="O313" i="57" s="1"/>
  <c r="O313" i="87" s="1"/>
  <c r="V313" i="87" s="1"/>
  <c r="G313" i="57"/>
  <c r="F313" i="57"/>
  <c r="M313" i="57" s="1"/>
  <c r="M313" i="87" s="1"/>
  <c r="H312" i="57"/>
  <c r="O312" i="57" s="1"/>
  <c r="O312" i="87" s="1"/>
  <c r="V312" i="87" s="1"/>
  <c r="G312" i="57"/>
  <c r="N312" i="57" s="1"/>
  <c r="N312" i="87" s="1"/>
  <c r="U312" i="87" s="1"/>
  <c r="F312" i="57"/>
  <c r="M312" i="57" s="1"/>
  <c r="M312" i="87" s="1"/>
  <c r="H311" i="57"/>
  <c r="O311" i="57" s="1"/>
  <c r="O311" i="87" s="1"/>
  <c r="V311" i="87" s="1"/>
  <c r="G311" i="57"/>
  <c r="N311" i="57" s="1"/>
  <c r="N311" i="87" s="1"/>
  <c r="U311" i="87" s="1"/>
  <c r="F311" i="57"/>
  <c r="M311" i="57" s="1"/>
  <c r="M311" i="87" s="1"/>
  <c r="H310" i="57"/>
  <c r="G310" i="57"/>
  <c r="N310" i="57" s="1"/>
  <c r="N310" i="87" s="1"/>
  <c r="U310" i="87" s="1"/>
  <c r="F310" i="57"/>
  <c r="H309" i="57"/>
  <c r="O309" i="57" s="1"/>
  <c r="O309" i="87" s="1"/>
  <c r="V309" i="87" s="1"/>
  <c r="G309" i="57"/>
  <c r="N309" i="57" s="1"/>
  <c r="N309" i="87" s="1"/>
  <c r="U309" i="87" s="1"/>
  <c r="F309" i="57"/>
  <c r="M309" i="57" s="1"/>
  <c r="M309" i="87" s="1"/>
  <c r="H308" i="57"/>
  <c r="O308" i="57" s="1"/>
  <c r="O308" i="87" s="1"/>
  <c r="G308" i="57"/>
  <c r="N308" i="57" s="1"/>
  <c r="N308" i="87" s="1"/>
  <c r="F308" i="57"/>
  <c r="M308" i="57" s="1"/>
  <c r="M308" i="87" s="1"/>
  <c r="F205" i="57"/>
  <c r="M205" i="57" s="1"/>
  <c r="H306" i="57"/>
  <c r="O306" i="57" s="1"/>
  <c r="O306" i="87" s="1"/>
  <c r="V306" i="87" s="1"/>
  <c r="G306" i="57"/>
  <c r="N306" i="57" s="1"/>
  <c r="N306" i="87" s="1"/>
  <c r="U306" i="87" s="1"/>
  <c r="F306" i="57"/>
  <c r="M306" i="57" s="1"/>
  <c r="M306" i="87" s="1"/>
  <c r="D306" i="57"/>
  <c r="H305" i="57"/>
  <c r="O305" i="57" s="1"/>
  <c r="O305" i="87" s="1"/>
  <c r="V305" i="87" s="1"/>
  <c r="G305" i="57"/>
  <c r="N305" i="57" s="1"/>
  <c r="N305" i="87" s="1"/>
  <c r="U305" i="87" s="1"/>
  <c r="F305" i="57"/>
  <c r="M305" i="57" s="1"/>
  <c r="M305" i="87" s="1"/>
  <c r="H304" i="57"/>
  <c r="O304" i="57" s="1"/>
  <c r="O304" i="87" s="1"/>
  <c r="V304" i="87" s="1"/>
  <c r="G304" i="57"/>
  <c r="N304" i="57" s="1"/>
  <c r="N304" i="87" s="1"/>
  <c r="U304" i="87" s="1"/>
  <c r="F304" i="57"/>
  <c r="H303" i="57"/>
  <c r="O303" i="57" s="1"/>
  <c r="O303" i="87" s="1"/>
  <c r="V303" i="87" s="1"/>
  <c r="G303" i="57"/>
  <c r="N303" i="57" s="1"/>
  <c r="N303" i="87" s="1"/>
  <c r="U303" i="87" s="1"/>
  <c r="F303" i="57"/>
  <c r="M303" i="57" s="1"/>
  <c r="M303" i="87" s="1"/>
  <c r="H302" i="57"/>
  <c r="O302" i="57" s="1"/>
  <c r="O302" i="87" s="1"/>
  <c r="V302" i="87" s="1"/>
  <c r="G302" i="57"/>
  <c r="N302" i="57" s="1"/>
  <c r="N302" i="87" s="1"/>
  <c r="U302" i="87" s="1"/>
  <c r="F302" i="57"/>
  <c r="M302" i="57" s="1"/>
  <c r="M302" i="87" s="1"/>
  <c r="H301" i="57"/>
  <c r="O301" i="57" s="1"/>
  <c r="O301" i="87" s="1"/>
  <c r="V301" i="87" s="1"/>
  <c r="G301" i="57"/>
  <c r="N301" i="57" s="1"/>
  <c r="N301" i="87" s="1"/>
  <c r="U301" i="87" s="1"/>
  <c r="F301" i="57"/>
  <c r="M301" i="57" s="1"/>
  <c r="M301" i="87" s="1"/>
  <c r="H300" i="57"/>
  <c r="O300" i="57" s="1"/>
  <c r="O300" i="87" s="1"/>
  <c r="V300" i="87" s="1"/>
  <c r="G300" i="57"/>
  <c r="N300" i="57" s="1"/>
  <c r="N300" i="87" s="1"/>
  <c r="U300" i="87" s="1"/>
  <c r="F300" i="57"/>
  <c r="M300" i="57" s="1"/>
  <c r="M300" i="87" s="1"/>
  <c r="H299" i="57"/>
  <c r="O299" i="57" s="1"/>
  <c r="O299" i="87" s="1"/>
  <c r="V299" i="87" s="1"/>
  <c r="G299" i="57"/>
  <c r="N299" i="57" s="1"/>
  <c r="N299" i="87" s="1"/>
  <c r="U299" i="87" s="1"/>
  <c r="F299" i="57"/>
  <c r="M299" i="57" s="1"/>
  <c r="M299" i="87" s="1"/>
  <c r="H298" i="57"/>
  <c r="O298" i="57" s="1"/>
  <c r="O298" i="87" s="1"/>
  <c r="G298" i="57"/>
  <c r="N298" i="57" s="1"/>
  <c r="N298" i="87" s="1"/>
  <c r="F298" i="57"/>
  <c r="H296" i="57"/>
  <c r="O296" i="57" s="1"/>
  <c r="O296" i="87" s="1"/>
  <c r="V296" i="87" s="1"/>
  <c r="G296" i="57"/>
  <c r="N296" i="57" s="1"/>
  <c r="N296" i="87" s="1"/>
  <c r="U296" i="87" s="1"/>
  <c r="F296" i="57"/>
  <c r="M296" i="57" s="1"/>
  <c r="M296" i="87" s="1"/>
  <c r="D296" i="57"/>
  <c r="H295" i="57"/>
  <c r="O295" i="57" s="1"/>
  <c r="O295" i="87" s="1"/>
  <c r="V295" i="87" s="1"/>
  <c r="G295" i="57"/>
  <c r="N295" i="57" s="1"/>
  <c r="N295" i="87" s="1"/>
  <c r="U295" i="87" s="1"/>
  <c r="F295" i="57"/>
  <c r="M295" i="57" s="1"/>
  <c r="M295" i="87" s="1"/>
  <c r="H294" i="57"/>
  <c r="O294" i="57" s="1"/>
  <c r="O294" i="87" s="1"/>
  <c r="V294" i="87" s="1"/>
  <c r="G294" i="57"/>
  <c r="N294" i="57" s="1"/>
  <c r="N294" i="87" s="1"/>
  <c r="U294" i="87" s="1"/>
  <c r="F294" i="57"/>
  <c r="M294" i="57" s="1"/>
  <c r="M294" i="87" s="1"/>
  <c r="H293" i="57"/>
  <c r="O293" i="57" s="1"/>
  <c r="O293" i="87" s="1"/>
  <c r="V293" i="87" s="1"/>
  <c r="G293" i="57"/>
  <c r="N293" i="57" s="1"/>
  <c r="N293" i="87" s="1"/>
  <c r="U293" i="87" s="1"/>
  <c r="F293" i="57"/>
  <c r="M293" i="57" s="1"/>
  <c r="M293" i="87" s="1"/>
  <c r="H292" i="57"/>
  <c r="O292" i="57" s="1"/>
  <c r="O292" i="87" s="1"/>
  <c r="V292" i="87" s="1"/>
  <c r="G292" i="57"/>
  <c r="N292" i="57" s="1"/>
  <c r="N292" i="87" s="1"/>
  <c r="U292" i="87" s="1"/>
  <c r="F292" i="57"/>
  <c r="M292" i="57" s="1"/>
  <c r="M292" i="87" s="1"/>
  <c r="H291" i="57"/>
  <c r="O291" i="57" s="1"/>
  <c r="O291" i="87" s="1"/>
  <c r="V291" i="87" s="1"/>
  <c r="G291" i="57"/>
  <c r="N291" i="57" s="1"/>
  <c r="N291" i="87" s="1"/>
  <c r="U291" i="87" s="1"/>
  <c r="F291" i="57"/>
  <c r="M291" i="57" s="1"/>
  <c r="M291" i="87" s="1"/>
  <c r="H290" i="57"/>
  <c r="O290" i="57" s="1"/>
  <c r="O290" i="87" s="1"/>
  <c r="V290" i="87" s="1"/>
  <c r="G290" i="57"/>
  <c r="N290" i="57" s="1"/>
  <c r="N290" i="87" s="1"/>
  <c r="U290" i="87" s="1"/>
  <c r="F290" i="57"/>
  <c r="M290" i="57" s="1"/>
  <c r="M290" i="87" s="1"/>
  <c r="H289" i="57"/>
  <c r="O289" i="57" s="1"/>
  <c r="O289" i="87" s="1"/>
  <c r="V289" i="87" s="1"/>
  <c r="G289" i="57"/>
  <c r="N289" i="57" s="1"/>
  <c r="N289" i="87" s="1"/>
  <c r="U289" i="87" s="1"/>
  <c r="F289" i="57"/>
  <c r="M289" i="57" s="1"/>
  <c r="M289" i="87" s="1"/>
  <c r="H288" i="57"/>
  <c r="O288" i="57" s="1"/>
  <c r="O288" i="87" s="1"/>
  <c r="G288" i="57"/>
  <c r="N288" i="57" s="1"/>
  <c r="N288" i="87" s="1"/>
  <c r="F288" i="57"/>
  <c r="M288" i="57" s="1"/>
  <c r="M288" i="87" s="1"/>
  <c r="H286" i="57"/>
  <c r="O286" i="57" s="1"/>
  <c r="O286" i="87" s="1"/>
  <c r="V286" i="87" s="1"/>
  <c r="G286" i="57"/>
  <c r="N286" i="57" s="1"/>
  <c r="N286" i="87" s="1"/>
  <c r="U286" i="87" s="1"/>
  <c r="F286" i="57"/>
  <c r="M286" i="57" s="1"/>
  <c r="M286" i="87" s="1"/>
  <c r="D286" i="57"/>
  <c r="H285" i="57"/>
  <c r="O285" i="57" s="1"/>
  <c r="O285" i="87" s="1"/>
  <c r="V285" i="87" s="1"/>
  <c r="G285" i="57"/>
  <c r="N285" i="57" s="1"/>
  <c r="N285" i="87" s="1"/>
  <c r="U285" i="87" s="1"/>
  <c r="F285" i="57"/>
  <c r="M285" i="57" s="1"/>
  <c r="M285" i="87" s="1"/>
  <c r="H284" i="57"/>
  <c r="O284" i="57" s="1"/>
  <c r="O284" i="87" s="1"/>
  <c r="V284" i="87" s="1"/>
  <c r="G284" i="57"/>
  <c r="N284" i="57" s="1"/>
  <c r="N284" i="87" s="1"/>
  <c r="U284" i="87" s="1"/>
  <c r="F284" i="57"/>
  <c r="M284" i="57" s="1"/>
  <c r="M284" i="87" s="1"/>
  <c r="H283" i="57"/>
  <c r="O283" i="57" s="1"/>
  <c r="O283" i="87" s="1"/>
  <c r="V283" i="87" s="1"/>
  <c r="G283" i="57"/>
  <c r="N283" i="57" s="1"/>
  <c r="N283" i="87" s="1"/>
  <c r="U283" i="87" s="1"/>
  <c r="F283" i="57"/>
  <c r="M283" i="57" s="1"/>
  <c r="M283" i="87" s="1"/>
  <c r="H282" i="57"/>
  <c r="O282" i="57" s="1"/>
  <c r="O282" i="87" s="1"/>
  <c r="V282" i="87" s="1"/>
  <c r="G282" i="57"/>
  <c r="N282" i="57" s="1"/>
  <c r="N282" i="87" s="1"/>
  <c r="U282" i="87" s="1"/>
  <c r="F282" i="57"/>
  <c r="M282" i="57" s="1"/>
  <c r="M282" i="87" s="1"/>
  <c r="H281" i="57"/>
  <c r="O281" i="57" s="1"/>
  <c r="O281" i="87" s="1"/>
  <c r="V281" i="87" s="1"/>
  <c r="G281" i="57"/>
  <c r="N281" i="57" s="1"/>
  <c r="N281" i="87" s="1"/>
  <c r="U281" i="87" s="1"/>
  <c r="F281" i="57"/>
  <c r="M281" i="57" s="1"/>
  <c r="M281" i="87" s="1"/>
  <c r="H280" i="57"/>
  <c r="O280" i="57" s="1"/>
  <c r="O280" i="87" s="1"/>
  <c r="V280" i="87" s="1"/>
  <c r="G280" i="57"/>
  <c r="F280" i="57"/>
  <c r="M280" i="57" s="1"/>
  <c r="M280" i="87" s="1"/>
  <c r="H279" i="57"/>
  <c r="O279" i="57" s="1"/>
  <c r="O279" i="87" s="1"/>
  <c r="V279" i="87" s="1"/>
  <c r="G279" i="57"/>
  <c r="N279" i="57" s="1"/>
  <c r="N279" i="87" s="1"/>
  <c r="U279" i="87" s="1"/>
  <c r="F279" i="57"/>
  <c r="M279" i="57" s="1"/>
  <c r="M279" i="87" s="1"/>
  <c r="H278" i="57"/>
  <c r="G278" i="57"/>
  <c r="N278" i="57" s="1"/>
  <c r="N278" i="87" s="1"/>
  <c r="F278" i="57"/>
  <c r="M278" i="57" s="1"/>
  <c r="M278" i="87" s="1"/>
  <c r="H276" i="57"/>
  <c r="O276" i="57" s="1"/>
  <c r="O276" i="87" s="1"/>
  <c r="V276" i="87" s="1"/>
  <c r="G276" i="57"/>
  <c r="N276" i="57" s="1"/>
  <c r="N276" i="87" s="1"/>
  <c r="U276" i="87" s="1"/>
  <c r="F276" i="57"/>
  <c r="M276" i="57" s="1"/>
  <c r="M276" i="87" s="1"/>
  <c r="D276" i="57"/>
  <c r="H275" i="57"/>
  <c r="O275" i="57" s="1"/>
  <c r="O275" i="87" s="1"/>
  <c r="V275" i="87" s="1"/>
  <c r="G275" i="57"/>
  <c r="N275" i="57" s="1"/>
  <c r="N275" i="87" s="1"/>
  <c r="U275" i="87" s="1"/>
  <c r="F275" i="57"/>
  <c r="M275" i="57" s="1"/>
  <c r="M275" i="87" s="1"/>
  <c r="E275" i="57"/>
  <c r="H274" i="57"/>
  <c r="O274" i="57" s="1"/>
  <c r="O274" i="87" s="1"/>
  <c r="V274" i="87" s="1"/>
  <c r="G274" i="57"/>
  <c r="N274" i="57" s="1"/>
  <c r="N274" i="87" s="1"/>
  <c r="U274" i="87" s="1"/>
  <c r="F274" i="57"/>
  <c r="H273" i="57"/>
  <c r="O273" i="57" s="1"/>
  <c r="O273" i="87" s="1"/>
  <c r="V273" i="87" s="1"/>
  <c r="G273" i="57"/>
  <c r="N273" i="57" s="1"/>
  <c r="N273" i="87" s="1"/>
  <c r="U273" i="87" s="1"/>
  <c r="F273" i="57"/>
  <c r="M273" i="57" s="1"/>
  <c r="M273" i="87" s="1"/>
  <c r="H272" i="57"/>
  <c r="O272" i="57" s="1"/>
  <c r="O272" i="87" s="1"/>
  <c r="V272" i="87" s="1"/>
  <c r="G272" i="57"/>
  <c r="N272" i="57" s="1"/>
  <c r="N272" i="87" s="1"/>
  <c r="U272" i="87" s="1"/>
  <c r="F272" i="57"/>
  <c r="M272" i="57" s="1"/>
  <c r="M272" i="87" s="1"/>
  <c r="H271" i="57"/>
  <c r="O271" i="57" s="1"/>
  <c r="O271" i="87" s="1"/>
  <c r="V271" i="87" s="1"/>
  <c r="G271" i="57"/>
  <c r="N271" i="57" s="1"/>
  <c r="N271" i="87" s="1"/>
  <c r="U271" i="87" s="1"/>
  <c r="F271" i="57"/>
  <c r="H270" i="57"/>
  <c r="O270" i="57" s="1"/>
  <c r="O270" i="87" s="1"/>
  <c r="V270" i="87" s="1"/>
  <c r="G270" i="57"/>
  <c r="N270" i="57" s="1"/>
  <c r="N270" i="87" s="1"/>
  <c r="U270" i="87" s="1"/>
  <c r="F270" i="57"/>
  <c r="M270" i="57" s="1"/>
  <c r="M270" i="87" s="1"/>
  <c r="H269" i="57"/>
  <c r="O269" i="57" s="1"/>
  <c r="O269" i="87" s="1"/>
  <c r="V269" i="87" s="1"/>
  <c r="G269" i="57"/>
  <c r="N269" i="57" s="1"/>
  <c r="N269" i="87" s="1"/>
  <c r="U269" i="87" s="1"/>
  <c r="F269" i="57"/>
  <c r="M269" i="57" s="1"/>
  <c r="M269" i="87" s="1"/>
  <c r="H268" i="57"/>
  <c r="O268" i="57" s="1"/>
  <c r="O268" i="87" s="1"/>
  <c r="G268" i="57"/>
  <c r="N268" i="57" s="1"/>
  <c r="N268" i="87" s="1"/>
  <c r="F268" i="57"/>
  <c r="M268" i="57" s="1"/>
  <c r="M268" i="87" s="1"/>
  <c r="H266" i="57"/>
  <c r="O266" i="57" s="1"/>
  <c r="O266" i="87" s="1"/>
  <c r="V266" i="87" s="1"/>
  <c r="G266" i="57"/>
  <c r="N266" i="57" s="1"/>
  <c r="N266" i="87" s="1"/>
  <c r="U266" i="87" s="1"/>
  <c r="F266" i="57"/>
  <c r="M266" i="57" s="1"/>
  <c r="M266" i="87" s="1"/>
  <c r="D266" i="57"/>
  <c r="H265" i="57"/>
  <c r="O265" i="57" s="1"/>
  <c r="O265" i="87" s="1"/>
  <c r="V265" i="87" s="1"/>
  <c r="G265" i="57"/>
  <c r="N265" i="57" s="1"/>
  <c r="N265" i="87" s="1"/>
  <c r="U265" i="87" s="1"/>
  <c r="F265" i="57"/>
  <c r="M265" i="57" s="1"/>
  <c r="M265" i="87" s="1"/>
  <c r="H264" i="57"/>
  <c r="O264" i="57" s="1"/>
  <c r="O264" i="87" s="1"/>
  <c r="V264" i="87" s="1"/>
  <c r="G264" i="57"/>
  <c r="N264" i="57" s="1"/>
  <c r="N264" i="87" s="1"/>
  <c r="U264" i="87" s="1"/>
  <c r="F264" i="57"/>
  <c r="M264" i="57" s="1"/>
  <c r="M264" i="87" s="1"/>
  <c r="H263" i="57"/>
  <c r="O263" i="57" s="1"/>
  <c r="O263" i="87" s="1"/>
  <c r="V263" i="87" s="1"/>
  <c r="G263" i="57"/>
  <c r="N263" i="57" s="1"/>
  <c r="N263" i="87" s="1"/>
  <c r="U263" i="87" s="1"/>
  <c r="F263" i="57"/>
  <c r="M263" i="57" s="1"/>
  <c r="M263" i="87" s="1"/>
  <c r="H262" i="57"/>
  <c r="O262" i="57" s="1"/>
  <c r="O262" i="87" s="1"/>
  <c r="V262" i="87" s="1"/>
  <c r="G262" i="57"/>
  <c r="N262" i="57" s="1"/>
  <c r="N262" i="87" s="1"/>
  <c r="U262" i="87" s="1"/>
  <c r="F262" i="57"/>
  <c r="M262" i="57" s="1"/>
  <c r="M262" i="87" s="1"/>
  <c r="H261" i="57"/>
  <c r="O261" i="57" s="1"/>
  <c r="O261" i="87" s="1"/>
  <c r="V261" i="87" s="1"/>
  <c r="G261" i="57"/>
  <c r="N261" i="57" s="1"/>
  <c r="N261" i="87" s="1"/>
  <c r="U261" i="87" s="1"/>
  <c r="F261" i="57"/>
  <c r="M261" i="57" s="1"/>
  <c r="M261" i="87" s="1"/>
  <c r="H260" i="57"/>
  <c r="O260" i="57" s="1"/>
  <c r="O260" i="87" s="1"/>
  <c r="V260" i="87" s="1"/>
  <c r="G260" i="57"/>
  <c r="N260" i="57" s="1"/>
  <c r="N260" i="87" s="1"/>
  <c r="U260" i="87" s="1"/>
  <c r="F260" i="57"/>
  <c r="M260" i="57" s="1"/>
  <c r="M260" i="87" s="1"/>
  <c r="H259" i="57"/>
  <c r="O259" i="57" s="1"/>
  <c r="O259" i="87" s="1"/>
  <c r="V259" i="87" s="1"/>
  <c r="G259" i="57"/>
  <c r="N259" i="57" s="1"/>
  <c r="N259" i="87" s="1"/>
  <c r="U259" i="87" s="1"/>
  <c r="F259" i="57"/>
  <c r="M259" i="57" s="1"/>
  <c r="M259" i="87" s="1"/>
  <c r="H258" i="57"/>
  <c r="O258" i="57" s="1"/>
  <c r="O258" i="87" s="1"/>
  <c r="G258" i="57"/>
  <c r="N258" i="57" s="1"/>
  <c r="N258" i="87" s="1"/>
  <c r="F258" i="57"/>
  <c r="M258" i="57" s="1"/>
  <c r="M258" i="87" s="1"/>
  <c r="H256" i="57"/>
  <c r="O256" i="57" s="1"/>
  <c r="O256" i="87" s="1"/>
  <c r="V256" i="87" s="1"/>
  <c r="G256" i="57"/>
  <c r="N256" i="57" s="1"/>
  <c r="N256" i="87" s="1"/>
  <c r="U256" i="87" s="1"/>
  <c r="F256" i="57"/>
  <c r="M256" i="57" s="1"/>
  <c r="M256" i="87" s="1"/>
  <c r="D256" i="57"/>
  <c r="H255" i="57"/>
  <c r="O255" i="57" s="1"/>
  <c r="O255" i="87" s="1"/>
  <c r="V255" i="87" s="1"/>
  <c r="G255" i="57"/>
  <c r="N255" i="57" s="1"/>
  <c r="N255" i="87" s="1"/>
  <c r="U255" i="87" s="1"/>
  <c r="F255" i="57"/>
  <c r="M255" i="57" s="1"/>
  <c r="M255" i="87" s="1"/>
  <c r="H254" i="57"/>
  <c r="O254" i="57" s="1"/>
  <c r="O254" i="87" s="1"/>
  <c r="V254" i="87" s="1"/>
  <c r="G254" i="57"/>
  <c r="N254" i="57" s="1"/>
  <c r="N254" i="87" s="1"/>
  <c r="U254" i="87" s="1"/>
  <c r="F254" i="57"/>
  <c r="M254" i="57" s="1"/>
  <c r="M254" i="87" s="1"/>
  <c r="H253" i="57"/>
  <c r="O253" i="57" s="1"/>
  <c r="O253" i="87" s="1"/>
  <c r="V253" i="87" s="1"/>
  <c r="G253" i="57"/>
  <c r="N253" i="57" s="1"/>
  <c r="N253" i="87" s="1"/>
  <c r="U253" i="87" s="1"/>
  <c r="F253" i="57"/>
  <c r="M253" i="57" s="1"/>
  <c r="M253" i="87" s="1"/>
  <c r="H252" i="57"/>
  <c r="O252" i="57" s="1"/>
  <c r="O252" i="87" s="1"/>
  <c r="V252" i="87" s="1"/>
  <c r="G252" i="57"/>
  <c r="N252" i="57" s="1"/>
  <c r="N252" i="87" s="1"/>
  <c r="U252" i="87" s="1"/>
  <c r="F252" i="57"/>
  <c r="H251" i="57"/>
  <c r="O251" i="57" s="1"/>
  <c r="O251" i="87" s="1"/>
  <c r="V251" i="87" s="1"/>
  <c r="G251" i="57"/>
  <c r="N251" i="57" s="1"/>
  <c r="N251" i="87" s="1"/>
  <c r="U251" i="87" s="1"/>
  <c r="F251" i="57"/>
  <c r="M251" i="57" s="1"/>
  <c r="M251" i="87" s="1"/>
  <c r="H250" i="57"/>
  <c r="O250" i="57" s="1"/>
  <c r="O250" i="87" s="1"/>
  <c r="V250" i="87" s="1"/>
  <c r="G250" i="57"/>
  <c r="N250" i="57" s="1"/>
  <c r="N250" i="87" s="1"/>
  <c r="U250" i="87" s="1"/>
  <c r="F250" i="57"/>
  <c r="M250" i="57" s="1"/>
  <c r="M250" i="87" s="1"/>
  <c r="H249" i="57"/>
  <c r="O249" i="57" s="1"/>
  <c r="O249" i="87" s="1"/>
  <c r="V249" i="87" s="1"/>
  <c r="G249" i="57"/>
  <c r="N249" i="57" s="1"/>
  <c r="N249" i="87" s="1"/>
  <c r="U249" i="87" s="1"/>
  <c r="F249" i="57"/>
  <c r="H248" i="57"/>
  <c r="O248" i="57" s="1"/>
  <c r="O248" i="87" s="1"/>
  <c r="G248" i="57"/>
  <c r="N248" i="57" s="1"/>
  <c r="N248" i="87" s="1"/>
  <c r="F248" i="57"/>
  <c r="M248" i="57" s="1"/>
  <c r="M248" i="87" s="1"/>
  <c r="H246" i="57"/>
  <c r="O246" i="57" s="1"/>
  <c r="O246" i="87" s="1"/>
  <c r="V246" i="87" s="1"/>
  <c r="G246" i="57"/>
  <c r="N246" i="57" s="1"/>
  <c r="N246" i="87" s="1"/>
  <c r="U246" i="87" s="1"/>
  <c r="F246" i="57"/>
  <c r="M246" i="57" s="1"/>
  <c r="M246" i="87" s="1"/>
  <c r="D246" i="57"/>
  <c r="H245" i="57"/>
  <c r="O245" i="57" s="1"/>
  <c r="O245" i="87" s="1"/>
  <c r="V245" i="87" s="1"/>
  <c r="G245" i="57"/>
  <c r="N245" i="57" s="1"/>
  <c r="N245" i="87" s="1"/>
  <c r="U245" i="87" s="1"/>
  <c r="F245" i="57"/>
  <c r="M245" i="57" s="1"/>
  <c r="M245" i="87" s="1"/>
  <c r="H244" i="57"/>
  <c r="O244" i="57" s="1"/>
  <c r="O244" i="87" s="1"/>
  <c r="V244" i="87" s="1"/>
  <c r="G244" i="57"/>
  <c r="N244" i="57" s="1"/>
  <c r="N244" i="87" s="1"/>
  <c r="U244" i="87" s="1"/>
  <c r="F244" i="57"/>
  <c r="M244" i="57" s="1"/>
  <c r="M244" i="87" s="1"/>
  <c r="H243" i="57"/>
  <c r="O243" i="57" s="1"/>
  <c r="O243" i="87" s="1"/>
  <c r="V243" i="87" s="1"/>
  <c r="G243" i="57"/>
  <c r="N243" i="57" s="1"/>
  <c r="N243" i="87" s="1"/>
  <c r="U243" i="87" s="1"/>
  <c r="F243" i="57"/>
  <c r="M243" i="57" s="1"/>
  <c r="M243" i="87" s="1"/>
  <c r="H242" i="57"/>
  <c r="O242" i="57" s="1"/>
  <c r="O242" i="87" s="1"/>
  <c r="V242" i="87" s="1"/>
  <c r="G242" i="57"/>
  <c r="N242" i="57" s="1"/>
  <c r="N242" i="87" s="1"/>
  <c r="U242" i="87" s="1"/>
  <c r="F242" i="57"/>
  <c r="M242" i="57" s="1"/>
  <c r="M242" i="87" s="1"/>
  <c r="H241" i="57"/>
  <c r="O241" i="57" s="1"/>
  <c r="O241" i="87" s="1"/>
  <c r="V241" i="87" s="1"/>
  <c r="G241" i="57"/>
  <c r="N241" i="57" s="1"/>
  <c r="N241" i="87" s="1"/>
  <c r="U241" i="87" s="1"/>
  <c r="F241" i="57"/>
  <c r="M241" i="57" s="1"/>
  <c r="M241" i="87" s="1"/>
  <c r="H240" i="57"/>
  <c r="O240" i="57" s="1"/>
  <c r="O240" i="87" s="1"/>
  <c r="V240" i="87" s="1"/>
  <c r="G240" i="57"/>
  <c r="N240" i="57" s="1"/>
  <c r="N240" i="87" s="1"/>
  <c r="U240" i="87" s="1"/>
  <c r="F240" i="57"/>
  <c r="M240" i="57" s="1"/>
  <c r="M240" i="87" s="1"/>
  <c r="H239" i="57"/>
  <c r="O239" i="57" s="1"/>
  <c r="O239" i="87" s="1"/>
  <c r="V239" i="87" s="1"/>
  <c r="G239" i="57"/>
  <c r="N239" i="57" s="1"/>
  <c r="N239" i="87" s="1"/>
  <c r="U239" i="87" s="1"/>
  <c r="F239" i="57"/>
  <c r="M239" i="57" s="1"/>
  <c r="M239" i="87" s="1"/>
  <c r="H238" i="57"/>
  <c r="O238" i="57" s="1"/>
  <c r="O238" i="87" s="1"/>
  <c r="G238" i="57"/>
  <c r="N238" i="57" s="1"/>
  <c r="N238" i="87" s="1"/>
  <c r="F238" i="57"/>
  <c r="M238" i="57" s="1"/>
  <c r="M238" i="87" s="1"/>
  <c r="H236" i="57"/>
  <c r="O236" i="57" s="1"/>
  <c r="O236" i="87" s="1"/>
  <c r="V236" i="87" s="1"/>
  <c r="G236" i="57"/>
  <c r="N236" i="57" s="1"/>
  <c r="N236" i="87" s="1"/>
  <c r="U236" i="87" s="1"/>
  <c r="F236" i="57"/>
  <c r="M236" i="57" s="1"/>
  <c r="M236" i="87" s="1"/>
  <c r="D236" i="57"/>
  <c r="H235" i="57"/>
  <c r="O235" i="57" s="1"/>
  <c r="O235" i="87" s="1"/>
  <c r="V235" i="87" s="1"/>
  <c r="G235" i="57"/>
  <c r="N235" i="57" s="1"/>
  <c r="N235" i="87" s="1"/>
  <c r="U235" i="87" s="1"/>
  <c r="F235" i="57"/>
  <c r="M235" i="57" s="1"/>
  <c r="M235" i="87" s="1"/>
  <c r="H234" i="57"/>
  <c r="O234" i="57" s="1"/>
  <c r="O234" i="87" s="1"/>
  <c r="V234" i="87" s="1"/>
  <c r="G234" i="57"/>
  <c r="N234" i="57" s="1"/>
  <c r="N234" i="87" s="1"/>
  <c r="U234" i="87" s="1"/>
  <c r="F234" i="57"/>
  <c r="M234" i="57" s="1"/>
  <c r="M234" i="87" s="1"/>
  <c r="H233" i="57"/>
  <c r="O233" i="57" s="1"/>
  <c r="O233" i="87" s="1"/>
  <c r="V233" i="87" s="1"/>
  <c r="G233" i="57"/>
  <c r="N233" i="57" s="1"/>
  <c r="N233" i="87" s="1"/>
  <c r="U233" i="87" s="1"/>
  <c r="F233" i="57"/>
  <c r="M233" i="57" s="1"/>
  <c r="M233" i="87" s="1"/>
  <c r="H232" i="57"/>
  <c r="O232" i="57" s="1"/>
  <c r="O232" i="87" s="1"/>
  <c r="V232" i="87" s="1"/>
  <c r="G232" i="57"/>
  <c r="N232" i="57" s="1"/>
  <c r="N232" i="87" s="1"/>
  <c r="U232" i="87" s="1"/>
  <c r="F232" i="57"/>
  <c r="M232" i="57" s="1"/>
  <c r="M232" i="87" s="1"/>
  <c r="H231" i="57"/>
  <c r="O231" i="57" s="1"/>
  <c r="O231" i="87" s="1"/>
  <c r="V231" i="87" s="1"/>
  <c r="G231" i="57"/>
  <c r="N231" i="57" s="1"/>
  <c r="N231" i="87" s="1"/>
  <c r="U231" i="87" s="1"/>
  <c r="F231" i="57"/>
  <c r="M231" i="57" s="1"/>
  <c r="M231" i="87" s="1"/>
  <c r="H230" i="57"/>
  <c r="O230" i="57" s="1"/>
  <c r="O230" i="87" s="1"/>
  <c r="V230" i="87" s="1"/>
  <c r="G230" i="57"/>
  <c r="N230" i="57" s="1"/>
  <c r="N230" i="87" s="1"/>
  <c r="U230" i="87" s="1"/>
  <c r="F230" i="57"/>
  <c r="M230" i="57" s="1"/>
  <c r="M230" i="87" s="1"/>
  <c r="H229" i="57"/>
  <c r="O229" i="57" s="1"/>
  <c r="O229" i="87" s="1"/>
  <c r="V229" i="87" s="1"/>
  <c r="G229" i="57"/>
  <c r="N229" i="57" s="1"/>
  <c r="N229" i="87" s="1"/>
  <c r="U229" i="87" s="1"/>
  <c r="F229" i="57"/>
  <c r="M229" i="57" s="1"/>
  <c r="M229" i="87" s="1"/>
  <c r="H228" i="57"/>
  <c r="O228" i="57" s="1"/>
  <c r="O228" i="87" s="1"/>
  <c r="G228" i="57"/>
  <c r="N228" i="57" s="1"/>
  <c r="N228" i="87" s="1"/>
  <c r="F228" i="57"/>
  <c r="M228" i="57" s="1"/>
  <c r="M228" i="87" s="1"/>
  <c r="M227" i="57"/>
  <c r="H226" i="57"/>
  <c r="O226" i="57" s="1"/>
  <c r="O226" i="87" s="1"/>
  <c r="V226" i="87" s="1"/>
  <c r="G226" i="57"/>
  <c r="N226" i="57" s="1"/>
  <c r="N226" i="87" s="1"/>
  <c r="U226" i="87" s="1"/>
  <c r="F226" i="57"/>
  <c r="M226" i="57" s="1"/>
  <c r="M226" i="87" s="1"/>
  <c r="D226" i="57"/>
  <c r="H225" i="57"/>
  <c r="O225" i="57" s="1"/>
  <c r="O225" i="87" s="1"/>
  <c r="V225" i="87" s="1"/>
  <c r="G225" i="57"/>
  <c r="N225" i="57" s="1"/>
  <c r="N225" i="87" s="1"/>
  <c r="U225" i="87" s="1"/>
  <c r="F225" i="57"/>
  <c r="M225" i="57" s="1"/>
  <c r="M225" i="87" s="1"/>
  <c r="H224" i="57"/>
  <c r="O224" i="57" s="1"/>
  <c r="O224" i="87" s="1"/>
  <c r="V224" i="87" s="1"/>
  <c r="G224" i="57"/>
  <c r="N224" i="57" s="1"/>
  <c r="N224" i="87" s="1"/>
  <c r="U224" i="87" s="1"/>
  <c r="F224" i="57"/>
  <c r="M224" i="57" s="1"/>
  <c r="M224" i="87" s="1"/>
  <c r="H223" i="57"/>
  <c r="O223" i="57" s="1"/>
  <c r="O223" i="87" s="1"/>
  <c r="V223" i="87" s="1"/>
  <c r="G223" i="57"/>
  <c r="N223" i="57" s="1"/>
  <c r="N223" i="87" s="1"/>
  <c r="U223" i="87" s="1"/>
  <c r="F223" i="57"/>
  <c r="M223" i="57" s="1"/>
  <c r="M223" i="87" s="1"/>
  <c r="H222" i="57"/>
  <c r="O222" i="57" s="1"/>
  <c r="O222" i="87" s="1"/>
  <c r="V222" i="87" s="1"/>
  <c r="G222" i="57"/>
  <c r="N222" i="57" s="1"/>
  <c r="N222" i="87" s="1"/>
  <c r="U222" i="87" s="1"/>
  <c r="F222" i="57"/>
  <c r="M222" i="57" s="1"/>
  <c r="M222" i="87" s="1"/>
  <c r="H221" i="57"/>
  <c r="O221" i="57" s="1"/>
  <c r="O221" i="87" s="1"/>
  <c r="V221" i="87" s="1"/>
  <c r="G221" i="57"/>
  <c r="N221" i="57" s="1"/>
  <c r="N221" i="87" s="1"/>
  <c r="U221" i="87" s="1"/>
  <c r="F221" i="57"/>
  <c r="M221" i="57" s="1"/>
  <c r="M221" i="87" s="1"/>
  <c r="H220" i="57"/>
  <c r="O220" i="57" s="1"/>
  <c r="O220" i="87" s="1"/>
  <c r="V220" i="87" s="1"/>
  <c r="G220" i="57"/>
  <c r="N220" i="57" s="1"/>
  <c r="N220" i="87" s="1"/>
  <c r="U220" i="87" s="1"/>
  <c r="F220" i="57"/>
  <c r="M220" i="57" s="1"/>
  <c r="M220" i="87" s="1"/>
  <c r="H219" i="57"/>
  <c r="O219" i="57" s="1"/>
  <c r="O219" i="87" s="1"/>
  <c r="V219" i="87" s="1"/>
  <c r="G219" i="57"/>
  <c r="N219" i="57" s="1"/>
  <c r="N219" i="87" s="1"/>
  <c r="U219" i="87" s="1"/>
  <c r="F219" i="57"/>
  <c r="H218" i="57"/>
  <c r="O218" i="57" s="1"/>
  <c r="O218" i="87" s="1"/>
  <c r="G218" i="57"/>
  <c r="N218" i="57" s="1"/>
  <c r="N218" i="87" s="1"/>
  <c r="F218" i="57"/>
  <c r="M218" i="57" s="1"/>
  <c r="M218" i="87" s="1"/>
  <c r="H216" i="57"/>
  <c r="O216" i="57" s="1"/>
  <c r="O216" i="87" s="1"/>
  <c r="V216" i="87" s="1"/>
  <c r="G216" i="57"/>
  <c r="N216" i="57" s="1"/>
  <c r="N216" i="87" s="1"/>
  <c r="U216" i="87" s="1"/>
  <c r="F216" i="57"/>
  <c r="D216" i="57"/>
  <c r="H215" i="57"/>
  <c r="O215" i="57" s="1"/>
  <c r="O215" i="87" s="1"/>
  <c r="V215" i="87" s="1"/>
  <c r="G215" i="57"/>
  <c r="N215" i="57" s="1"/>
  <c r="N215" i="87" s="1"/>
  <c r="U215" i="87" s="1"/>
  <c r="F215" i="57"/>
  <c r="M215" i="57" s="1"/>
  <c r="M215" i="87" s="1"/>
  <c r="H214" i="57"/>
  <c r="O214" i="57" s="1"/>
  <c r="O214" i="87" s="1"/>
  <c r="V214" i="87" s="1"/>
  <c r="G214" i="57"/>
  <c r="N214" i="57" s="1"/>
  <c r="N214" i="87" s="1"/>
  <c r="U214" i="87" s="1"/>
  <c r="F214" i="57"/>
  <c r="M214" i="57" s="1"/>
  <c r="M214" i="87" s="1"/>
  <c r="H213" i="57"/>
  <c r="O213" i="57" s="1"/>
  <c r="O213" i="87" s="1"/>
  <c r="V213" i="87" s="1"/>
  <c r="G213" i="57"/>
  <c r="N213" i="57" s="1"/>
  <c r="N213" i="87" s="1"/>
  <c r="U213" i="87" s="1"/>
  <c r="F213" i="57"/>
  <c r="M213" i="57" s="1"/>
  <c r="M213" i="87" s="1"/>
  <c r="H212" i="57"/>
  <c r="O212" i="57" s="1"/>
  <c r="O212" i="87" s="1"/>
  <c r="V212" i="87" s="1"/>
  <c r="G212" i="57"/>
  <c r="N212" i="57" s="1"/>
  <c r="N212" i="87" s="1"/>
  <c r="U212" i="87" s="1"/>
  <c r="F212" i="57"/>
  <c r="M212" i="57" s="1"/>
  <c r="M212" i="87" s="1"/>
  <c r="H211" i="57"/>
  <c r="O211" i="57" s="1"/>
  <c r="O211" i="87" s="1"/>
  <c r="V211" i="87" s="1"/>
  <c r="G211" i="57"/>
  <c r="N211" i="57" s="1"/>
  <c r="N211" i="87" s="1"/>
  <c r="U211" i="87" s="1"/>
  <c r="F211" i="57"/>
  <c r="M211" i="57" s="1"/>
  <c r="M211" i="87" s="1"/>
  <c r="H210" i="57"/>
  <c r="O210" i="57" s="1"/>
  <c r="O210" i="87" s="1"/>
  <c r="V210" i="87" s="1"/>
  <c r="G210" i="57"/>
  <c r="N210" i="57" s="1"/>
  <c r="N210" i="87" s="1"/>
  <c r="U210" i="87" s="1"/>
  <c r="F210" i="57"/>
  <c r="M210" i="57" s="1"/>
  <c r="M210" i="87" s="1"/>
  <c r="H209" i="57"/>
  <c r="O209" i="57" s="1"/>
  <c r="O209" i="87" s="1"/>
  <c r="V209" i="87" s="1"/>
  <c r="G209" i="57"/>
  <c r="F209" i="57"/>
  <c r="M209" i="57" s="1"/>
  <c r="M209" i="87" s="1"/>
  <c r="H208" i="57"/>
  <c r="O208" i="57" s="1"/>
  <c r="O208" i="87" s="1"/>
  <c r="G208" i="57"/>
  <c r="N208" i="57" s="1"/>
  <c r="N208" i="87" s="1"/>
  <c r="F208" i="57"/>
  <c r="M208" i="57" s="1"/>
  <c r="M208" i="87" s="1"/>
  <c r="H105" i="56"/>
  <c r="H103" i="56"/>
  <c r="H101" i="56"/>
  <c r="H99" i="56"/>
  <c r="H97" i="56"/>
  <c r="H95" i="56"/>
  <c r="H93" i="56"/>
  <c r="H91" i="56"/>
  <c r="H89" i="56"/>
  <c r="H87" i="56"/>
  <c r="H85" i="56"/>
  <c r="H83" i="56"/>
  <c r="H81" i="56"/>
  <c r="H79" i="56"/>
  <c r="H77" i="56"/>
  <c r="H75" i="56"/>
  <c r="H73" i="56"/>
  <c r="H71" i="56"/>
  <c r="H69" i="56"/>
  <c r="H67" i="56"/>
  <c r="H65" i="56"/>
  <c r="H63" i="56"/>
  <c r="H61" i="56"/>
  <c r="H59" i="56"/>
  <c r="H57" i="56"/>
  <c r="H55" i="56"/>
  <c r="H53" i="56"/>
  <c r="H51" i="56"/>
  <c r="H49" i="56"/>
  <c r="H47" i="56"/>
  <c r="N227" i="57" l="1"/>
  <c r="L395" i="57"/>
  <c r="L275" i="57"/>
  <c r="L401" i="57"/>
  <c r="L402" i="57"/>
  <c r="L431" i="57"/>
  <c r="L295" i="57"/>
  <c r="L228" i="57"/>
  <c r="L229" i="57"/>
  <c r="L231" i="57"/>
  <c r="L233" i="57"/>
  <c r="L235" i="57"/>
  <c r="N247" i="57"/>
  <c r="N237" i="57"/>
  <c r="L238" i="57"/>
  <c r="N287" i="57"/>
  <c r="L315" i="57"/>
  <c r="O327" i="57"/>
  <c r="L362" i="57"/>
  <c r="L363" i="57"/>
  <c r="N377" i="57"/>
  <c r="E420" i="57"/>
  <c r="L420" i="57"/>
  <c r="E475" i="57"/>
  <c r="L475" i="57"/>
  <c r="E449" i="57"/>
  <c r="O227" i="57"/>
  <c r="L230" i="57"/>
  <c r="L232" i="57"/>
  <c r="L234" i="57"/>
  <c r="M277" i="57"/>
  <c r="N297" i="57"/>
  <c r="E316" i="57"/>
  <c r="L316" i="57"/>
  <c r="L359" i="57"/>
  <c r="O397" i="57"/>
  <c r="L398" i="57"/>
  <c r="L399" i="57"/>
  <c r="E413" i="57"/>
  <c r="L413" i="57"/>
  <c r="L226" i="57"/>
  <c r="M237" i="57"/>
  <c r="N267" i="57"/>
  <c r="M287" i="57"/>
  <c r="O317" i="57"/>
  <c r="L329" i="57"/>
  <c r="L330" i="57"/>
  <c r="N347" i="57"/>
  <c r="L365" i="57"/>
  <c r="E504" i="57"/>
  <c r="L504" i="57"/>
  <c r="U498" i="87"/>
  <c r="T500" i="87"/>
  <c r="S500" i="87" s="1"/>
  <c r="L500" i="87"/>
  <c r="E501" i="57"/>
  <c r="M501" i="57"/>
  <c r="T502" i="87"/>
  <c r="E503" i="57"/>
  <c r="M503" i="57"/>
  <c r="H497" i="57"/>
  <c r="S104" i="56" s="1"/>
  <c r="O498" i="57"/>
  <c r="E502" i="57"/>
  <c r="N502" i="57"/>
  <c r="N502" i="87" s="1"/>
  <c r="U502" i="87" s="1"/>
  <c r="T505" i="87"/>
  <c r="E506" i="57"/>
  <c r="M506" i="57"/>
  <c r="F497" i="57"/>
  <c r="E498" i="57"/>
  <c r="M498" i="57"/>
  <c r="E499" i="57"/>
  <c r="M499" i="57"/>
  <c r="E500" i="57"/>
  <c r="L500" i="57"/>
  <c r="L504" i="87"/>
  <c r="V504" i="87"/>
  <c r="S504" i="87" s="1"/>
  <c r="E505" i="57"/>
  <c r="O505" i="57"/>
  <c r="E491" i="57"/>
  <c r="N491" i="57"/>
  <c r="T493" i="87"/>
  <c r="S493" i="87" s="1"/>
  <c r="L493" i="87"/>
  <c r="E494" i="57"/>
  <c r="M494" i="57"/>
  <c r="T495" i="87"/>
  <c r="H487" i="57"/>
  <c r="S102" i="56" s="1"/>
  <c r="O490" i="57"/>
  <c r="O490" i="87" s="1"/>
  <c r="V490" i="87" s="1"/>
  <c r="E495" i="57"/>
  <c r="N495" i="57"/>
  <c r="N495" i="87" s="1"/>
  <c r="U495" i="87" s="1"/>
  <c r="E496" i="57"/>
  <c r="L496" i="57"/>
  <c r="U492" i="87"/>
  <c r="T488" i="87"/>
  <c r="E489" i="57"/>
  <c r="L489" i="57"/>
  <c r="T496" i="87"/>
  <c r="S496" i="87" s="1"/>
  <c r="L496" i="87"/>
  <c r="V488" i="87"/>
  <c r="E488" i="57"/>
  <c r="N488" i="57"/>
  <c r="T489" i="87"/>
  <c r="S489" i="87" s="1"/>
  <c r="L489" i="87"/>
  <c r="T490" i="87"/>
  <c r="T491" i="87"/>
  <c r="E492" i="57"/>
  <c r="M492" i="57"/>
  <c r="M487" i="57" s="1"/>
  <c r="E493" i="57"/>
  <c r="L493" i="57"/>
  <c r="V478" i="87"/>
  <c r="O477" i="87"/>
  <c r="O477" i="57"/>
  <c r="H477" i="57"/>
  <c r="S100" i="56" s="1"/>
  <c r="E479" i="57"/>
  <c r="M479" i="57"/>
  <c r="V481" i="87"/>
  <c r="E484" i="57"/>
  <c r="N484" i="57"/>
  <c r="E486" i="57"/>
  <c r="M486" i="57"/>
  <c r="E478" i="57"/>
  <c r="M478" i="57"/>
  <c r="E481" i="57"/>
  <c r="M481" i="57"/>
  <c r="E482" i="57"/>
  <c r="L482" i="57"/>
  <c r="U478" i="87"/>
  <c r="G477" i="57"/>
  <c r="R100" i="56" s="1"/>
  <c r="N480" i="57"/>
  <c r="T482" i="87"/>
  <c r="S482" i="87" s="1"/>
  <c r="L482" i="87"/>
  <c r="E483" i="57"/>
  <c r="M483" i="57"/>
  <c r="T484" i="87"/>
  <c r="E485" i="57"/>
  <c r="M485" i="57"/>
  <c r="T471" i="87"/>
  <c r="S471" i="87" s="1"/>
  <c r="L471" i="87"/>
  <c r="E472" i="57"/>
  <c r="M472" i="57"/>
  <c r="E474" i="57"/>
  <c r="M474" i="57"/>
  <c r="V468" i="87"/>
  <c r="E473" i="57"/>
  <c r="N473" i="57"/>
  <c r="N473" i="87" s="1"/>
  <c r="U473" i="87" s="1"/>
  <c r="T475" i="87"/>
  <c r="S475" i="87" s="1"/>
  <c r="L475" i="87"/>
  <c r="U468" i="87"/>
  <c r="G467" i="57"/>
  <c r="R98" i="56" s="1"/>
  <c r="E468" i="57"/>
  <c r="L468" i="57"/>
  <c r="H467" i="57"/>
  <c r="S98" i="56" s="1"/>
  <c r="O472" i="57"/>
  <c r="T476" i="87"/>
  <c r="E469" i="57"/>
  <c r="N469" i="57"/>
  <c r="T473" i="87"/>
  <c r="S473" i="87" s="1"/>
  <c r="L473" i="87"/>
  <c r="T468" i="87"/>
  <c r="L468" i="87"/>
  <c r="T469" i="87"/>
  <c r="E470" i="57"/>
  <c r="M470" i="57"/>
  <c r="E471" i="57"/>
  <c r="L471" i="57"/>
  <c r="L473" i="57"/>
  <c r="E476" i="57"/>
  <c r="N476" i="57"/>
  <c r="N476" i="87" s="1"/>
  <c r="U476" i="87" s="1"/>
  <c r="E466" i="57"/>
  <c r="M466" i="57"/>
  <c r="E462" i="57"/>
  <c r="N462" i="57"/>
  <c r="E465" i="57"/>
  <c r="M465" i="57"/>
  <c r="F457" i="57"/>
  <c r="E458" i="57"/>
  <c r="M458" i="57"/>
  <c r="E459" i="57"/>
  <c r="M459" i="57"/>
  <c r="E460" i="57"/>
  <c r="L460" i="57"/>
  <c r="H457" i="57"/>
  <c r="S96" i="56" s="1"/>
  <c r="O458" i="57"/>
  <c r="T464" i="87"/>
  <c r="S464" i="87" s="1"/>
  <c r="L464" i="87"/>
  <c r="U458" i="87"/>
  <c r="T460" i="87"/>
  <c r="S460" i="87" s="1"/>
  <c r="L460" i="87"/>
  <c r="E461" i="57"/>
  <c r="M461" i="57"/>
  <c r="T462" i="87"/>
  <c r="E463" i="57"/>
  <c r="M463" i="57"/>
  <c r="E464" i="57"/>
  <c r="L464" i="57"/>
  <c r="H447" i="57"/>
  <c r="S94" i="56" s="1"/>
  <c r="O450" i="57"/>
  <c r="O450" i="87" s="1"/>
  <c r="V450" i="87" s="1"/>
  <c r="E455" i="57"/>
  <c r="N455" i="57"/>
  <c r="N455" i="87" s="1"/>
  <c r="U455" i="87" s="1"/>
  <c r="E456" i="57"/>
  <c r="L456" i="57"/>
  <c r="T448" i="87"/>
  <c r="L449" i="57"/>
  <c r="T456" i="87"/>
  <c r="S456" i="87" s="1"/>
  <c r="L456" i="87"/>
  <c r="E448" i="57"/>
  <c r="N448" i="57"/>
  <c r="L448" i="57" s="1"/>
  <c r="T449" i="87"/>
  <c r="S449" i="87" s="1"/>
  <c r="L449" i="87"/>
  <c r="E450" i="57"/>
  <c r="M450" i="57"/>
  <c r="T451" i="87"/>
  <c r="E452" i="57"/>
  <c r="M452" i="57"/>
  <c r="E453" i="57"/>
  <c r="L453" i="57"/>
  <c r="V448" i="87"/>
  <c r="E451" i="57"/>
  <c r="N451" i="57"/>
  <c r="T453" i="87"/>
  <c r="S453" i="87" s="1"/>
  <c r="L453" i="87"/>
  <c r="E454" i="57"/>
  <c r="M454" i="57"/>
  <c r="T455" i="87"/>
  <c r="V438" i="87"/>
  <c r="V437" i="87" s="1"/>
  <c r="O437" i="87"/>
  <c r="E444" i="57"/>
  <c r="N444" i="57"/>
  <c r="N444" i="87" s="1"/>
  <c r="U444" i="87" s="1"/>
  <c r="U438" i="87"/>
  <c r="G437" i="57"/>
  <c r="R92" i="56" s="1"/>
  <c r="N440" i="57"/>
  <c r="T442" i="87"/>
  <c r="S442" i="87" s="1"/>
  <c r="L442" i="87"/>
  <c r="E443" i="57"/>
  <c r="M443" i="57"/>
  <c r="T444" i="87"/>
  <c r="E445" i="57"/>
  <c r="M445" i="57"/>
  <c r="O437" i="57"/>
  <c r="E446" i="57"/>
  <c r="M446" i="57"/>
  <c r="H437" i="57"/>
  <c r="S92" i="56" s="1"/>
  <c r="E438" i="57"/>
  <c r="M438" i="57"/>
  <c r="E439" i="57"/>
  <c r="M439" i="57"/>
  <c r="T440" i="87"/>
  <c r="E441" i="57"/>
  <c r="M441" i="57"/>
  <c r="E442" i="57"/>
  <c r="L442" i="57"/>
  <c r="L444" i="57"/>
  <c r="E436" i="57"/>
  <c r="N436" i="57"/>
  <c r="N436" i="87" s="1"/>
  <c r="U436" i="87" s="1"/>
  <c r="T428" i="87"/>
  <c r="L428" i="87"/>
  <c r="E430" i="57"/>
  <c r="M430" i="57"/>
  <c r="U428" i="87"/>
  <c r="E429" i="57"/>
  <c r="N429" i="57"/>
  <c r="L429" i="57" s="1"/>
  <c r="T431" i="87"/>
  <c r="S431" i="87" s="1"/>
  <c r="L431" i="87"/>
  <c r="E432" i="57"/>
  <c r="M432" i="57"/>
  <c r="T433" i="87"/>
  <c r="E434" i="57"/>
  <c r="M434" i="57"/>
  <c r="E435" i="57"/>
  <c r="L435" i="57"/>
  <c r="T429" i="87"/>
  <c r="V428" i="87"/>
  <c r="E433" i="57"/>
  <c r="N433" i="57"/>
  <c r="T435" i="87"/>
  <c r="S435" i="87" s="1"/>
  <c r="L435" i="87"/>
  <c r="L436" i="57"/>
  <c r="G427" i="57"/>
  <c r="R90" i="56" s="1"/>
  <c r="E428" i="57"/>
  <c r="L428" i="57"/>
  <c r="H427" i="57"/>
  <c r="S90" i="56" s="1"/>
  <c r="O432" i="57"/>
  <c r="O432" i="87" s="1"/>
  <c r="V432" i="87" s="1"/>
  <c r="T436" i="87"/>
  <c r="E418" i="57"/>
  <c r="M418" i="57"/>
  <c r="E419" i="57"/>
  <c r="M419" i="57"/>
  <c r="U418" i="87"/>
  <c r="T420" i="87"/>
  <c r="S420" i="87" s="1"/>
  <c r="L420" i="87"/>
  <c r="E421" i="57"/>
  <c r="M421" i="57"/>
  <c r="T422" i="87"/>
  <c r="E423" i="57"/>
  <c r="M423" i="57"/>
  <c r="E424" i="57"/>
  <c r="L424" i="57"/>
  <c r="H417" i="57"/>
  <c r="S88" i="56" s="1"/>
  <c r="O418" i="57"/>
  <c r="E422" i="57"/>
  <c r="N422" i="57"/>
  <c r="T424" i="87"/>
  <c r="S424" i="87" s="1"/>
  <c r="L424" i="87"/>
  <c r="E425" i="57"/>
  <c r="M425" i="57"/>
  <c r="E426" i="57"/>
  <c r="M426" i="57"/>
  <c r="T411" i="87"/>
  <c r="V408" i="87"/>
  <c r="E411" i="57"/>
  <c r="N411" i="57"/>
  <c r="N411" i="87" s="1"/>
  <c r="U411" i="87" s="1"/>
  <c r="T413" i="87"/>
  <c r="S413" i="87" s="1"/>
  <c r="L413" i="87"/>
  <c r="E414" i="57"/>
  <c r="M414" i="57"/>
  <c r="T415" i="87"/>
  <c r="E408" i="57"/>
  <c r="N408" i="57"/>
  <c r="E410" i="57"/>
  <c r="M410" i="57"/>
  <c r="E412" i="57"/>
  <c r="M412" i="57"/>
  <c r="H407" i="57"/>
  <c r="S86" i="56" s="1"/>
  <c r="O410" i="57"/>
  <c r="E415" i="57"/>
  <c r="N415" i="57"/>
  <c r="E416" i="57"/>
  <c r="L416" i="57"/>
  <c r="T409" i="87"/>
  <c r="S409" i="87" s="1"/>
  <c r="L409" i="87"/>
  <c r="T408" i="87"/>
  <c r="E409" i="57"/>
  <c r="L409" i="57"/>
  <c r="L411" i="57"/>
  <c r="T416" i="87"/>
  <c r="S416" i="87" s="1"/>
  <c r="L416" i="87"/>
  <c r="T398" i="87"/>
  <c r="L398" i="87"/>
  <c r="T401" i="87"/>
  <c r="S401" i="87" s="1"/>
  <c r="L401" i="87"/>
  <c r="T402" i="87"/>
  <c r="S402" i="87" s="1"/>
  <c r="L402" i="87"/>
  <c r="E403" i="57"/>
  <c r="M403" i="57"/>
  <c r="E404" i="57"/>
  <c r="L404" i="57"/>
  <c r="L405" i="57"/>
  <c r="U398" i="87"/>
  <c r="U397" i="87" s="1"/>
  <c r="N397" i="87"/>
  <c r="T404" i="87"/>
  <c r="S404" i="87" s="1"/>
  <c r="L404" i="87"/>
  <c r="T405" i="87"/>
  <c r="S405" i="87" s="1"/>
  <c r="L405" i="87"/>
  <c r="L406" i="57"/>
  <c r="T399" i="87"/>
  <c r="S399" i="87" s="1"/>
  <c r="L399" i="87"/>
  <c r="E400" i="57"/>
  <c r="M400" i="57"/>
  <c r="N397" i="57"/>
  <c r="V398" i="87"/>
  <c r="V397" i="87" s="1"/>
  <c r="O397" i="87"/>
  <c r="T406" i="87"/>
  <c r="S406" i="87" s="1"/>
  <c r="L406" i="87"/>
  <c r="U388" i="87"/>
  <c r="T393" i="87"/>
  <c r="S393" i="87" s="1"/>
  <c r="L393" i="87"/>
  <c r="T394" i="87"/>
  <c r="S394" i="87" s="1"/>
  <c r="L394" i="87"/>
  <c r="T395" i="87"/>
  <c r="S395" i="87" s="1"/>
  <c r="L395" i="87"/>
  <c r="V388" i="87"/>
  <c r="V387" i="87" s="1"/>
  <c r="O387" i="87"/>
  <c r="T396" i="87"/>
  <c r="O387" i="57"/>
  <c r="L388" i="57"/>
  <c r="L390" i="57"/>
  <c r="L392" i="57"/>
  <c r="E396" i="57"/>
  <c r="N396" i="57"/>
  <c r="T388" i="87"/>
  <c r="L388" i="87"/>
  <c r="E389" i="57"/>
  <c r="M389" i="57"/>
  <c r="T390" i="87"/>
  <c r="S390" i="87" s="1"/>
  <c r="L390" i="87"/>
  <c r="E391" i="57"/>
  <c r="M391" i="57"/>
  <c r="T392" i="87"/>
  <c r="S392" i="87" s="1"/>
  <c r="L392" i="87"/>
  <c r="E393" i="57"/>
  <c r="L393" i="57"/>
  <c r="L394" i="57"/>
  <c r="L378" i="57"/>
  <c r="L379" i="57"/>
  <c r="L380" i="57"/>
  <c r="L381" i="57"/>
  <c r="L384" i="57"/>
  <c r="L385" i="57"/>
  <c r="E383" i="57"/>
  <c r="O383" i="57"/>
  <c r="O383" i="87" s="1"/>
  <c r="V383" i="87" s="1"/>
  <c r="T378" i="87"/>
  <c r="L378" i="87"/>
  <c r="T379" i="87"/>
  <c r="S379" i="87" s="1"/>
  <c r="L379" i="87"/>
  <c r="T380" i="87"/>
  <c r="S380" i="87" s="1"/>
  <c r="L380" i="87"/>
  <c r="T381" i="87"/>
  <c r="S381" i="87" s="1"/>
  <c r="L381" i="87"/>
  <c r="E382" i="57"/>
  <c r="M382" i="57"/>
  <c r="T383" i="87"/>
  <c r="L383" i="87"/>
  <c r="T384" i="87"/>
  <c r="S384" i="87" s="1"/>
  <c r="L384" i="87"/>
  <c r="T385" i="87"/>
  <c r="S385" i="87" s="1"/>
  <c r="L385" i="87"/>
  <c r="L386" i="57"/>
  <c r="V378" i="87"/>
  <c r="U378" i="87"/>
  <c r="U377" i="87" s="1"/>
  <c r="N377" i="87"/>
  <c r="T386" i="87"/>
  <c r="S386" i="87" s="1"/>
  <c r="L386" i="87"/>
  <c r="O367" i="57"/>
  <c r="E368" i="57"/>
  <c r="L368" i="57"/>
  <c r="L369" i="57"/>
  <c r="L370" i="57"/>
  <c r="L372" i="57"/>
  <c r="L373" i="57"/>
  <c r="L374" i="57"/>
  <c r="V368" i="87"/>
  <c r="V367" i="87" s="1"/>
  <c r="O367" i="87"/>
  <c r="T368" i="87"/>
  <c r="L368" i="87"/>
  <c r="T369" i="87"/>
  <c r="S369" i="87" s="1"/>
  <c r="L369" i="87"/>
  <c r="T370" i="87"/>
  <c r="S370" i="87" s="1"/>
  <c r="L370" i="87"/>
  <c r="T371" i="87"/>
  <c r="T372" i="87"/>
  <c r="S372" i="87" s="1"/>
  <c r="L372" i="87"/>
  <c r="T373" i="87"/>
  <c r="S373" i="87" s="1"/>
  <c r="L373" i="87"/>
  <c r="T374" i="87"/>
  <c r="S374" i="87" s="1"/>
  <c r="L374" i="87"/>
  <c r="E375" i="57"/>
  <c r="M375" i="57"/>
  <c r="L376" i="57"/>
  <c r="U368" i="87"/>
  <c r="E371" i="57"/>
  <c r="N371" i="57"/>
  <c r="L371" i="57" s="1"/>
  <c r="T376" i="87"/>
  <c r="S376" i="87" s="1"/>
  <c r="L376" i="87"/>
  <c r="F357" i="57"/>
  <c r="M358" i="57"/>
  <c r="T359" i="87"/>
  <c r="S359" i="87" s="1"/>
  <c r="L359" i="87"/>
  <c r="E360" i="57"/>
  <c r="M360" i="57"/>
  <c r="T361" i="87"/>
  <c r="T362" i="87"/>
  <c r="S362" i="87" s="1"/>
  <c r="L362" i="87"/>
  <c r="T363" i="87"/>
  <c r="S363" i="87" s="1"/>
  <c r="L363" i="87"/>
  <c r="T364" i="87"/>
  <c r="T365" i="87"/>
  <c r="S365" i="87" s="1"/>
  <c r="L365" i="87"/>
  <c r="U358" i="87"/>
  <c r="E364" i="57"/>
  <c r="N364" i="57"/>
  <c r="E366" i="57"/>
  <c r="M366" i="57"/>
  <c r="V358" i="87"/>
  <c r="E361" i="57"/>
  <c r="O361" i="57"/>
  <c r="U348" i="87"/>
  <c r="U347" i="87" s="1"/>
  <c r="N347" i="87"/>
  <c r="T349" i="87"/>
  <c r="S349" i="87" s="1"/>
  <c r="L349" i="87"/>
  <c r="T350" i="87"/>
  <c r="S350" i="87" s="1"/>
  <c r="L350" i="87"/>
  <c r="T351" i="87"/>
  <c r="S351" i="87" s="1"/>
  <c r="L351" i="87"/>
  <c r="T352" i="87"/>
  <c r="S352" i="87" s="1"/>
  <c r="L352" i="87"/>
  <c r="E353" i="57"/>
  <c r="M353" i="57"/>
  <c r="L355" i="87"/>
  <c r="T355" i="87"/>
  <c r="S355" i="87" s="1"/>
  <c r="V348" i="87"/>
  <c r="E356" i="57"/>
  <c r="M356" i="57"/>
  <c r="L348" i="57"/>
  <c r="E354" i="57"/>
  <c r="O354" i="57"/>
  <c r="O354" i="87" s="1"/>
  <c r="O347" i="87" s="1"/>
  <c r="T348" i="87"/>
  <c r="L348" i="87"/>
  <c r="E349" i="57"/>
  <c r="L349" i="57"/>
  <c r="L350" i="57"/>
  <c r="L351" i="57"/>
  <c r="L352" i="57"/>
  <c r="L354" i="57"/>
  <c r="L355" i="57"/>
  <c r="E343" i="57"/>
  <c r="O343" i="57"/>
  <c r="O343" i="87" s="1"/>
  <c r="V343" i="87" s="1"/>
  <c r="T338" i="87"/>
  <c r="E339" i="57"/>
  <c r="L339" i="57"/>
  <c r="L340" i="57"/>
  <c r="L341" i="57"/>
  <c r="L344" i="57"/>
  <c r="L345" i="57"/>
  <c r="G337" i="57"/>
  <c r="R72" i="56" s="1"/>
  <c r="N338" i="57"/>
  <c r="T339" i="87"/>
  <c r="S339" i="87" s="1"/>
  <c r="L339" i="87"/>
  <c r="T340" i="87"/>
  <c r="S340" i="87" s="1"/>
  <c r="L340" i="87"/>
  <c r="T341" i="87"/>
  <c r="S341" i="87" s="1"/>
  <c r="L341" i="87"/>
  <c r="E342" i="57"/>
  <c r="M342" i="57"/>
  <c r="T343" i="87"/>
  <c r="L343" i="87"/>
  <c r="T344" i="87"/>
  <c r="S344" i="87" s="1"/>
  <c r="L344" i="87"/>
  <c r="T345" i="87"/>
  <c r="S345" i="87" s="1"/>
  <c r="L345" i="87"/>
  <c r="H337" i="57"/>
  <c r="S72" i="56" s="1"/>
  <c r="O342" i="57"/>
  <c r="V338" i="87"/>
  <c r="E346" i="57"/>
  <c r="M346" i="57"/>
  <c r="T328" i="87"/>
  <c r="T329" i="87"/>
  <c r="S329" i="87" s="1"/>
  <c r="L329" i="87"/>
  <c r="T330" i="87"/>
  <c r="S330" i="87" s="1"/>
  <c r="L330" i="87"/>
  <c r="E331" i="57"/>
  <c r="M331" i="57"/>
  <c r="E332" i="57"/>
  <c r="L332" i="57"/>
  <c r="L333" i="57"/>
  <c r="L334" i="57"/>
  <c r="G327" i="57"/>
  <c r="R70" i="56" s="1"/>
  <c r="N328" i="57"/>
  <c r="T332" i="87"/>
  <c r="S332" i="87" s="1"/>
  <c r="L332" i="87"/>
  <c r="T333" i="87"/>
  <c r="S333" i="87" s="1"/>
  <c r="L333" i="87"/>
  <c r="T334" i="87"/>
  <c r="S334" i="87" s="1"/>
  <c r="L334" i="87"/>
  <c r="E335" i="57"/>
  <c r="M335" i="57"/>
  <c r="L336" i="57"/>
  <c r="V328" i="87"/>
  <c r="V327" i="87" s="1"/>
  <c r="O327" i="87"/>
  <c r="T336" i="87"/>
  <c r="S336" i="87" s="1"/>
  <c r="L336" i="87"/>
  <c r="T318" i="87"/>
  <c r="T319" i="87"/>
  <c r="S319" i="87" s="1"/>
  <c r="L319" i="87"/>
  <c r="T320" i="87"/>
  <c r="T321" i="87"/>
  <c r="S321" i="87" s="1"/>
  <c r="L321" i="87"/>
  <c r="T322" i="87"/>
  <c r="S322" i="87" s="1"/>
  <c r="L322" i="87"/>
  <c r="T323" i="87"/>
  <c r="S323" i="87" s="1"/>
  <c r="L323" i="87"/>
  <c r="T324" i="87"/>
  <c r="S324" i="87" s="1"/>
  <c r="L324" i="87"/>
  <c r="E325" i="57"/>
  <c r="M325" i="57"/>
  <c r="L326" i="57"/>
  <c r="G317" i="57"/>
  <c r="R68" i="56" s="1"/>
  <c r="N318" i="57"/>
  <c r="E320" i="57"/>
  <c r="N320" i="57"/>
  <c r="N320" i="87" s="1"/>
  <c r="U320" i="87" s="1"/>
  <c r="T326" i="87"/>
  <c r="S326" i="87" s="1"/>
  <c r="L326" i="87"/>
  <c r="V318" i="87"/>
  <c r="V317" i="87" s="1"/>
  <c r="O317" i="87"/>
  <c r="L319" i="57"/>
  <c r="L321" i="57"/>
  <c r="L322" i="57"/>
  <c r="L323" i="57"/>
  <c r="L324" i="57"/>
  <c r="V308" i="87"/>
  <c r="H307" i="57"/>
  <c r="S66" i="56" s="1"/>
  <c r="O310" i="57"/>
  <c r="T316" i="87"/>
  <c r="S316" i="87" s="1"/>
  <c r="L316" i="87"/>
  <c r="U308" i="87"/>
  <c r="L308" i="57"/>
  <c r="L309" i="57"/>
  <c r="L311" i="57"/>
  <c r="L312" i="57"/>
  <c r="L314" i="57"/>
  <c r="T308" i="87"/>
  <c r="L308" i="87"/>
  <c r="T309" i="87"/>
  <c r="S309" i="87" s="1"/>
  <c r="L309" i="87"/>
  <c r="E310" i="57"/>
  <c r="M310" i="57"/>
  <c r="T311" i="87"/>
  <c r="S311" i="87" s="1"/>
  <c r="L311" i="87"/>
  <c r="T312" i="87"/>
  <c r="S312" i="87" s="1"/>
  <c r="L312" i="87"/>
  <c r="T313" i="87"/>
  <c r="T314" i="87"/>
  <c r="S314" i="87" s="1"/>
  <c r="L314" i="87"/>
  <c r="T315" i="87"/>
  <c r="S315" i="87" s="1"/>
  <c r="L315" i="87"/>
  <c r="E313" i="57"/>
  <c r="N313" i="57"/>
  <c r="T305" i="87"/>
  <c r="S305" i="87" s="1"/>
  <c r="L305" i="87"/>
  <c r="L306" i="57"/>
  <c r="F297" i="57"/>
  <c r="M298" i="57"/>
  <c r="T300" i="87"/>
  <c r="S300" i="87" s="1"/>
  <c r="L300" i="87"/>
  <c r="T303" i="87"/>
  <c r="S303" i="87" s="1"/>
  <c r="L303" i="87"/>
  <c r="U298" i="87"/>
  <c r="U297" i="87" s="1"/>
  <c r="N297" i="87"/>
  <c r="T306" i="87"/>
  <c r="S306" i="87" s="1"/>
  <c r="L306" i="87"/>
  <c r="T299" i="87"/>
  <c r="S299" i="87" s="1"/>
  <c r="L299" i="87"/>
  <c r="T302" i="87"/>
  <c r="S302" i="87" s="1"/>
  <c r="L302" i="87"/>
  <c r="V298" i="87"/>
  <c r="V297" i="87" s="1"/>
  <c r="O297" i="87"/>
  <c r="T301" i="87"/>
  <c r="S301" i="87" s="1"/>
  <c r="L301" i="87"/>
  <c r="E304" i="57"/>
  <c r="M304" i="57"/>
  <c r="O297" i="57"/>
  <c r="L299" i="57"/>
  <c r="L300" i="57"/>
  <c r="L301" i="57"/>
  <c r="L302" i="57"/>
  <c r="L303" i="57"/>
  <c r="L305" i="57"/>
  <c r="U288" i="87"/>
  <c r="U287" i="87" s="1"/>
  <c r="N287" i="87"/>
  <c r="T296" i="87"/>
  <c r="S296" i="87" s="1"/>
  <c r="L296" i="87"/>
  <c r="V288" i="87"/>
  <c r="V287" i="87" s="1"/>
  <c r="O287" i="87"/>
  <c r="O287" i="57"/>
  <c r="L288" i="57"/>
  <c r="L289" i="57"/>
  <c r="L290" i="57"/>
  <c r="L291" i="57"/>
  <c r="L292" i="57"/>
  <c r="L293" i="57"/>
  <c r="L294" i="57"/>
  <c r="T288" i="87"/>
  <c r="M287" i="87"/>
  <c r="L288" i="87"/>
  <c r="T289" i="87"/>
  <c r="S289" i="87" s="1"/>
  <c r="L289" i="87"/>
  <c r="T290" i="87"/>
  <c r="S290" i="87" s="1"/>
  <c r="L290" i="87"/>
  <c r="T291" i="87"/>
  <c r="S291" i="87" s="1"/>
  <c r="L291" i="87"/>
  <c r="T292" i="87"/>
  <c r="S292" i="87" s="1"/>
  <c r="L292" i="87"/>
  <c r="T293" i="87"/>
  <c r="S293" i="87" s="1"/>
  <c r="L293" i="87"/>
  <c r="T294" i="87"/>
  <c r="S294" i="87" s="1"/>
  <c r="L294" i="87"/>
  <c r="T295" i="87"/>
  <c r="S295" i="87" s="1"/>
  <c r="L295" i="87"/>
  <c r="L296" i="57"/>
  <c r="L279" i="57"/>
  <c r="L281" i="57"/>
  <c r="L282" i="57"/>
  <c r="L283" i="57"/>
  <c r="L284" i="57"/>
  <c r="L285" i="57"/>
  <c r="H277" i="57"/>
  <c r="S60" i="56" s="1"/>
  <c r="O278" i="57"/>
  <c r="T278" i="87"/>
  <c r="M277" i="87"/>
  <c r="T279" i="87"/>
  <c r="S279" i="87" s="1"/>
  <c r="L279" i="87"/>
  <c r="T280" i="87"/>
  <c r="T281" i="87"/>
  <c r="S281" i="87" s="1"/>
  <c r="L281" i="87"/>
  <c r="T282" i="87"/>
  <c r="S282" i="87" s="1"/>
  <c r="L282" i="87"/>
  <c r="T283" i="87"/>
  <c r="S283" i="87" s="1"/>
  <c r="L283" i="87"/>
  <c r="T284" i="87"/>
  <c r="S284" i="87" s="1"/>
  <c r="L284" i="87"/>
  <c r="T285" i="87"/>
  <c r="S285" i="87" s="1"/>
  <c r="L285" i="87"/>
  <c r="L286" i="57"/>
  <c r="U278" i="87"/>
  <c r="E280" i="57"/>
  <c r="N280" i="57"/>
  <c r="T286" i="87"/>
  <c r="S286" i="87" s="1"/>
  <c r="L286" i="87"/>
  <c r="T269" i="87"/>
  <c r="S269" i="87" s="1"/>
  <c r="L269" i="87"/>
  <c r="E271" i="57"/>
  <c r="M271" i="57"/>
  <c r="U268" i="87"/>
  <c r="U267" i="87" s="1"/>
  <c r="N267" i="87"/>
  <c r="T275" i="87"/>
  <c r="S275" i="87" s="1"/>
  <c r="L275" i="87"/>
  <c r="L276" i="57"/>
  <c r="T270" i="87"/>
  <c r="S270" i="87" s="1"/>
  <c r="L270" i="87"/>
  <c r="T272" i="87"/>
  <c r="S272" i="87" s="1"/>
  <c r="L272" i="87"/>
  <c r="E274" i="57"/>
  <c r="M274" i="57"/>
  <c r="V268" i="87"/>
  <c r="V267" i="87" s="1"/>
  <c r="O267" i="87"/>
  <c r="T276" i="87"/>
  <c r="S276" i="87" s="1"/>
  <c r="L276" i="87"/>
  <c r="T268" i="87"/>
  <c r="L268" i="87"/>
  <c r="T273" i="87"/>
  <c r="S273" i="87" s="1"/>
  <c r="L273" i="87"/>
  <c r="O267" i="57"/>
  <c r="L268" i="57"/>
  <c r="L269" i="57"/>
  <c r="L270" i="57"/>
  <c r="L272" i="57"/>
  <c r="L273" i="57"/>
  <c r="T262" i="87"/>
  <c r="S262" i="87" s="1"/>
  <c r="L262" i="87"/>
  <c r="M257" i="57"/>
  <c r="T266" i="87"/>
  <c r="S266" i="87" s="1"/>
  <c r="L266" i="87"/>
  <c r="T259" i="87"/>
  <c r="S259" i="87" s="1"/>
  <c r="L259" i="87"/>
  <c r="T261" i="87"/>
  <c r="S261" i="87" s="1"/>
  <c r="L261" i="87"/>
  <c r="T264" i="87"/>
  <c r="S264" i="87" s="1"/>
  <c r="L264" i="87"/>
  <c r="U258" i="87"/>
  <c r="U257" i="87" s="1"/>
  <c r="N257" i="87"/>
  <c r="N257" i="57"/>
  <c r="V258" i="87"/>
  <c r="V257" i="87" s="1"/>
  <c r="O257" i="87"/>
  <c r="T258" i="87"/>
  <c r="M257" i="87"/>
  <c r="L258" i="87"/>
  <c r="T260" i="87"/>
  <c r="S260" i="87" s="1"/>
  <c r="L260" i="87"/>
  <c r="T263" i="87"/>
  <c r="S263" i="87" s="1"/>
  <c r="L263" i="87"/>
  <c r="O257" i="57"/>
  <c r="L258" i="57"/>
  <c r="L259" i="57"/>
  <c r="L260" i="57"/>
  <c r="L261" i="57"/>
  <c r="L262" i="57"/>
  <c r="L263" i="57"/>
  <c r="L264" i="57"/>
  <c r="L265" i="57"/>
  <c r="T265" i="87"/>
  <c r="S265" i="87" s="1"/>
  <c r="L265" i="87"/>
  <c r="L266" i="57"/>
  <c r="T248" i="87"/>
  <c r="L248" i="87"/>
  <c r="E249" i="57"/>
  <c r="M249" i="57"/>
  <c r="T250" i="87"/>
  <c r="S250" i="87" s="1"/>
  <c r="L250" i="87"/>
  <c r="T251" i="87"/>
  <c r="S251" i="87" s="1"/>
  <c r="L251" i="87"/>
  <c r="E252" i="57"/>
  <c r="M252" i="57"/>
  <c r="E253" i="57"/>
  <c r="L253" i="57"/>
  <c r="L254" i="57"/>
  <c r="L255" i="57"/>
  <c r="U248" i="87"/>
  <c r="U247" i="87" s="1"/>
  <c r="N247" i="87"/>
  <c r="T253" i="87"/>
  <c r="S253" i="87" s="1"/>
  <c r="L253" i="87"/>
  <c r="T254" i="87"/>
  <c r="S254" i="87" s="1"/>
  <c r="L254" i="87"/>
  <c r="T255" i="87"/>
  <c r="S255" i="87" s="1"/>
  <c r="L255" i="87"/>
  <c r="L256" i="57"/>
  <c r="V248" i="87"/>
  <c r="V247" i="87" s="1"/>
  <c r="O247" i="87"/>
  <c r="T256" i="87"/>
  <c r="S256" i="87" s="1"/>
  <c r="L256" i="87"/>
  <c r="O247" i="57"/>
  <c r="L248" i="57"/>
  <c r="L250" i="57"/>
  <c r="L251" i="57"/>
  <c r="L239" i="57"/>
  <c r="L240" i="57"/>
  <c r="L241" i="57"/>
  <c r="L242" i="57"/>
  <c r="L243" i="57"/>
  <c r="L244" i="57"/>
  <c r="L245" i="57"/>
  <c r="T238" i="87"/>
  <c r="L238" i="87"/>
  <c r="M237" i="87"/>
  <c r="L239" i="87"/>
  <c r="T239" i="87"/>
  <c r="S239" i="87" s="1"/>
  <c r="T240" i="87"/>
  <c r="S240" i="87" s="1"/>
  <c r="L240" i="87"/>
  <c r="T241" i="87"/>
  <c r="S241" i="87" s="1"/>
  <c r="L241" i="87"/>
  <c r="T242" i="87"/>
  <c r="S242" i="87" s="1"/>
  <c r="L242" i="87"/>
  <c r="T243" i="87"/>
  <c r="S243" i="87" s="1"/>
  <c r="L243" i="87"/>
  <c r="T244" i="87"/>
  <c r="S244" i="87" s="1"/>
  <c r="L244" i="87"/>
  <c r="T245" i="87"/>
  <c r="S245" i="87" s="1"/>
  <c r="L245" i="87"/>
  <c r="L246" i="57"/>
  <c r="V238" i="87"/>
  <c r="V237" i="87" s="1"/>
  <c r="O237" i="87"/>
  <c r="O237" i="57"/>
  <c r="U238" i="87"/>
  <c r="U237" i="87" s="1"/>
  <c r="N237" i="87"/>
  <c r="T246" i="87"/>
  <c r="S246" i="87" s="1"/>
  <c r="L246" i="87"/>
  <c r="T228" i="87"/>
  <c r="L228" i="87"/>
  <c r="M227" i="87"/>
  <c r="T229" i="87"/>
  <c r="S229" i="87" s="1"/>
  <c r="L229" i="87"/>
  <c r="T230" i="87"/>
  <c r="S230" i="87" s="1"/>
  <c r="L230" i="87"/>
  <c r="T231" i="87"/>
  <c r="S231" i="87" s="1"/>
  <c r="L231" i="87"/>
  <c r="T232" i="87"/>
  <c r="S232" i="87" s="1"/>
  <c r="L232" i="87"/>
  <c r="T233" i="87"/>
  <c r="S233" i="87" s="1"/>
  <c r="L233" i="87"/>
  <c r="T234" i="87"/>
  <c r="S234" i="87" s="1"/>
  <c r="L234" i="87"/>
  <c r="T235" i="87"/>
  <c r="S235" i="87" s="1"/>
  <c r="L235" i="87"/>
  <c r="L236" i="57"/>
  <c r="L227" i="57" s="1"/>
  <c r="U228" i="87"/>
  <c r="U227" i="87" s="1"/>
  <c r="N227" i="87"/>
  <c r="T236" i="87"/>
  <c r="S236" i="87" s="1"/>
  <c r="L236" i="87"/>
  <c r="V228" i="87"/>
  <c r="V227" i="87" s="1"/>
  <c r="O227" i="87"/>
  <c r="T220" i="87"/>
  <c r="S220" i="87" s="1"/>
  <c r="L220" i="87"/>
  <c r="T223" i="87"/>
  <c r="S223" i="87" s="1"/>
  <c r="L223" i="87"/>
  <c r="T226" i="87"/>
  <c r="S226" i="87" s="1"/>
  <c r="L226" i="87"/>
  <c r="T218" i="87"/>
  <c r="L218" i="87"/>
  <c r="E219" i="57"/>
  <c r="M219" i="57"/>
  <c r="T222" i="87"/>
  <c r="S222" i="87" s="1"/>
  <c r="L222" i="87"/>
  <c r="T225" i="87"/>
  <c r="S225" i="87" s="1"/>
  <c r="L225" i="87"/>
  <c r="V218" i="87"/>
  <c r="V217" i="87" s="1"/>
  <c r="O217" i="87"/>
  <c r="T221" i="87"/>
  <c r="S221" i="87" s="1"/>
  <c r="L221" i="87"/>
  <c r="T224" i="87"/>
  <c r="S224" i="87" s="1"/>
  <c r="L224" i="87"/>
  <c r="U218" i="87"/>
  <c r="U217" i="87" s="1"/>
  <c r="N217" i="87"/>
  <c r="N217" i="57"/>
  <c r="O217" i="57"/>
  <c r="L218" i="57"/>
  <c r="L220" i="57"/>
  <c r="L221" i="57"/>
  <c r="L222" i="57"/>
  <c r="L223" i="57"/>
  <c r="L224" i="57"/>
  <c r="L225" i="57"/>
  <c r="E216" i="57"/>
  <c r="M216" i="57"/>
  <c r="V208" i="87"/>
  <c r="V207" i="87" s="1"/>
  <c r="O207" i="87"/>
  <c r="O207" i="57"/>
  <c r="L208" i="57"/>
  <c r="L210" i="57"/>
  <c r="L211" i="57"/>
  <c r="L212" i="57"/>
  <c r="L213" i="57"/>
  <c r="L214" i="57"/>
  <c r="L215" i="57"/>
  <c r="U208" i="87"/>
  <c r="E209" i="57"/>
  <c r="N209" i="57"/>
  <c r="T208" i="87"/>
  <c r="L208" i="87"/>
  <c r="T209" i="87"/>
  <c r="T210" i="87"/>
  <c r="S210" i="87" s="1"/>
  <c r="L210" i="87"/>
  <c r="T211" i="87"/>
  <c r="S211" i="87" s="1"/>
  <c r="L211" i="87"/>
  <c r="T212" i="87"/>
  <c r="S212" i="87" s="1"/>
  <c r="L212" i="87"/>
  <c r="T213" i="87"/>
  <c r="S213" i="87" s="1"/>
  <c r="L213" i="87"/>
  <c r="T214" i="87"/>
  <c r="S214" i="87" s="1"/>
  <c r="L214" i="87"/>
  <c r="T215" i="87"/>
  <c r="S215" i="87" s="1"/>
  <c r="L215" i="87"/>
  <c r="M205" i="87"/>
  <c r="T205" i="87" s="1"/>
  <c r="L257" i="57"/>
  <c r="E427" i="57"/>
  <c r="E447" i="57"/>
  <c r="E457" i="57"/>
  <c r="E213" i="57"/>
  <c r="E214" i="57"/>
  <c r="E224" i="57"/>
  <c r="E226" i="57"/>
  <c r="E239" i="57"/>
  <c r="E243" i="57"/>
  <c r="H247" i="57"/>
  <c r="S54" i="56" s="1"/>
  <c r="E268" i="57"/>
  <c r="E269" i="57"/>
  <c r="E296" i="57"/>
  <c r="E300" i="57"/>
  <c r="E303" i="57"/>
  <c r="E309" i="57"/>
  <c r="E314" i="57"/>
  <c r="E321" i="57"/>
  <c r="E326" i="57"/>
  <c r="E333" i="57"/>
  <c r="E334" i="57"/>
  <c r="E340" i="57"/>
  <c r="E341" i="57"/>
  <c r="E359" i="57"/>
  <c r="E365" i="57"/>
  <c r="F367" i="57"/>
  <c r="E376" i="57"/>
  <c r="G377" i="57"/>
  <c r="R80" i="56" s="1"/>
  <c r="E380" i="57"/>
  <c r="E381" i="57"/>
  <c r="E386" i="57"/>
  <c r="E395" i="57"/>
  <c r="F407" i="57"/>
  <c r="G417" i="57"/>
  <c r="R88" i="56" s="1"/>
  <c r="F447" i="57"/>
  <c r="G457" i="57"/>
  <c r="R96" i="56" s="1"/>
  <c r="F487" i="57"/>
  <c r="E490" i="57"/>
  <c r="E487" i="57" s="1"/>
  <c r="G497" i="57"/>
  <c r="R104" i="56" s="1"/>
  <c r="G207" i="57"/>
  <c r="R46" i="56" s="1"/>
  <c r="E220" i="57"/>
  <c r="E221" i="57"/>
  <c r="E235" i="57"/>
  <c r="E238" i="57"/>
  <c r="E256" i="57"/>
  <c r="E264" i="57"/>
  <c r="E289" i="57"/>
  <c r="E290" i="57"/>
  <c r="E294" i="57"/>
  <c r="E311" i="57"/>
  <c r="E312" i="57"/>
  <c r="E319" i="57"/>
  <c r="E328" i="57"/>
  <c r="H327" i="57"/>
  <c r="S70" i="56" s="1"/>
  <c r="E355" i="57"/>
  <c r="E362" i="57"/>
  <c r="E363" i="57"/>
  <c r="G367" i="57"/>
  <c r="R78" i="56" s="1"/>
  <c r="E369" i="57"/>
  <c r="E370" i="57"/>
  <c r="E384" i="57"/>
  <c r="E385" i="57"/>
  <c r="E390" i="57"/>
  <c r="E401" i="57"/>
  <c r="E406" i="57"/>
  <c r="G407" i="57"/>
  <c r="R86" i="56" s="1"/>
  <c r="F437" i="57"/>
  <c r="E440" i="57"/>
  <c r="E437" i="57" s="1"/>
  <c r="G447" i="57"/>
  <c r="R94" i="56" s="1"/>
  <c r="F477" i="57"/>
  <c r="E480" i="57"/>
  <c r="G487" i="57"/>
  <c r="R102" i="56" s="1"/>
  <c r="E212" i="57"/>
  <c r="F217" i="57"/>
  <c r="E228" i="57"/>
  <c r="E229" i="57"/>
  <c r="E233" i="57"/>
  <c r="E254" i="57"/>
  <c r="E260" i="57"/>
  <c r="E262" i="57"/>
  <c r="E266" i="57"/>
  <c r="E282" i="57"/>
  <c r="E285" i="57"/>
  <c r="E324" i="57"/>
  <c r="E348" i="57"/>
  <c r="E350" i="57"/>
  <c r="G357" i="57"/>
  <c r="R76" i="56" s="1"/>
  <c r="E373" i="57"/>
  <c r="E374" i="57"/>
  <c r="E379" i="57"/>
  <c r="G387" i="57"/>
  <c r="R82" i="56" s="1"/>
  <c r="E394" i="57"/>
  <c r="E399" i="57"/>
  <c r="E405" i="57"/>
  <c r="F427" i="57"/>
  <c r="F467" i="57"/>
  <c r="H357" i="57"/>
  <c r="S76" i="56" s="1"/>
  <c r="E358" i="57"/>
  <c r="E357" i="57" s="1"/>
  <c r="H207" i="57"/>
  <c r="S46" i="56" s="1"/>
  <c r="E218" i="57"/>
  <c r="E223" i="57"/>
  <c r="G227" i="57"/>
  <c r="R50" i="56" s="1"/>
  <c r="F227" i="57"/>
  <c r="E242" i="57"/>
  <c r="E245" i="57"/>
  <c r="E250" i="57"/>
  <c r="E255" i="57"/>
  <c r="F257" i="57"/>
  <c r="E261" i="57"/>
  <c r="E265" i="57"/>
  <c r="E293" i="57"/>
  <c r="H297" i="57"/>
  <c r="S64" i="56" s="1"/>
  <c r="E302" i="57"/>
  <c r="E308" i="57"/>
  <c r="H317" i="57"/>
  <c r="S68" i="56" s="1"/>
  <c r="E329" i="57"/>
  <c r="E330" i="57"/>
  <c r="E336" i="57"/>
  <c r="G347" i="57"/>
  <c r="R74" i="56" s="1"/>
  <c r="H377" i="57"/>
  <c r="S80" i="56" s="1"/>
  <c r="F397" i="57"/>
  <c r="H397" i="57"/>
  <c r="S84" i="56" s="1"/>
  <c r="E398" i="57"/>
  <c r="E372" i="57"/>
  <c r="H367" i="57"/>
  <c r="S78" i="56" s="1"/>
  <c r="E378" i="57"/>
  <c r="F377" i="57"/>
  <c r="E225" i="57"/>
  <c r="E232" i="57"/>
  <c r="E273" i="57"/>
  <c r="E279" i="57"/>
  <c r="E284" i="57"/>
  <c r="E288" i="57"/>
  <c r="F327" i="57"/>
  <c r="H387" i="57"/>
  <c r="S82" i="56" s="1"/>
  <c r="E392" i="57"/>
  <c r="F387" i="57"/>
  <c r="E211" i="57"/>
  <c r="E231" i="57"/>
  <c r="E234" i="57"/>
  <c r="H237" i="57"/>
  <c r="S52" i="56" s="1"/>
  <c r="E240" i="57"/>
  <c r="E244" i="57"/>
  <c r="E248" i="57"/>
  <c r="E259" i="57"/>
  <c r="G267" i="57"/>
  <c r="R58" i="56" s="1"/>
  <c r="E270" i="57"/>
  <c r="E276" i="57"/>
  <c r="G277" i="57"/>
  <c r="R60" i="56" s="1"/>
  <c r="E281" i="57"/>
  <c r="E286" i="57"/>
  <c r="E291" i="57"/>
  <c r="E295" i="57"/>
  <c r="E301" i="57"/>
  <c r="E306" i="57"/>
  <c r="F307" i="57"/>
  <c r="G307" i="57"/>
  <c r="R66" i="56" s="1"/>
  <c r="E315" i="57"/>
  <c r="F317" i="57"/>
  <c r="E318" i="57"/>
  <c r="E322" i="57"/>
  <c r="E323" i="57"/>
  <c r="E338" i="57"/>
  <c r="F337" i="57"/>
  <c r="E344" i="57"/>
  <c r="E345" i="57"/>
  <c r="H347" i="57"/>
  <c r="S74" i="56" s="1"/>
  <c r="E351" i="57"/>
  <c r="E352" i="57"/>
  <c r="F347" i="57"/>
  <c r="E388" i="57"/>
  <c r="E402" i="57"/>
  <c r="G397" i="57"/>
  <c r="R84" i="56" s="1"/>
  <c r="E208" i="57"/>
  <c r="E210" i="57"/>
  <c r="E215" i="57"/>
  <c r="G217" i="57"/>
  <c r="R48" i="56" s="1"/>
  <c r="E230" i="57"/>
  <c r="E236" i="57"/>
  <c r="G237" i="57"/>
  <c r="R52" i="56" s="1"/>
  <c r="E241" i="57"/>
  <c r="E246" i="57"/>
  <c r="E251" i="57"/>
  <c r="H257" i="57"/>
  <c r="S56" i="56" s="1"/>
  <c r="E263" i="57"/>
  <c r="F267" i="57"/>
  <c r="H267" i="57"/>
  <c r="S58" i="56" s="1"/>
  <c r="E278" i="57"/>
  <c r="E283" i="57"/>
  <c r="H287" i="57"/>
  <c r="S62" i="56" s="1"/>
  <c r="E292" i="57"/>
  <c r="E299" i="57"/>
  <c r="E305" i="57"/>
  <c r="F207" i="57"/>
  <c r="H227" i="57"/>
  <c r="S50" i="56" s="1"/>
  <c r="F247" i="57"/>
  <c r="G257" i="57"/>
  <c r="R56" i="56" s="1"/>
  <c r="E258" i="57"/>
  <c r="E272" i="57"/>
  <c r="F287" i="57"/>
  <c r="G297" i="57"/>
  <c r="R64" i="56" s="1"/>
  <c r="E298" i="57"/>
  <c r="H217" i="57"/>
  <c r="S48" i="56" s="1"/>
  <c r="E222" i="57"/>
  <c r="F237" i="57"/>
  <c r="G247" i="57"/>
  <c r="R54" i="56" s="1"/>
  <c r="F277" i="57"/>
  <c r="G287" i="57"/>
  <c r="R62" i="56" s="1"/>
  <c r="G104" i="56"/>
  <c r="F54" i="70" s="1"/>
  <c r="G102" i="56"/>
  <c r="F53" i="70" s="1"/>
  <c r="G100" i="56"/>
  <c r="F52" i="70" s="1"/>
  <c r="G98" i="56"/>
  <c r="F51" i="70" s="1"/>
  <c r="G96" i="56"/>
  <c r="F50" i="70" s="1"/>
  <c r="G94" i="56"/>
  <c r="F49" i="70" s="1"/>
  <c r="G92" i="56"/>
  <c r="F48" i="70" s="1"/>
  <c r="G90" i="56"/>
  <c r="F47" i="70" s="1"/>
  <c r="G88" i="56"/>
  <c r="F46" i="70" s="1"/>
  <c r="G86" i="56"/>
  <c r="F45" i="70" s="1"/>
  <c r="G84" i="56"/>
  <c r="F44" i="70" s="1"/>
  <c r="G82" i="56"/>
  <c r="F43" i="70" s="1"/>
  <c r="G80" i="56"/>
  <c r="F42" i="70" s="1"/>
  <c r="G78" i="56"/>
  <c r="F41" i="70" s="1"/>
  <c r="G76" i="56"/>
  <c r="F40" i="70" s="1"/>
  <c r="G74" i="56"/>
  <c r="F39" i="70" s="1"/>
  <c r="G72" i="56"/>
  <c r="F38" i="70" s="1"/>
  <c r="G70" i="56"/>
  <c r="F37" i="70" s="1"/>
  <c r="G68" i="56"/>
  <c r="F36" i="70" s="1"/>
  <c r="G66" i="56"/>
  <c r="F35" i="70" s="1"/>
  <c r="G64" i="56"/>
  <c r="F34" i="70" s="1"/>
  <c r="G62" i="56"/>
  <c r="F33" i="70" s="1"/>
  <c r="G60" i="56"/>
  <c r="F32" i="70" s="1"/>
  <c r="G58" i="56"/>
  <c r="F31" i="70" s="1"/>
  <c r="G56" i="56"/>
  <c r="F30" i="70" s="1"/>
  <c r="G54" i="56"/>
  <c r="F29" i="70" s="1"/>
  <c r="G52" i="56"/>
  <c r="F28" i="70" s="1"/>
  <c r="G50" i="56"/>
  <c r="F27" i="70" s="1"/>
  <c r="G48" i="56"/>
  <c r="F26" i="70" s="1"/>
  <c r="G46" i="56"/>
  <c r="F25" i="70" s="1"/>
  <c r="F104" i="56"/>
  <c r="E54" i="70" s="1"/>
  <c r="F102" i="56"/>
  <c r="E53" i="70" s="1"/>
  <c r="F100" i="56"/>
  <c r="E52" i="70" s="1"/>
  <c r="F98" i="56"/>
  <c r="E51" i="70" s="1"/>
  <c r="F96" i="56"/>
  <c r="E50" i="70" s="1"/>
  <c r="F94" i="56"/>
  <c r="E49" i="70" s="1"/>
  <c r="F92" i="56"/>
  <c r="E48" i="70" s="1"/>
  <c r="F90" i="56"/>
  <c r="E47" i="70" s="1"/>
  <c r="F88" i="56"/>
  <c r="E46" i="70" s="1"/>
  <c r="F86" i="56"/>
  <c r="E45" i="70" s="1"/>
  <c r="F84" i="56"/>
  <c r="E44" i="70" s="1"/>
  <c r="F82" i="56"/>
  <c r="E43" i="70" s="1"/>
  <c r="F80" i="56"/>
  <c r="E42" i="70" s="1"/>
  <c r="F78" i="56"/>
  <c r="E41" i="70" s="1"/>
  <c r="F76" i="56"/>
  <c r="E40" i="70" s="1"/>
  <c r="F74" i="56"/>
  <c r="E39" i="70" s="1"/>
  <c r="F72" i="56"/>
  <c r="E38" i="70" s="1"/>
  <c r="F70" i="56"/>
  <c r="E37" i="70" s="1"/>
  <c r="F68" i="56"/>
  <c r="E36" i="70" s="1"/>
  <c r="F66" i="56"/>
  <c r="E35" i="70" s="1"/>
  <c r="F64" i="56"/>
  <c r="E34" i="70" s="1"/>
  <c r="F62" i="56"/>
  <c r="E33" i="70" s="1"/>
  <c r="F60" i="56"/>
  <c r="E32" i="70" s="1"/>
  <c r="F58" i="56"/>
  <c r="E31" i="70" s="1"/>
  <c r="F56" i="56"/>
  <c r="E30" i="70" s="1"/>
  <c r="F54" i="56"/>
  <c r="E29" i="70" s="1"/>
  <c r="F52" i="56"/>
  <c r="E28" i="70" s="1"/>
  <c r="F50" i="56"/>
  <c r="E27" i="70" s="1"/>
  <c r="F48" i="56"/>
  <c r="E26" i="70" s="1"/>
  <c r="F46" i="56"/>
  <c r="E25" i="70" s="1"/>
  <c r="E104" i="56"/>
  <c r="D54" i="70" s="1"/>
  <c r="E102" i="56"/>
  <c r="D53" i="70" s="1"/>
  <c r="E100" i="56"/>
  <c r="D52" i="70" s="1"/>
  <c r="E98" i="56"/>
  <c r="D51" i="70" s="1"/>
  <c r="E96" i="56"/>
  <c r="D50" i="70" s="1"/>
  <c r="E94" i="56"/>
  <c r="D49" i="70" s="1"/>
  <c r="E92" i="56"/>
  <c r="D48" i="70" s="1"/>
  <c r="E90" i="56"/>
  <c r="D47" i="70" s="1"/>
  <c r="E88" i="56"/>
  <c r="D46" i="70" s="1"/>
  <c r="E86" i="56"/>
  <c r="D45" i="70" s="1"/>
  <c r="E84" i="56"/>
  <c r="D44" i="70" s="1"/>
  <c r="E82" i="56"/>
  <c r="D43" i="70" s="1"/>
  <c r="E80" i="56"/>
  <c r="D42" i="70" s="1"/>
  <c r="E78" i="56"/>
  <c r="D41" i="70" s="1"/>
  <c r="E76" i="56"/>
  <c r="D40" i="70" s="1"/>
  <c r="E74" i="56"/>
  <c r="D39" i="70" s="1"/>
  <c r="E72" i="56"/>
  <c r="D38" i="70" s="1"/>
  <c r="E70" i="56"/>
  <c r="D37" i="70" s="1"/>
  <c r="E68" i="56"/>
  <c r="D36" i="70" s="1"/>
  <c r="E66" i="56"/>
  <c r="D35" i="70" s="1"/>
  <c r="E64" i="56"/>
  <c r="D34" i="70" s="1"/>
  <c r="E62" i="56"/>
  <c r="D33" i="70" s="1"/>
  <c r="E60" i="56"/>
  <c r="D32" i="70" s="1"/>
  <c r="E58" i="56"/>
  <c r="D31" i="70" s="1"/>
  <c r="E56" i="56"/>
  <c r="D30" i="70" s="1"/>
  <c r="E54" i="56"/>
  <c r="D29" i="70" s="1"/>
  <c r="E52" i="56"/>
  <c r="D28" i="70" s="1"/>
  <c r="E50" i="56"/>
  <c r="D27" i="70" s="1"/>
  <c r="E48" i="56"/>
  <c r="D26" i="70" s="1"/>
  <c r="E46" i="56"/>
  <c r="D25" i="70" s="1"/>
  <c r="D104" i="56"/>
  <c r="D102" i="56"/>
  <c r="D100" i="56"/>
  <c r="D98" i="56"/>
  <c r="D96" i="56"/>
  <c r="D94" i="56"/>
  <c r="D92" i="56"/>
  <c r="D90" i="56"/>
  <c r="D88" i="56"/>
  <c r="D86" i="56"/>
  <c r="D84" i="56"/>
  <c r="D82" i="56"/>
  <c r="D80" i="56"/>
  <c r="D78" i="56"/>
  <c r="D76" i="56"/>
  <c r="D74" i="56"/>
  <c r="D72" i="56"/>
  <c r="D70" i="56"/>
  <c r="D68" i="56"/>
  <c r="D66" i="56"/>
  <c r="D64" i="56"/>
  <c r="D62" i="56"/>
  <c r="D60" i="56"/>
  <c r="D58" i="56"/>
  <c r="D56" i="56"/>
  <c r="D54" i="56"/>
  <c r="D52" i="56"/>
  <c r="D50" i="56"/>
  <c r="D48" i="56"/>
  <c r="D46" i="56"/>
  <c r="J105" i="56"/>
  <c r="N104" i="56"/>
  <c r="M104" i="56"/>
  <c r="I104" i="56"/>
  <c r="J103" i="56"/>
  <c r="N102" i="56"/>
  <c r="M102" i="56"/>
  <c r="I102" i="56"/>
  <c r="J101" i="56"/>
  <c r="N100" i="56"/>
  <c r="M100" i="56"/>
  <c r="I100" i="56"/>
  <c r="J99" i="56"/>
  <c r="N98" i="56"/>
  <c r="M98" i="56"/>
  <c r="I98" i="56"/>
  <c r="J97" i="56"/>
  <c r="I96" i="56"/>
  <c r="N96" i="56" s="1"/>
  <c r="M96" i="56"/>
  <c r="J95" i="56"/>
  <c r="N94" i="56"/>
  <c r="M94" i="56"/>
  <c r="I94" i="56"/>
  <c r="J93" i="56"/>
  <c r="N92" i="56"/>
  <c r="M92" i="56"/>
  <c r="I92" i="56"/>
  <c r="J91" i="56"/>
  <c r="N90" i="56"/>
  <c r="M90" i="56"/>
  <c r="I90" i="56"/>
  <c r="J89" i="56"/>
  <c r="N88" i="56"/>
  <c r="M88" i="56"/>
  <c r="I88" i="56"/>
  <c r="J87" i="56"/>
  <c r="N86" i="56"/>
  <c r="M86" i="56"/>
  <c r="I86" i="56"/>
  <c r="J85" i="56"/>
  <c r="N84" i="56"/>
  <c r="M84" i="56"/>
  <c r="I84" i="56"/>
  <c r="J83" i="56"/>
  <c r="N82" i="56"/>
  <c r="M82" i="56"/>
  <c r="I82" i="56"/>
  <c r="J81" i="56"/>
  <c r="N80" i="56"/>
  <c r="M80" i="56"/>
  <c r="I80" i="56"/>
  <c r="J79" i="56"/>
  <c r="N78" i="56"/>
  <c r="M78" i="56"/>
  <c r="I78" i="56"/>
  <c r="J77" i="56"/>
  <c r="I76" i="56"/>
  <c r="N76" i="56" s="1"/>
  <c r="M76" i="56"/>
  <c r="J75" i="56"/>
  <c r="N74" i="56"/>
  <c r="M74" i="56"/>
  <c r="I74" i="56"/>
  <c r="J73" i="56"/>
  <c r="N72" i="56"/>
  <c r="M72" i="56"/>
  <c r="I72" i="56"/>
  <c r="J71" i="56"/>
  <c r="N70" i="56"/>
  <c r="M70" i="56"/>
  <c r="I70" i="56"/>
  <c r="J69" i="56"/>
  <c r="N68" i="56"/>
  <c r="M68" i="56"/>
  <c r="I68" i="56"/>
  <c r="J67" i="56"/>
  <c r="N66" i="56"/>
  <c r="M66" i="56"/>
  <c r="I66" i="56"/>
  <c r="J65" i="56"/>
  <c r="N64" i="56"/>
  <c r="M64" i="56"/>
  <c r="I64" i="56"/>
  <c r="J63" i="56"/>
  <c r="N62" i="56"/>
  <c r="M62" i="56"/>
  <c r="I62" i="56"/>
  <c r="J61" i="56"/>
  <c r="N60" i="56"/>
  <c r="M60" i="56"/>
  <c r="I60" i="56"/>
  <c r="J59" i="56"/>
  <c r="N58" i="56"/>
  <c r="M58" i="56"/>
  <c r="I58" i="56"/>
  <c r="J57" i="56"/>
  <c r="I56" i="56"/>
  <c r="N56" i="56" s="1"/>
  <c r="M56" i="56"/>
  <c r="J55" i="56"/>
  <c r="N54" i="56"/>
  <c r="M54" i="56"/>
  <c r="I54" i="56"/>
  <c r="J53" i="56"/>
  <c r="N52" i="56"/>
  <c r="M52" i="56"/>
  <c r="I52" i="56"/>
  <c r="J51" i="56"/>
  <c r="N50" i="56"/>
  <c r="M50" i="56"/>
  <c r="I50" i="56"/>
  <c r="J49" i="56"/>
  <c r="N48" i="56"/>
  <c r="M48" i="56"/>
  <c r="I48" i="56"/>
  <c r="J47" i="56"/>
  <c r="N46" i="56"/>
  <c r="M46" i="56"/>
  <c r="I46" i="56"/>
  <c r="E205" i="74"/>
  <c r="E204" i="74"/>
  <c r="E203" i="74"/>
  <c r="E202" i="74"/>
  <c r="E201" i="74"/>
  <c r="E200" i="74"/>
  <c r="E199" i="74"/>
  <c r="E198" i="74"/>
  <c r="E197" i="74"/>
  <c r="H196" i="74"/>
  <c r="G196" i="74"/>
  <c r="F196" i="74"/>
  <c r="D196" i="74"/>
  <c r="E195" i="74"/>
  <c r="E194" i="74"/>
  <c r="E193" i="74"/>
  <c r="E192" i="74"/>
  <c r="E191" i="74"/>
  <c r="E190" i="74"/>
  <c r="E189" i="74"/>
  <c r="E188" i="74"/>
  <c r="E187" i="74"/>
  <c r="H186" i="74"/>
  <c r="G186" i="74"/>
  <c r="F186" i="74"/>
  <c r="D186" i="74"/>
  <c r="E185" i="74"/>
  <c r="E184" i="74"/>
  <c r="E183" i="74"/>
  <c r="E182" i="74"/>
  <c r="E181" i="74"/>
  <c r="E180" i="74"/>
  <c r="E179" i="74"/>
  <c r="E178" i="74"/>
  <c r="E177" i="74"/>
  <c r="H176" i="74"/>
  <c r="G176" i="74"/>
  <c r="F176" i="74"/>
  <c r="D176" i="74"/>
  <c r="E175" i="74"/>
  <c r="E174" i="74"/>
  <c r="E173" i="74"/>
  <c r="E172" i="74"/>
  <c r="E171" i="74"/>
  <c r="E170" i="74"/>
  <c r="E169" i="74"/>
  <c r="E168" i="74"/>
  <c r="E167" i="74"/>
  <c r="H166" i="74"/>
  <c r="G166" i="74"/>
  <c r="F166" i="74"/>
  <c r="D166" i="74"/>
  <c r="E165" i="74"/>
  <c r="E164" i="74"/>
  <c r="E163" i="74"/>
  <c r="E162" i="74"/>
  <c r="E161" i="74"/>
  <c r="E160" i="74"/>
  <c r="E159" i="74"/>
  <c r="E158" i="74"/>
  <c r="E157" i="74"/>
  <c r="H156" i="74"/>
  <c r="G156" i="74"/>
  <c r="F156" i="74"/>
  <c r="D156" i="74"/>
  <c r="E155" i="74"/>
  <c r="E154" i="74"/>
  <c r="E153" i="74"/>
  <c r="E152" i="74"/>
  <c r="E151" i="74"/>
  <c r="E150" i="74"/>
  <c r="E149" i="74"/>
  <c r="E148" i="74"/>
  <c r="E147" i="74"/>
  <c r="H146" i="74"/>
  <c r="G146" i="74"/>
  <c r="F146" i="74"/>
  <c r="D146" i="74"/>
  <c r="E145" i="74"/>
  <c r="E144" i="74"/>
  <c r="E143" i="74"/>
  <c r="E142" i="74"/>
  <c r="E141" i="74"/>
  <c r="E140" i="74"/>
  <c r="E139" i="74"/>
  <c r="E138" i="74"/>
  <c r="E137" i="74"/>
  <c r="H136" i="74"/>
  <c r="G136" i="74"/>
  <c r="F136" i="74"/>
  <c r="D136" i="74"/>
  <c r="E135" i="74"/>
  <c r="E134" i="74"/>
  <c r="E133" i="74"/>
  <c r="E132" i="74"/>
  <c r="E131" i="74"/>
  <c r="E130" i="74"/>
  <c r="E129" i="74"/>
  <c r="E128" i="74"/>
  <c r="E127" i="74"/>
  <c r="H126" i="74"/>
  <c r="G126" i="74"/>
  <c r="F126" i="74"/>
  <c r="D126" i="74"/>
  <c r="E125" i="74"/>
  <c r="E124" i="74"/>
  <c r="E123" i="74"/>
  <c r="E122" i="74"/>
  <c r="E121" i="74"/>
  <c r="E120" i="74"/>
  <c r="E119" i="74"/>
  <c r="E118" i="74"/>
  <c r="E117" i="74"/>
  <c r="H116" i="74"/>
  <c r="G116" i="74"/>
  <c r="F116" i="74"/>
  <c r="D116" i="74"/>
  <c r="E115" i="74"/>
  <c r="E114" i="74"/>
  <c r="E113" i="74"/>
  <c r="E112" i="74"/>
  <c r="E111" i="74"/>
  <c r="E110" i="74"/>
  <c r="E109" i="74"/>
  <c r="E108" i="74"/>
  <c r="E107" i="74"/>
  <c r="H106" i="74"/>
  <c r="G106" i="74"/>
  <c r="F106" i="74"/>
  <c r="D106" i="74"/>
  <c r="G5" i="73"/>
  <c r="N54" i="70" a="1"/>
  <c r="N54" i="70" s="1"/>
  <c r="N53" i="70" a="1"/>
  <c r="N53" i="70" s="1"/>
  <c r="N52" i="70" a="1"/>
  <c r="N52" i="70" s="1"/>
  <c r="N51" i="70" a="1"/>
  <c r="N51" i="70" s="1"/>
  <c r="N50" i="70" a="1"/>
  <c r="N50" i="70" s="1"/>
  <c r="N49" i="70" a="1"/>
  <c r="N49" i="70" s="1"/>
  <c r="N48" i="70" a="1"/>
  <c r="N48" i="70" s="1"/>
  <c r="N47" i="70" a="1"/>
  <c r="N47" i="70" s="1"/>
  <c r="N46" i="70" a="1"/>
  <c r="N46" i="70" s="1"/>
  <c r="N45" i="70" a="1"/>
  <c r="N45" i="70" s="1"/>
  <c r="N44" i="70" a="1"/>
  <c r="N44" i="70" s="1"/>
  <c r="N43" i="70" a="1"/>
  <c r="N43" i="70" s="1"/>
  <c r="N42" i="70" a="1"/>
  <c r="N42" i="70" s="1"/>
  <c r="N41" i="70" a="1"/>
  <c r="N41" i="70" s="1"/>
  <c r="N40" i="70" a="1"/>
  <c r="N40" i="70" s="1"/>
  <c r="N39" i="70" a="1"/>
  <c r="N39" i="70" s="1"/>
  <c r="N38" i="70" a="1"/>
  <c r="N38" i="70" s="1"/>
  <c r="N37" i="70" a="1"/>
  <c r="N37" i="70" s="1"/>
  <c r="N36" i="70" a="1"/>
  <c r="N36" i="70" s="1"/>
  <c r="N35" i="70" a="1"/>
  <c r="N35" i="70" s="1"/>
  <c r="N34" i="70" a="1"/>
  <c r="N34" i="70" s="1"/>
  <c r="N33" i="70" a="1"/>
  <c r="N33" i="70" s="1"/>
  <c r="N32" i="70" a="1"/>
  <c r="N32" i="70" s="1"/>
  <c r="N31" i="70" a="1"/>
  <c r="N31" i="70" s="1"/>
  <c r="N30" i="70" a="1"/>
  <c r="N30" i="70" s="1"/>
  <c r="N29" i="70" a="1"/>
  <c r="N29" i="70" s="1"/>
  <c r="N28" i="70" a="1"/>
  <c r="N28" i="70" s="1"/>
  <c r="N27" i="70" a="1"/>
  <c r="N27" i="70" s="1"/>
  <c r="N26" i="70" a="1"/>
  <c r="N26" i="70" s="1"/>
  <c r="N25" i="70" a="1"/>
  <c r="N25" i="70" s="1"/>
  <c r="N24" i="70" a="1"/>
  <c r="N24" i="70" s="1"/>
  <c r="N23" i="70" a="1"/>
  <c r="N23" i="70" s="1"/>
  <c r="N22" i="70" a="1"/>
  <c r="N22" i="70" s="1"/>
  <c r="N21" i="70" a="1"/>
  <c r="N21" i="70" s="1"/>
  <c r="N20" i="70" a="1"/>
  <c r="N20" i="70" s="1"/>
  <c r="N19" i="70" a="1"/>
  <c r="N19" i="70" s="1"/>
  <c r="N18" i="70" a="1"/>
  <c r="N18" i="70" s="1"/>
  <c r="N17" i="70" a="1"/>
  <c r="N17" i="70" s="1"/>
  <c r="N16" i="70" a="1"/>
  <c r="N16" i="70" s="1"/>
  <c r="N15" i="70" a="1"/>
  <c r="N15" i="70" s="1"/>
  <c r="N14" i="70" a="1"/>
  <c r="N14" i="70" s="1"/>
  <c r="E116" i="74" l="1"/>
  <c r="E156" i="74"/>
  <c r="E176" i="74"/>
  <c r="E186" i="74"/>
  <c r="E196" i="74"/>
  <c r="L287" i="57"/>
  <c r="O377" i="87"/>
  <c r="S383" i="87"/>
  <c r="L436" i="87"/>
  <c r="O427" i="87"/>
  <c r="L320" i="57"/>
  <c r="E417" i="57"/>
  <c r="S436" i="87"/>
  <c r="L490" i="87"/>
  <c r="V487" i="87"/>
  <c r="E407" i="57"/>
  <c r="L455" i="87"/>
  <c r="L495" i="87"/>
  <c r="S343" i="87"/>
  <c r="S455" i="87"/>
  <c r="L455" i="57"/>
  <c r="L495" i="57"/>
  <c r="O487" i="87"/>
  <c r="L490" i="57"/>
  <c r="S495" i="87"/>
  <c r="S502" i="87"/>
  <c r="E377" i="57"/>
  <c r="L343" i="57"/>
  <c r="O347" i="57"/>
  <c r="M447" i="57"/>
  <c r="O505" i="87"/>
  <c r="L505" i="57"/>
  <c r="L502" i="57"/>
  <c r="M506" i="87"/>
  <c r="L506" i="57"/>
  <c r="L502" i="87"/>
  <c r="M498" i="87"/>
  <c r="L498" i="57"/>
  <c r="M497" i="57"/>
  <c r="N497" i="57"/>
  <c r="E497" i="57"/>
  <c r="M503" i="87"/>
  <c r="L503" i="57"/>
  <c r="M501" i="87"/>
  <c r="L501" i="57"/>
  <c r="N497" i="87"/>
  <c r="M499" i="87"/>
  <c r="L499" i="57"/>
  <c r="O498" i="87"/>
  <c r="O497" i="57"/>
  <c r="U497" i="87"/>
  <c r="M492" i="87"/>
  <c r="L492" i="57"/>
  <c r="N491" i="87"/>
  <c r="L491" i="57"/>
  <c r="N488" i="87"/>
  <c r="L488" i="57"/>
  <c r="N487" i="57"/>
  <c r="M494" i="87"/>
  <c r="L494" i="57"/>
  <c r="S490" i="87"/>
  <c r="O487" i="57"/>
  <c r="M485" i="87"/>
  <c r="L485" i="57"/>
  <c r="M483" i="87"/>
  <c r="L483" i="57"/>
  <c r="N480" i="87"/>
  <c r="L480" i="57"/>
  <c r="N477" i="57"/>
  <c r="M486" i="87"/>
  <c r="L486" i="57"/>
  <c r="M478" i="87"/>
  <c r="M477" i="57"/>
  <c r="L478" i="57"/>
  <c r="N484" i="87"/>
  <c r="L484" i="57"/>
  <c r="M479" i="87"/>
  <c r="L479" i="57"/>
  <c r="E477" i="57"/>
  <c r="M481" i="87"/>
  <c r="L481" i="57"/>
  <c r="V477" i="87"/>
  <c r="S468" i="87"/>
  <c r="O472" i="87"/>
  <c r="O467" i="57"/>
  <c r="M472" i="87"/>
  <c r="L472" i="57"/>
  <c r="N467" i="57"/>
  <c r="M470" i="87"/>
  <c r="M467" i="57"/>
  <c r="L470" i="57"/>
  <c r="L476" i="87"/>
  <c r="M474" i="87"/>
  <c r="L474" i="57"/>
  <c r="N469" i="87"/>
  <c r="L469" i="57"/>
  <c r="S476" i="87"/>
  <c r="E467" i="57"/>
  <c r="L476" i="57"/>
  <c r="N462" i="87"/>
  <c r="L462" i="57"/>
  <c r="N457" i="57"/>
  <c r="M463" i="87"/>
  <c r="L463" i="57"/>
  <c r="M461" i="87"/>
  <c r="L461" i="57"/>
  <c r="O458" i="87"/>
  <c r="O457" i="57"/>
  <c r="M459" i="87"/>
  <c r="L459" i="57"/>
  <c r="M465" i="87"/>
  <c r="L465" i="57"/>
  <c r="M466" i="87"/>
  <c r="L466" i="57"/>
  <c r="M458" i="87"/>
  <c r="M457" i="57"/>
  <c r="L458" i="57"/>
  <c r="M454" i="87"/>
  <c r="L454" i="57"/>
  <c r="O447" i="87"/>
  <c r="N451" i="87"/>
  <c r="L451" i="57"/>
  <c r="V447" i="87"/>
  <c r="M452" i="87"/>
  <c r="L452" i="57"/>
  <c r="M450" i="87"/>
  <c r="L450" i="57"/>
  <c r="N448" i="87"/>
  <c r="N447" i="57"/>
  <c r="O447" i="57"/>
  <c r="M441" i="87"/>
  <c r="L441" i="57"/>
  <c r="M439" i="87"/>
  <c r="L439" i="57"/>
  <c r="M445" i="87"/>
  <c r="L445" i="57"/>
  <c r="M443" i="87"/>
  <c r="L443" i="57"/>
  <c r="N440" i="87"/>
  <c r="N437" i="57"/>
  <c r="L440" i="57"/>
  <c r="M446" i="87"/>
  <c r="L446" i="57"/>
  <c r="M438" i="87"/>
  <c r="L438" i="57"/>
  <c r="M437" i="57"/>
  <c r="L444" i="87"/>
  <c r="S444" i="87"/>
  <c r="M434" i="87"/>
  <c r="L434" i="57"/>
  <c r="M432" i="87"/>
  <c r="L432" i="57"/>
  <c r="N429" i="87"/>
  <c r="N427" i="57"/>
  <c r="M430" i="87"/>
  <c r="L430" i="57"/>
  <c r="S428" i="87"/>
  <c r="V427" i="87"/>
  <c r="N433" i="87"/>
  <c r="L433" i="57"/>
  <c r="O427" i="57"/>
  <c r="M427" i="57"/>
  <c r="M419" i="87"/>
  <c r="L419" i="57"/>
  <c r="M421" i="87"/>
  <c r="L421" i="57"/>
  <c r="M426" i="87"/>
  <c r="L426" i="57"/>
  <c r="O418" i="87"/>
  <c r="O417" i="57"/>
  <c r="M423" i="87"/>
  <c r="L423" i="57"/>
  <c r="M418" i="87"/>
  <c r="L418" i="57"/>
  <c r="M417" i="57"/>
  <c r="M425" i="87"/>
  <c r="L425" i="57"/>
  <c r="N422" i="87"/>
  <c r="L422" i="57"/>
  <c r="N417" i="57"/>
  <c r="O410" i="87"/>
  <c r="O407" i="57"/>
  <c r="M410" i="87"/>
  <c r="L410" i="57"/>
  <c r="L411" i="87"/>
  <c r="S411" i="87"/>
  <c r="N415" i="87"/>
  <c r="L415" i="57"/>
  <c r="M412" i="87"/>
  <c r="L412" i="57"/>
  <c r="N408" i="87"/>
  <c r="L408" i="57"/>
  <c r="N407" i="57"/>
  <c r="M414" i="87"/>
  <c r="L414" i="57"/>
  <c r="M407" i="57"/>
  <c r="M400" i="87"/>
  <c r="L400" i="57"/>
  <c r="M397" i="57"/>
  <c r="M403" i="87"/>
  <c r="L403" i="57"/>
  <c r="S398" i="87"/>
  <c r="M391" i="87"/>
  <c r="L391" i="57"/>
  <c r="M389" i="87"/>
  <c r="L389" i="57"/>
  <c r="M387" i="57"/>
  <c r="S388" i="87"/>
  <c r="N396" i="87"/>
  <c r="N387" i="57"/>
  <c r="L396" i="57"/>
  <c r="L383" i="57"/>
  <c r="S378" i="87"/>
  <c r="V377" i="87"/>
  <c r="M382" i="87"/>
  <c r="M377" i="57"/>
  <c r="L382" i="57"/>
  <c r="L377" i="57" s="1"/>
  <c r="O377" i="57"/>
  <c r="M375" i="87"/>
  <c r="M367" i="57"/>
  <c r="L375" i="57"/>
  <c r="L367" i="57" s="1"/>
  <c r="S368" i="87"/>
  <c r="N371" i="87"/>
  <c r="N367" i="57"/>
  <c r="N364" i="87"/>
  <c r="N357" i="57"/>
  <c r="L364" i="57"/>
  <c r="O361" i="87"/>
  <c r="L361" i="57"/>
  <c r="O357" i="57"/>
  <c r="M366" i="87"/>
  <c r="L366" i="57"/>
  <c r="M360" i="87"/>
  <c r="L360" i="57"/>
  <c r="M358" i="87"/>
  <c r="L358" i="57"/>
  <c r="M357" i="57"/>
  <c r="S348" i="87"/>
  <c r="M353" i="87"/>
  <c r="L353" i="57"/>
  <c r="M347" i="57"/>
  <c r="L354" i="87"/>
  <c r="V354" i="87"/>
  <c r="S354" i="87" s="1"/>
  <c r="M356" i="87"/>
  <c r="L356" i="57"/>
  <c r="M346" i="87"/>
  <c r="L346" i="57"/>
  <c r="O342" i="87"/>
  <c r="O337" i="57"/>
  <c r="M342" i="87"/>
  <c r="M337" i="57"/>
  <c r="L342" i="57"/>
  <c r="N338" i="87"/>
  <c r="N337" i="57"/>
  <c r="L338" i="57"/>
  <c r="M335" i="87"/>
  <c r="L335" i="57"/>
  <c r="N328" i="87"/>
  <c r="N327" i="57"/>
  <c r="L328" i="57"/>
  <c r="M331" i="87"/>
  <c r="M327" i="57"/>
  <c r="L331" i="57"/>
  <c r="L320" i="87"/>
  <c r="N318" i="87"/>
  <c r="L318" i="57"/>
  <c r="N317" i="57"/>
  <c r="S320" i="87"/>
  <c r="M325" i="87"/>
  <c r="L325" i="57"/>
  <c r="M317" i="57"/>
  <c r="S308" i="87"/>
  <c r="N313" i="87"/>
  <c r="L313" i="57"/>
  <c r="M310" i="87"/>
  <c r="L310" i="57"/>
  <c r="M307" i="57"/>
  <c r="O310" i="87"/>
  <c r="O307" i="57"/>
  <c r="N307" i="57"/>
  <c r="M304" i="87"/>
  <c r="L304" i="57"/>
  <c r="M298" i="87"/>
  <c r="L298" i="57"/>
  <c r="L297" i="57" s="1"/>
  <c r="M297" i="57"/>
  <c r="S288" i="87"/>
  <c r="S287" i="87" s="1"/>
  <c r="T287" i="87"/>
  <c r="H92" i="86" s="1"/>
  <c r="L287" i="87"/>
  <c r="N280" i="87"/>
  <c r="N277" i="57"/>
  <c r="T277" i="87"/>
  <c r="H89" i="86" s="1"/>
  <c r="L280" i="57"/>
  <c r="O278" i="87"/>
  <c r="O277" i="57"/>
  <c r="L278" i="57"/>
  <c r="M271" i="87"/>
  <c r="L271" i="57"/>
  <c r="M274" i="87"/>
  <c r="L274" i="57"/>
  <c r="S268" i="87"/>
  <c r="M267" i="57"/>
  <c r="L257" i="87"/>
  <c r="E257" i="57"/>
  <c r="S258" i="87"/>
  <c r="S257" i="87" s="1"/>
  <c r="T257" i="87"/>
  <c r="H83" i="86" s="1"/>
  <c r="M252" i="87"/>
  <c r="L252" i="57"/>
  <c r="M249" i="87"/>
  <c r="L249" i="57"/>
  <c r="M247" i="57"/>
  <c r="S248" i="87"/>
  <c r="L237" i="57"/>
  <c r="T237" i="87"/>
  <c r="H77" i="86" s="1"/>
  <c r="S238" i="87"/>
  <c r="S237" i="87" s="1"/>
  <c r="E237" i="57"/>
  <c r="L237" i="87"/>
  <c r="L227" i="87"/>
  <c r="T227" i="87"/>
  <c r="H74" i="86" s="1"/>
  <c r="S228" i="87"/>
  <c r="S227" i="87" s="1"/>
  <c r="E217" i="57"/>
  <c r="S218" i="87"/>
  <c r="M219" i="87"/>
  <c r="L219" i="57"/>
  <c r="L217" i="57" s="1"/>
  <c r="M217" i="57"/>
  <c r="N209" i="87"/>
  <c r="L209" i="57"/>
  <c r="S208" i="87"/>
  <c r="M216" i="87"/>
  <c r="L216" i="57"/>
  <c r="M207" i="57"/>
  <c r="N207" i="57"/>
  <c r="C28" i="70"/>
  <c r="B28" i="70" s="1"/>
  <c r="J237" i="57"/>
  <c r="C36" i="70"/>
  <c r="B36" i="70" s="1"/>
  <c r="J317" i="57"/>
  <c r="C44" i="70"/>
  <c r="B44" i="70" s="1"/>
  <c r="J397" i="57"/>
  <c r="C25" i="70"/>
  <c r="B25" i="70" s="1"/>
  <c r="J207" i="57"/>
  <c r="C29" i="70"/>
  <c r="B29" i="70" s="1"/>
  <c r="J247" i="57"/>
  <c r="C33" i="70"/>
  <c r="B33" i="70" s="1"/>
  <c r="J287" i="57"/>
  <c r="C37" i="70"/>
  <c r="B37" i="70" s="1"/>
  <c r="N12" i="70" s="1" a="1"/>
  <c r="N12" i="70" s="1"/>
  <c r="J327" i="57"/>
  <c r="C41" i="70"/>
  <c r="B41" i="70" s="1"/>
  <c r="J367" i="57"/>
  <c r="C45" i="70"/>
  <c r="B45" i="70" s="1"/>
  <c r="J407" i="57"/>
  <c r="C49" i="70"/>
  <c r="B49" i="70" s="1"/>
  <c r="J447" i="57"/>
  <c r="C53" i="70"/>
  <c r="B53" i="70" s="1"/>
  <c r="J487" i="57"/>
  <c r="C32" i="70"/>
  <c r="B32" i="70" s="1"/>
  <c r="J277" i="57"/>
  <c r="C40" i="70"/>
  <c r="B40" i="70" s="1"/>
  <c r="J357" i="57"/>
  <c r="C48" i="70"/>
  <c r="B48" i="70" s="1"/>
  <c r="J437" i="57"/>
  <c r="C52" i="70"/>
  <c r="B52" i="70" s="1"/>
  <c r="J477" i="57"/>
  <c r="C26" i="70"/>
  <c r="B26" i="70" s="1"/>
  <c r="J217" i="57"/>
  <c r="C30" i="70"/>
  <c r="B30" i="70" s="1"/>
  <c r="J257" i="57"/>
  <c r="C34" i="70"/>
  <c r="B34" i="70" s="1"/>
  <c r="J297" i="57"/>
  <c r="C38" i="70"/>
  <c r="B38" i="70" s="1"/>
  <c r="J337" i="57"/>
  <c r="C42" i="70"/>
  <c r="B42" i="70" s="1"/>
  <c r="J377" i="57"/>
  <c r="C46" i="70"/>
  <c r="B46" i="70" s="1"/>
  <c r="J417" i="57"/>
  <c r="C50" i="70"/>
  <c r="B50" i="70" s="1"/>
  <c r="J457" i="57"/>
  <c r="C54" i="70"/>
  <c r="B54" i="70" s="1"/>
  <c r="J497" i="57"/>
  <c r="C27" i="70"/>
  <c r="B27" i="70" s="1"/>
  <c r="J227" i="57"/>
  <c r="C31" i="70"/>
  <c r="B31" i="70" s="1"/>
  <c r="J267" i="57"/>
  <c r="C35" i="70"/>
  <c r="B35" i="70" s="1"/>
  <c r="J307" i="57"/>
  <c r="C39" i="70"/>
  <c r="B39" i="70" s="1"/>
  <c r="J347" i="57"/>
  <c r="C43" i="70"/>
  <c r="B43" i="70" s="1"/>
  <c r="J387" i="57"/>
  <c r="C47" i="70"/>
  <c r="B47" i="70" s="1"/>
  <c r="N13" i="70" s="1" a="1"/>
  <c r="N13" i="70" s="1"/>
  <c r="J427" i="57"/>
  <c r="C51" i="70"/>
  <c r="B51" i="70" s="1"/>
  <c r="J467" i="57"/>
  <c r="B20" i="72"/>
  <c r="B156" i="74" s="1"/>
  <c r="Q20" i="70"/>
  <c r="O20" i="70"/>
  <c r="P20" i="70"/>
  <c r="P14" i="70"/>
  <c r="Q14" i="70"/>
  <c r="O14" i="70"/>
  <c r="B18" i="72"/>
  <c r="B136" i="74" s="1"/>
  <c r="Q18" i="70"/>
  <c r="O18" i="70"/>
  <c r="P18" i="70"/>
  <c r="B22" i="72"/>
  <c r="B176" i="74" s="1"/>
  <c r="Q22" i="70"/>
  <c r="P22" i="70"/>
  <c r="O22" i="70"/>
  <c r="O26" i="70"/>
  <c r="P26" i="70"/>
  <c r="Q26" i="70"/>
  <c r="Q30" i="70"/>
  <c r="P30" i="70"/>
  <c r="O30" i="70"/>
  <c r="O34" i="70"/>
  <c r="P34" i="70"/>
  <c r="Q34" i="70"/>
  <c r="Q38" i="70"/>
  <c r="O38" i="70"/>
  <c r="P38" i="70"/>
  <c r="Q42" i="70"/>
  <c r="P42" i="70"/>
  <c r="O42" i="70"/>
  <c r="Q46" i="70"/>
  <c r="O46" i="70"/>
  <c r="P46" i="70"/>
  <c r="P50" i="70"/>
  <c r="Q50" i="70"/>
  <c r="O50" i="70"/>
  <c r="Q54" i="70"/>
  <c r="O54" i="70"/>
  <c r="P54" i="70"/>
  <c r="P15" i="70"/>
  <c r="Q15" i="70"/>
  <c r="O15" i="70"/>
  <c r="B19" i="72"/>
  <c r="B146" i="74" s="1"/>
  <c r="P19" i="70"/>
  <c r="Q19" i="70"/>
  <c r="O19" i="70"/>
  <c r="B23" i="72"/>
  <c r="B43" i="73" s="1"/>
  <c r="D43" i="73" s="1"/>
  <c r="P23" i="70"/>
  <c r="O23" i="70"/>
  <c r="Q23" i="70"/>
  <c r="P27" i="70"/>
  <c r="Q27" i="70"/>
  <c r="O27" i="70"/>
  <c r="P31" i="70"/>
  <c r="O31" i="70"/>
  <c r="Q31" i="70"/>
  <c r="P35" i="70"/>
  <c r="O35" i="70"/>
  <c r="Q35" i="70"/>
  <c r="P39" i="70"/>
  <c r="O39" i="70"/>
  <c r="Q39" i="70"/>
  <c r="P43" i="70"/>
  <c r="Q43" i="70"/>
  <c r="O43" i="70"/>
  <c r="P47" i="70"/>
  <c r="O47" i="70"/>
  <c r="Q47" i="70"/>
  <c r="P51" i="70"/>
  <c r="Q51" i="70"/>
  <c r="O51" i="70"/>
  <c r="Q28" i="70"/>
  <c r="O28" i="70"/>
  <c r="P28" i="70"/>
  <c r="O32" i="70"/>
  <c r="P32" i="70"/>
  <c r="Q32" i="70"/>
  <c r="Q36" i="70"/>
  <c r="O36" i="70"/>
  <c r="P36" i="70"/>
  <c r="O40" i="70"/>
  <c r="P40" i="70"/>
  <c r="Q40" i="70"/>
  <c r="Q44" i="70"/>
  <c r="O44" i="70"/>
  <c r="P44" i="70"/>
  <c r="P48" i="70"/>
  <c r="Q48" i="70"/>
  <c r="O48" i="70"/>
  <c r="Q52" i="70"/>
  <c r="O52" i="70"/>
  <c r="P52" i="70"/>
  <c r="B16" i="72"/>
  <c r="C16" i="72" s="1"/>
  <c r="C116" i="74" s="1"/>
  <c r="O16" i="70"/>
  <c r="P16" i="70"/>
  <c r="Q16" i="70"/>
  <c r="B24" i="72"/>
  <c r="B45" i="73" s="1"/>
  <c r="D45" i="73" s="1"/>
  <c r="O24" i="70"/>
  <c r="P24" i="70"/>
  <c r="Q24" i="70"/>
  <c r="B17" i="72"/>
  <c r="B31" i="73" s="1"/>
  <c r="D31" i="73" s="1"/>
  <c r="Q17" i="70"/>
  <c r="O17" i="70"/>
  <c r="P17" i="70"/>
  <c r="B21" i="72"/>
  <c r="B39" i="73" s="1"/>
  <c r="D39" i="73" s="1"/>
  <c r="Q21" i="70"/>
  <c r="O21" i="70"/>
  <c r="P21" i="70"/>
  <c r="Q25" i="70"/>
  <c r="O25" i="70"/>
  <c r="P25" i="70"/>
  <c r="Q29" i="70"/>
  <c r="O29" i="70"/>
  <c r="P29" i="70"/>
  <c r="Q33" i="70"/>
  <c r="O33" i="70"/>
  <c r="P33" i="70"/>
  <c r="Q37" i="70"/>
  <c r="O37" i="70"/>
  <c r="P37" i="70"/>
  <c r="Q41" i="70"/>
  <c r="O41" i="70"/>
  <c r="P41" i="70"/>
  <c r="Q45" i="70"/>
  <c r="O45" i="70"/>
  <c r="P45" i="70"/>
  <c r="Q49" i="70"/>
  <c r="O49" i="70"/>
  <c r="P49" i="70"/>
  <c r="Q53" i="70"/>
  <c r="O53" i="70"/>
  <c r="P53" i="70"/>
  <c r="E166" i="74"/>
  <c r="E146" i="74"/>
  <c r="E136" i="74"/>
  <c r="E126" i="74"/>
  <c r="E106" i="74"/>
  <c r="E347" i="57"/>
  <c r="E327" i="57"/>
  <c r="E307" i="57"/>
  <c r="E317" i="57"/>
  <c r="E247" i="57"/>
  <c r="E367" i="57"/>
  <c r="E267" i="57"/>
  <c r="E277" i="57"/>
  <c r="E207" i="57"/>
  <c r="E227" i="57"/>
  <c r="E297" i="57"/>
  <c r="E337" i="57"/>
  <c r="E387" i="57"/>
  <c r="E287" i="57"/>
  <c r="E397" i="57"/>
  <c r="B15" i="72"/>
  <c r="C43" i="73"/>
  <c r="C496" i="40"/>
  <c r="C486" i="40"/>
  <c r="C476" i="40"/>
  <c r="C466" i="40"/>
  <c r="C456" i="40"/>
  <c r="C446" i="40"/>
  <c r="C436" i="40"/>
  <c r="C426" i="40"/>
  <c r="C416" i="40"/>
  <c r="C406" i="40"/>
  <c r="C396" i="40"/>
  <c r="C386" i="40"/>
  <c r="C376" i="40"/>
  <c r="C366" i="40"/>
  <c r="C356" i="40"/>
  <c r="C346" i="40"/>
  <c r="C336" i="40"/>
  <c r="C326" i="40"/>
  <c r="C316" i="40"/>
  <c r="C306" i="40"/>
  <c r="C296" i="40"/>
  <c r="C286" i="40"/>
  <c r="C276" i="40"/>
  <c r="C266" i="40"/>
  <c r="C256" i="40"/>
  <c r="C246" i="40"/>
  <c r="C236" i="40"/>
  <c r="C226" i="40"/>
  <c r="C216" i="40"/>
  <c r="C206" i="40"/>
  <c r="E505" i="40"/>
  <c r="E504" i="40"/>
  <c r="E503" i="40"/>
  <c r="E502" i="40"/>
  <c r="E501" i="40"/>
  <c r="E500" i="40"/>
  <c r="E499" i="40"/>
  <c r="E498" i="40"/>
  <c r="E497" i="40"/>
  <c r="H496" i="40"/>
  <c r="G496" i="40"/>
  <c r="F496" i="40"/>
  <c r="J106" i="39" s="1"/>
  <c r="E495" i="40"/>
  <c r="E494" i="40"/>
  <c r="E493" i="40"/>
  <c r="E492" i="40"/>
  <c r="E491" i="40"/>
  <c r="E490" i="40"/>
  <c r="E489" i="40"/>
  <c r="E488" i="40"/>
  <c r="E487" i="40"/>
  <c r="H486" i="40"/>
  <c r="G486" i="40"/>
  <c r="F486" i="40"/>
  <c r="E485" i="40"/>
  <c r="E484" i="40"/>
  <c r="E483" i="40"/>
  <c r="E482" i="40"/>
  <c r="E481" i="40"/>
  <c r="E480" i="40"/>
  <c r="E479" i="40"/>
  <c r="E478" i="40"/>
  <c r="E477" i="40"/>
  <c r="H476" i="40"/>
  <c r="G476" i="40"/>
  <c r="F476" i="40"/>
  <c r="J102" i="39" s="1"/>
  <c r="E475" i="40"/>
  <c r="E474" i="40"/>
  <c r="E473" i="40"/>
  <c r="E472" i="40"/>
  <c r="E471" i="40"/>
  <c r="E470" i="40"/>
  <c r="E469" i="40"/>
  <c r="E468" i="40"/>
  <c r="E467" i="40"/>
  <c r="H466" i="40"/>
  <c r="G466" i="40"/>
  <c r="F466" i="40"/>
  <c r="J100" i="39" s="1"/>
  <c r="E465" i="40"/>
  <c r="E464" i="40"/>
  <c r="E463" i="40"/>
  <c r="E462" i="40"/>
  <c r="E461" i="40"/>
  <c r="E460" i="40"/>
  <c r="E459" i="40"/>
  <c r="E458" i="40"/>
  <c r="E457" i="40"/>
  <c r="H456" i="40"/>
  <c r="G456" i="40"/>
  <c r="F456" i="40"/>
  <c r="J98" i="39" s="1"/>
  <c r="E455" i="40"/>
  <c r="E454" i="40"/>
  <c r="E453" i="40"/>
  <c r="E452" i="40"/>
  <c r="E451" i="40"/>
  <c r="E450" i="40"/>
  <c r="E449" i="40"/>
  <c r="E448" i="40"/>
  <c r="E447" i="40"/>
  <c r="H446" i="40"/>
  <c r="G446" i="40"/>
  <c r="F446" i="40"/>
  <c r="E445" i="40"/>
  <c r="E444" i="40"/>
  <c r="E443" i="40"/>
  <c r="E442" i="40"/>
  <c r="E441" i="40"/>
  <c r="E440" i="40"/>
  <c r="E439" i="40"/>
  <c r="E438" i="40"/>
  <c r="E437" i="40"/>
  <c r="H436" i="40"/>
  <c r="G436" i="40"/>
  <c r="F436" i="40"/>
  <c r="J94" i="39" s="1"/>
  <c r="E435" i="40"/>
  <c r="E434" i="40"/>
  <c r="E433" i="40"/>
  <c r="E432" i="40"/>
  <c r="E431" i="40"/>
  <c r="E430" i="40"/>
  <c r="E429" i="40"/>
  <c r="E428" i="40"/>
  <c r="E427" i="40"/>
  <c r="H426" i="40"/>
  <c r="G426" i="40"/>
  <c r="F426" i="40"/>
  <c r="J92" i="39" s="1"/>
  <c r="E425" i="40"/>
  <c r="E424" i="40"/>
  <c r="E423" i="40"/>
  <c r="E422" i="40"/>
  <c r="E421" i="40"/>
  <c r="E420" i="40"/>
  <c r="E419" i="40"/>
  <c r="E418" i="40"/>
  <c r="E417" i="40"/>
  <c r="H416" i="40"/>
  <c r="G416" i="40"/>
  <c r="F416" i="40"/>
  <c r="J90" i="39" s="1"/>
  <c r="E415" i="40"/>
  <c r="E414" i="40"/>
  <c r="E413" i="40"/>
  <c r="E412" i="40"/>
  <c r="E411" i="40"/>
  <c r="E410" i="40"/>
  <c r="E409" i="40"/>
  <c r="E408" i="40"/>
  <c r="E407" i="40"/>
  <c r="H406" i="40"/>
  <c r="G406" i="40"/>
  <c r="F406" i="40"/>
  <c r="E405" i="40"/>
  <c r="E404" i="40"/>
  <c r="E403" i="40"/>
  <c r="E402" i="40"/>
  <c r="E401" i="40"/>
  <c r="E400" i="40"/>
  <c r="E399" i="40"/>
  <c r="E398" i="40"/>
  <c r="E397" i="40"/>
  <c r="H396" i="40"/>
  <c r="G396" i="40"/>
  <c r="F396" i="40"/>
  <c r="E395" i="40"/>
  <c r="E394" i="40"/>
  <c r="E393" i="40"/>
  <c r="E392" i="40"/>
  <c r="E391" i="40"/>
  <c r="E390" i="40"/>
  <c r="E389" i="40"/>
  <c r="E388" i="40"/>
  <c r="E387" i="40"/>
  <c r="H386" i="40"/>
  <c r="G386" i="40"/>
  <c r="F386" i="40"/>
  <c r="J84" i="39" s="1"/>
  <c r="E385" i="40"/>
  <c r="E384" i="40"/>
  <c r="E383" i="40"/>
  <c r="E382" i="40"/>
  <c r="E381" i="40"/>
  <c r="E380" i="40"/>
  <c r="E379" i="40"/>
  <c r="E378" i="40"/>
  <c r="E377" i="40"/>
  <c r="H376" i="40"/>
  <c r="G376" i="40"/>
  <c r="F376" i="40"/>
  <c r="E375" i="40"/>
  <c r="E374" i="40"/>
  <c r="E373" i="40"/>
  <c r="E372" i="40"/>
  <c r="E371" i="40"/>
  <c r="E370" i="40"/>
  <c r="E369" i="40"/>
  <c r="E368" i="40"/>
  <c r="E367" i="40"/>
  <c r="H366" i="40"/>
  <c r="G366" i="40"/>
  <c r="F366" i="40"/>
  <c r="J80" i="39" s="1"/>
  <c r="E365" i="40"/>
  <c r="E364" i="40"/>
  <c r="E363" i="40"/>
  <c r="E362" i="40"/>
  <c r="E361" i="40"/>
  <c r="E360" i="40"/>
  <c r="E359" i="40"/>
  <c r="E358" i="40"/>
  <c r="E357" i="40"/>
  <c r="H356" i="40"/>
  <c r="G356" i="40"/>
  <c r="F356" i="40"/>
  <c r="E355" i="40"/>
  <c r="E354" i="40"/>
  <c r="E353" i="40"/>
  <c r="E352" i="40"/>
  <c r="E351" i="40"/>
  <c r="E350" i="40"/>
  <c r="E349" i="40"/>
  <c r="E348" i="40"/>
  <c r="E347" i="40"/>
  <c r="H346" i="40"/>
  <c r="G346" i="40"/>
  <c r="F346" i="40"/>
  <c r="E345" i="40"/>
  <c r="E344" i="40"/>
  <c r="E343" i="40"/>
  <c r="E342" i="40"/>
  <c r="E341" i="40"/>
  <c r="E340" i="40"/>
  <c r="E339" i="40"/>
  <c r="E338" i="40"/>
  <c r="E337" i="40"/>
  <c r="H336" i="40"/>
  <c r="G336" i="40"/>
  <c r="F336" i="40"/>
  <c r="E335" i="40"/>
  <c r="E334" i="40"/>
  <c r="E333" i="40"/>
  <c r="E332" i="40"/>
  <c r="E331" i="40"/>
  <c r="E330" i="40"/>
  <c r="E329" i="40"/>
  <c r="E328" i="40"/>
  <c r="E327" i="40"/>
  <c r="H326" i="40"/>
  <c r="G326" i="40"/>
  <c r="F326" i="40"/>
  <c r="E325" i="40"/>
  <c r="E324" i="40"/>
  <c r="E323" i="40"/>
  <c r="E322" i="40"/>
  <c r="E321" i="40"/>
  <c r="E320" i="40"/>
  <c r="E319" i="40"/>
  <c r="E318" i="40"/>
  <c r="E317" i="40"/>
  <c r="H316" i="40"/>
  <c r="G316" i="40"/>
  <c r="F316" i="40"/>
  <c r="J70" i="39" s="1"/>
  <c r="E315" i="40"/>
  <c r="E314" i="40"/>
  <c r="E313" i="40"/>
  <c r="E312" i="40"/>
  <c r="E311" i="40"/>
  <c r="E310" i="40"/>
  <c r="E309" i="40"/>
  <c r="E308" i="40"/>
  <c r="E307" i="40"/>
  <c r="H306" i="40"/>
  <c r="G306" i="40"/>
  <c r="F306" i="40"/>
  <c r="J68" i="39" s="1"/>
  <c r="E305" i="40"/>
  <c r="E304" i="40"/>
  <c r="E303" i="40"/>
  <c r="E302" i="40"/>
  <c r="E301" i="40"/>
  <c r="E300" i="40"/>
  <c r="E299" i="40"/>
  <c r="E298" i="40"/>
  <c r="E297" i="40"/>
  <c r="H296" i="40"/>
  <c r="G296" i="40"/>
  <c r="F296" i="40"/>
  <c r="E295" i="40"/>
  <c r="E294" i="40"/>
  <c r="E293" i="40"/>
  <c r="E292" i="40"/>
  <c r="E291" i="40"/>
  <c r="E290" i="40"/>
  <c r="E289" i="40"/>
  <c r="E288" i="40"/>
  <c r="E287" i="40"/>
  <c r="H286" i="40"/>
  <c r="G286" i="40"/>
  <c r="F286" i="40"/>
  <c r="E285" i="40"/>
  <c r="E284" i="40"/>
  <c r="E283" i="40"/>
  <c r="E282" i="40"/>
  <c r="E281" i="40"/>
  <c r="E280" i="40"/>
  <c r="E279" i="40"/>
  <c r="E278" i="40"/>
  <c r="E277" i="40"/>
  <c r="H276" i="40"/>
  <c r="G276" i="40"/>
  <c r="F276" i="40"/>
  <c r="J62" i="39" s="1"/>
  <c r="E275" i="40"/>
  <c r="E274" i="40"/>
  <c r="E273" i="40"/>
  <c r="E272" i="40"/>
  <c r="E271" i="40"/>
  <c r="E270" i="40"/>
  <c r="E269" i="40"/>
  <c r="E268" i="40"/>
  <c r="E267" i="40"/>
  <c r="H266" i="40"/>
  <c r="G266" i="40"/>
  <c r="F266" i="40"/>
  <c r="J60" i="39" s="1"/>
  <c r="E265" i="40"/>
  <c r="E264" i="40"/>
  <c r="E263" i="40"/>
  <c r="E262" i="40"/>
  <c r="E261" i="40"/>
  <c r="E260" i="40"/>
  <c r="E259" i="40"/>
  <c r="E258" i="40"/>
  <c r="E257" i="40"/>
  <c r="H256" i="40"/>
  <c r="G256" i="40"/>
  <c r="F256" i="40"/>
  <c r="J58" i="39" s="1"/>
  <c r="E255" i="40"/>
  <c r="E254" i="40"/>
  <c r="E253" i="40"/>
  <c r="E252" i="40"/>
  <c r="E251" i="40"/>
  <c r="E250" i="40"/>
  <c r="E249" i="40"/>
  <c r="E248" i="40"/>
  <c r="E247" i="40"/>
  <c r="H246" i="40"/>
  <c r="G246" i="40"/>
  <c r="F246" i="40"/>
  <c r="E245" i="40"/>
  <c r="E244" i="40"/>
  <c r="E243" i="40"/>
  <c r="E242" i="40"/>
  <c r="E241" i="40"/>
  <c r="E240" i="40"/>
  <c r="E239" i="40"/>
  <c r="E238" i="40"/>
  <c r="E237" i="40"/>
  <c r="H236" i="40"/>
  <c r="G236" i="40"/>
  <c r="F236" i="40"/>
  <c r="J54" i="39" s="1"/>
  <c r="E235" i="40"/>
  <c r="E234" i="40"/>
  <c r="E233" i="40"/>
  <c r="E232" i="40"/>
  <c r="E231" i="40"/>
  <c r="E230" i="40"/>
  <c r="E229" i="40"/>
  <c r="E228" i="40"/>
  <c r="E227" i="40"/>
  <c r="H226" i="40"/>
  <c r="G226" i="40"/>
  <c r="F226" i="40"/>
  <c r="J52" i="39" s="1"/>
  <c r="E225" i="40"/>
  <c r="E224" i="40"/>
  <c r="E223" i="40"/>
  <c r="E222" i="40"/>
  <c r="E221" i="40"/>
  <c r="E220" i="40"/>
  <c r="E219" i="40"/>
  <c r="E218" i="40"/>
  <c r="E217" i="40"/>
  <c r="H216" i="40"/>
  <c r="G216" i="40"/>
  <c r="F216" i="40"/>
  <c r="J50" i="39" s="1"/>
  <c r="E215" i="40"/>
  <c r="E214" i="40"/>
  <c r="E213" i="40"/>
  <c r="E212" i="40"/>
  <c r="E211" i="40"/>
  <c r="E210" i="40"/>
  <c r="E209" i="40"/>
  <c r="E208" i="40"/>
  <c r="E207" i="40"/>
  <c r="H206" i="40"/>
  <c r="G206" i="40"/>
  <c r="F206" i="40"/>
  <c r="E105" i="39"/>
  <c r="E103" i="39"/>
  <c r="E101" i="39"/>
  <c r="E99" i="39"/>
  <c r="E97" i="39"/>
  <c r="E95" i="39"/>
  <c r="E93" i="39"/>
  <c r="E91" i="39"/>
  <c r="E89" i="39"/>
  <c r="E87" i="39"/>
  <c r="E85" i="39"/>
  <c r="E83" i="39"/>
  <c r="E81" i="39"/>
  <c r="E79" i="39"/>
  <c r="E77" i="39"/>
  <c r="E75" i="39"/>
  <c r="E73" i="39"/>
  <c r="E71" i="39"/>
  <c r="E69" i="39"/>
  <c r="E67" i="39"/>
  <c r="E65" i="39"/>
  <c r="E63" i="39"/>
  <c r="E61" i="39"/>
  <c r="E59" i="39"/>
  <c r="E57" i="39"/>
  <c r="E55" i="39"/>
  <c r="E53" i="39"/>
  <c r="E51" i="39"/>
  <c r="E49" i="39"/>
  <c r="E47" i="39"/>
  <c r="D105" i="39"/>
  <c r="D103" i="39"/>
  <c r="D101" i="39"/>
  <c r="D99" i="39"/>
  <c r="D97" i="39"/>
  <c r="D95" i="39"/>
  <c r="D93" i="39"/>
  <c r="D91" i="39"/>
  <c r="D89" i="39"/>
  <c r="D87" i="39"/>
  <c r="D85" i="39"/>
  <c r="D83" i="39"/>
  <c r="D81" i="39"/>
  <c r="D79" i="39"/>
  <c r="D77" i="39"/>
  <c r="D75" i="39"/>
  <c r="D73" i="39"/>
  <c r="D71" i="39"/>
  <c r="D69" i="39"/>
  <c r="D67" i="39"/>
  <c r="D65" i="39"/>
  <c r="D63" i="39"/>
  <c r="D61" i="39"/>
  <c r="D59" i="39"/>
  <c r="D57" i="39"/>
  <c r="D55" i="39"/>
  <c r="D53" i="39"/>
  <c r="D51" i="39"/>
  <c r="D49" i="39"/>
  <c r="D47" i="39"/>
  <c r="C105" i="39"/>
  <c r="C103" i="39"/>
  <c r="C101" i="39"/>
  <c r="C99" i="39"/>
  <c r="C97" i="39"/>
  <c r="C95" i="39"/>
  <c r="C93" i="39"/>
  <c r="C91" i="39"/>
  <c r="C89" i="39"/>
  <c r="C87" i="39"/>
  <c r="C85" i="39"/>
  <c r="C83" i="39"/>
  <c r="C81" i="39"/>
  <c r="C79" i="39"/>
  <c r="C77" i="39"/>
  <c r="C75" i="39"/>
  <c r="C73" i="39"/>
  <c r="C71" i="39"/>
  <c r="C69" i="39"/>
  <c r="C67" i="39"/>
  <c r="C65" i="39"/>
  <c r="C63" i="39"/>
  <c r="C61" i="39"/>
  <c r="C59" i="39"/>
  <c r="C57" i="39"/>
  <c r="C55" i="39"/>
  <c r="C53" i="39"/>
  <c r="C51" i="39"/>
  <c r="C49" i="39"/>
  <c r="C47" i="39"/>
  <c r="E226" i="40" l="1"/>
  <c r="J51" i="39" s="1"/>
  <c r="E306" i="40"/>
  <c r="J67" i="39" s="1"/>
  <c r="E386" i="40"/>
  <c r="J83" i="39" s="1"/>
  <c r="E406" i="40"/>
  <c r="J87" i="39" s="1"/>
  <c r="E416" i="40"/>
  <c r="J89" i="39" s="1"/>
  <c r="E496" i="40"/>
  <c r="J105" i="39" s="1"/>
  <c r="L447" i="57"/>
  <c r="F43" i="73"/>
  <c r="C19" i="72"/>
  <c r="C146" i="74" s="1"/>
  <c r="B35" i="73"/>
  <c r="D35" i="73" s="1"/>
  <c r="B186" i="74"/>
  <c r="B37" i="73"/>
  <c r="D37" i="73" s="1"/>
  <c r="B29" i="73"/>
  <c r="D29" i="73" s="1"/>
  <c r="E266" i="40"/>
  <c r="J59" i="39" s="1"/>
  <c r="E256" i="40"/>
  <c r="J57" i="39" s="1"/>
  <c r="E246" i="40"/>
  <c r="J55" i="39" s="1"/>
  <c r="E286" i="40"/>
  <c r="J63" i="39" s="1"/>
  <c r="E346" i="40"/>
  <c r="J75" i="39" s="1"/>
  <c r="E486" i="40"/>
  <c r="J103" i="39" s="1"/>
  <c r="L267" i="57"/>
  <c r="L457" i="57"/>
  <c r="L487" i="57"/>
  <c r="E366" i="40"/>
  <c r="J79" i="39" s="1"/>
  <c r="E446" i="40"/>
  <c r="J95" i="39" s="1"/>
  <c r="L347" i="57"/>
  <c r="L357" i="57"/>
  <c r="L427" i="57"/>
  <c r="L497" i="57"/>
  <c r="T506" i="87"/>
  <c r="S506" i="87" s="1"/>
  <c r="L506" i="87"/>
  <c r="T501" i="87"/>
  <c r="S501" i="87" s="1"/>
  <c r="L501" i="87"/>
  <c r="T498" i="87"/>
  <c r="L498" i="87"/>
  <c r="M497" i="87"/>
  <c r="T499" i="87"/>
  <c r="S499" i="87" s="1"/>
  <c r="L499" i="87"/>
  <c r="H153" i="86"/>
  <c r="J153" i="86" s="1"/>
  <c r="H104" i="56"/>
  <c r="J104" i="56" s="1"/>
  <c r="V498" i="87"/>
  <c r="O497" i="87"/>
  <c r="T503" i="87"/>
  <c r="S503" i="87" s="1"/>
  <c r="L503" i="87"/>
  <c r="V505" i="87"/>
  <c r="S505" i="87" s="1"/>
  <c r="L505" i="87"/>
  <c r="H150" i="86"/>
  <c r="J150" i="86" s="1"/>
  <c r="H102" i="56"/>
  <c r="J102" i="56" s="1"/>
  <c r="T494" i="87"/>
  <c r="S494" i="87" s="1"/>
  <c r="L494" i="87"/>
  <c r="U491" i="87"/>
  <c r="S491" i="87" s="1"/>
  <c r="L491" i="87"/>
  <c r="U488" i="87"/>
  <c r="N487" i="87"/>
  <c r="L488" i="87"/>
  <c r="T492" i="87"/>
  <c r="L492" i="87"/>
  <c r="M487" i="87"/>
  <c r="J104" i="39"/>
  <c r="T478" i="87"/>
  <c r="L478" i="87"/>
  <c r="M477" i="87"/>
  <c r="L483" i="87"/>
  <c r="T483" i="87"/>
  <c r="S483" i="87" s="1"/>
  <c r="H147" i="86"/>
  <c r="J147" i="86" s="1"/>
  <c r="H100" i="56"/>
  <c r="J100" i="56" s="1"/>
  <c r="E476" i="40"/>
  <c r="J101" i="39" s="1"/>
  <c r="U484" i="87"/>
  <c r="S484" i="87" s="1"/>
  <c r="L484" i="87"/>
  <c r="L480" i="87"/>
  <c r="U480" i="87"/>
  <c r="N477" i="87"/>
  <c r="T485" i="87"/>
  <c r="S485" i="87" s="1"/>
  <c r="L485" i="87"/>
  <c r="T479" i="87"/>
  <c r="S479" i="87" s="1"/>
  <c r="L479" i="87"/>
  <c r="T481" i="87"/>
  <c r="S481" i="87" s="1"/>
  <c r="L481" i="87"/>
  <c r="L477" i="57"/>
  <c r="T486" i="87"/>
  <c r="S486" i="87" s="1"/>
  <c r="L486" i="87"/>
  <c r="T474" i="87"/>
  <c r="S474" i="87" s="1"/>
  <c r="L474" i="87"/>
  <c r="L467" i="57"/>
  <c r="V472" i="87"/>
  <c r="V467" i="87" s="1"/>
  <c r="O467" i="87"/>
  <c r="H144" i="86"/>
  <c r="J144" i="86" s="1"/>
  <c r="H98" i="56"/>
  <c r="J98" i="56" s="1"/>
  <c r="U469" i="87"/>
  <c r="N467" i="87"/>
  <c r="L469" i="87"/>
  <c r="T470" i="87"/>
  <c r="L470" i="87"/>
  <c r="M467" i="87"/>
  <c r="E466" i="40"/>
  <c r="J99" i="39" s="1"/>
  <c r="T472" i="87"/>
  <c r="L472" i="87"/>
  <c r="T466" i="87"/>
  <c r="S466" i="87" s="1"/>
  <c r="L466" i="87"/>
  <c r="T459" i="87"/>
  <c r="S459" i="87" s="1"/>
  <c r="L459" i="87"/>
  <c r="T461" i="87"/>
  <c r="S461" i="87" s="1"/>
  <c r="L461" i="87"/>
  <c r="T458" i="87"/>
  <c r="M457" i="87"/>
  <c r="L458" i="87"/>
  <c r="T465" i="87"/>
  <c r="S465" i="87" s="1"/>
  <c r="L465" i="87"/>
  <c r="U462" i="87"/>
  <c r="L462" i="87"/>
  <c r="N457" i="87"/>
  <c r="H141" i="86"/>
  <c r="J141" i="86" s="1"/>
  <c r="H96" i="56"/>
  <c r="J96" i="56" s="1"/>
  <c r="E456" i="40"/>
  <c r="J97" i="39" s="1"/>
  <c r="V458" i="87"/>
  <c r="V457" i="87" s="1"/>
  <c r="O457" i="87"/>
  <c r="T463" i="87"/>
  <c r="S463" i="87" s="1"/>
  <c r="L463" i="87"/>
  <c r="H138" i="86"/>
  <c r="J138" i="86" s="1"/>
  <c r="H94" i="56"/>
  <c r="J94" i="56" s="1"/>
  <c r="T450" i="87"/>
  <c r="L450" i="87"/>
  <c r="M447" i="87"/>
  <c r="U448" i="87"/>
  <c r="N447" i="87"/>
  <c r="L448" i="87"/>
  <c r="T452" i="87"/>
  <c r="S452" i="87" s="1"/>
  <c r="L452" i="87"/>
  <c r="U451" i="87"/>
  <c r="S451" i="87" s="1"/>
  <c r="L451" i="87"/>
  <c r="T454" i="87"/>
  <c r="S454" i="87" s="1"/>
  <c r="L454" i="87"/>
  <c r="J96" i="39"/>
  <c r="T446" i="87"/>
  <c r="S446" i="87" s="1"/>
  <c r="L446" i="87"/>
  <c r="L437" i="57"/>
  <c r="T443" i="87"/>
  <c r="S443" i="87" s="1"/>
  <c r="L443" i="87"/>
  <c r="T439" i="87"/>
  <c r="S439" i="87" s="1"/>
  <c r="L439" i="87"/>
  <c r="T438" i="87"/>
  <c r="L438" i="87"/>
  <c r="M437" i="87"/>
  <c r="H135" i="86"/>
  <c r="J135" i="86" s="1"/>
  <c r="H92" i="56"/>
  <c r="J92" i="56" s="1"/>
  <c r="E436" i="40"/>
  <c r="J93" i="39" s="1"/>
  <c r="U440" i="87"/>
  <c r="N437" i="87"/>
  <c r="L440" i="87"/>
  <c r="T445" i="87"/>
  <c r="S445" i="87" s="1"/>
  <c r="L445" i="87"/>
  <c r="T441" i="87"/>
  <c r="S441" i="87" s="1"/>
  <c r="L441" i="87"/>
  <c r="E426" i="40"/>
  <c r="J91" i="39" s="1"/>
  <c r="T430" i="87"/>
  <c r="L430" i="87"/>
  <c r="M427" i="87"/>
  <c r="T432" i="87"/>
  <c r="S432" i="87" s="1"/>
  <c r="L432" i="87"/>
  <c r="H132" i="86"/>
  <c r="J132" i="86" s="1"/>
  <c r="H90" i="56"/>
  <c r="J90" i="56" s="1"/>
  <c r="U433" i="87"/>
  <c r="S433" i="87" s="1"/>
  <c r="L433" i="87"/>
  <c r="U429" i="87"/>
  <c r="N427" i="87"/>
  <c r="L429" i="87"/>
  <c r="T434" i="87"/>
  <c r="S434" i="87" s="1"/>
  <c r="L434" i="87"/>
  <c r="T425" i="87"/>
  <c r="S425" i="87" s="1"/>
  <c r="L425" i="87"/>
  <c r="V418" i="87"/>
  <c r="V417" i="87" s="1"/>
  <c r="O417" i="87"/>
  <c r="H129" i="86"/>
  <c r="J129" i="86" s="1"/>
  <c r="H88" i="56"/>
  <c r="J88" i="56" s="1"/>
  <c r="T423" i="87"/>
  <c r="S423" i="87" s="1"/>
  <c r="L423" i="87"/>
  <c r="T421" i="87"/>
  <c r="S421" i="87" s="1"/>
  <c r="L421" i="87"/>
  <c r="U422" i="87"/>
  <c r="L422" i="87"/>
  <c r="N417" i="87"/>
  <c r="L417" i="57"/>
  <c r="T426" i="87"/>
  <c r="S426" i="87" s="1"/>
  <c r="L426" i="87"/>
  <c r="T418" i="87"/>
  <c r="L418" i="87"/>
  <c r="M417" i="87"/>
  <c r="T419" i="87"/>
  <c r="S419" i="87" s="1"/>
  <c r="L419" i="87"/>
  <c r="T410" i="87"/>
  <c r="L410" i="87"/>
  <c r="M407" i="87"/>
  <c r="U408" i="87"/>
  <c r="N407" i="87"/>
  <c r="L408" i="87"/>
  <c r="U415" i="87"/>
  <c r="S415" i="87" s="1"/>
  <c r="L415" i="87"/>
  <c r="T414" i="87"/>
  <c r="S414" i="87" s="1"/>
  <c r="L414" i="87"/>
  <c r="V410" i="87"/>
  <c r="V407" i="87" s="1"/>
  <c r="O407" i="87"/>
  <c r="H126" i="86"/>
  <c r="J126" i="86" s="1"/>
  <c r="H86" i="56"/>
  <c r="J86" i="56" s="1"/>
  <c r="L407" i="57"/>
  <c r="J88" i="39"/>
  <c r="T412" i="87"/>
  <c r="S412" i="87" s="1"/>
  <c r="L412" i="87"/>
  <c r="H123" i="86"/>
  <c r="J123" i="86" s="1"/>
  <c r="H84" i="56"/>
  <c r="J84" i="56" s="1"/>
  <c r="E396" i="40"/>
  <c r="J85" i="39" s="1"/>
  <c r="J86" i="39"/>
  <c r="T403" i="87"/>
  <c r="S403" i="87" s="1"/>
  <c r="L403" i="87"/>
  <c r="L397" i="57"/>
  <c r="T400" i="87"/>
  <c r="L400" i="87"/>
  <c r="M397" i="87"/>
  <c r="T389" i="87"/>
  <c r="L389" i="87"/>
  <c r="M387" i="87"/>
  <c r="H120" i="86"/>
  <c r="J120" i="86" s="1"/>
  <c r="H82" i="56"/>
  <c r="J82" i="56" s="1"/>
  <c r="T391" i="87"/>
  <c r="S391" i="87" s="1"/>
  <c r="L391" i="87"/>
  <c r="U396" i="87"/>
  <c r="N387" i="87"/>
  <c r="L396" i="87"/>
  <c r="L387" i="57"/>
  <c r="H117" i="86"/>
  <c r="H80" i="56"/>
  <c r="J80" i="56" s="1"/>
  <c r="J82" i="39"/>
  <c r="T382" i="87"/>
  <c r="L382" i="87"/>
  <c r="L377" i="87" s="1"/>
  <c r="M377" i="87"/>
  <c r="E376" i="40"/>
  <c r="J81" i="39" s="1"/>
  <c r="U371" i="87"/>
  <c r="L371" i="87"/>
  <c r="N367" i="87"/>
  <c r="T375" i="87"/>
  <c r="L375" i="87"/>
  <c r="M367" i="87"/>
  <c r="H114" i="86"/>
  <c r="J114" i="86" s="1"/>
  <c r="H78" i="56"/>
  <c r="J78" i="56" s="1"/>
  <c r="H111" i="86"/>
  <c r="J111" i="86" s="1"/>
  <c r="H76" i="56"/>
  <c r="J76" i="56" s="1"/>
  <c r="E356" i="40"/>
  <c r="J77" i="39" s="1"/>
  <c r="J78" i="39"/>
  <c r="T360" i="87"/>
  <c r="S360" i="87" s="1"/>
  <c r="L360" i="87"/>
  <c r="U364" i="87"/>
  <c r="L364" i="87"/>
  <c r="N357" i="87"/>
  <c r="V361" i="87"/>
  <c r="L361" i="87"/>
  <c r="O357" i="87"/>
  <c r="T358" i="87"/>
  <c r="M357" i="87"/>
  <c r="L358" i="87"/>
  <c r="T366" i="87"/>
  <c r="S366" i="87" s="1"/>
  <c r="L366" i="87"/>
  <c r="T353" i="87"/>
  <c r="L353" i="87"/>
  <c r="M347" i="87"/>
  <c r="V347" i="87"/>
  <c r="H108" i="86"/>
  <c r="J108" i="86" s="1"/>
  <c r="H74" i="56"/>
  <c r="J74" i="56" s="1"/>
  <c r="J76" i="39"/>
  <c r="T356" i="87"/>
  <c r="S356" i="87" s="1"/>
  <c r="L356" i="87"/>
  <c r="T346" i="87"/>
  <c r="S346" i="87" s="1"/>
  <c r="L346" i="87"/>
  <c r="H105" i="86"/>
  <c r="J105" i="86" s="1"/>
  <c r="H72" i="56"/>
  <c r="J72" i="56" s="1"/>
  <c r="E336" i="40"/>
  <c r="J73" i="39" s="1"/>
  <c r="V342" i="87"/>
  <c r="V337" i="87" s="1"/>
  <c r="O337" i="87"/>
  <c r="J74" i="39"/>
  <c r="L73" i="39" s="1"/>
  <c r="T342" i="87"/>
  <c r="L342" i="87"/>
  <c r="M337" i="87"/>
  <c r="U338" i="87"/>
  <c r="N337" i="87"/>
  <c r="L338" i="87"/>
  <c r="L337" i="87" s="1"/>
  <c r="L337" i="57"/>
  <c r="H102" i="86"/>
  <c r="J102" i="86" s="1"/>
  <c r="H70" i="56"/>
  <c r="J70" i="56" s="1"/>
  <c r="E326" i="40"/>
  <c r="J71" i="39" s="1"/>
  <c r="J72" i="39"/>
  <c r="L71" i="39" s="1"/>
  <c r="U328" i="87"/>
  <c r="N327" i="87"/>
  <c r="L328" i="87"/>
  <c r="T331" i="87"/>
  <c r="L331" i="87"/>
  <c r="M327" i="87"/>
  <c r="L327" i="57"/>
  <c r="T335" i="87"/>
  <c r="S335" i="87" s="1"/>
  <c r="L335" i="87"/>
  <c r="L317" i="57"/>
  <c r="T325" i="87"/>
  <c r="L325" i="87"/>
  <c r="M317" i="87"/>
  <c r="U318" i="87"/>
  <c r="N317" i="87"/>
  <c r="L318" i="87"/>
  <c r="L317" i="87" s="1"/>
  <c r="H99" i="86"/>
  <c r="J99" i="86" s="1"/>
  <c r="H68" i="56"/>
  <c r="J68" i="56" s="1"/>
  <c r="E316" i="40"/>
  <c r="J69" i="39" s="1"/>
  <c r="H96" i="86"/>
  <c r="J96" i="86" s="1"/>
  <c r="H66" i="56"/>
  <c r="J66" i="56" s="1"/>
  <c r="U313" i="87"/>
  <c r="N307" i="87"/>
  <c r="L313" i="87"/>
  <c r="L307" i="57"/>
  <c r="V310" i="87"/>
  <c r="V307" i="87" s="1"/>
  <c r="O307" i="87"/>
  <c r="T310" i="87"/>
  <c r="L310" i="87"/>
  <c r="M307" i="87"/>
  <c r="H93" i="86"/>
  <c r="J93" i="86" s="1"/>
  <c r="H64" i="56"/>
  <c r="J64" i="56" s="1"/>
  <c r="J66" i="39"/>
  <c r="T298" i="87"/>
  <c r="L298" i="87"/>
  <c r="M297" i="87"/>
  <c r="E296" i="40"/>
  <c r="J65" i="39" s="1"/>
  <c r="T304" i="87"/>
  <c r="S304" i="87" s="1"/>
  <c r="L304" i="87"/>
  <c r="H90" i="86"/>
  <c r="J90" i="86" s="1"/>
  <c r="H62" i="56"/>
  <c r="J62" i="56" s="1"/>
  <c r="J64" i="39"/>
  <c r="L277" i="57"/>
  <c r="V278" i="87"/>
  <c r="O277" i="87"/>
  <c r="L278" i="87"/>
  <c r="H87" i="86"/>
  <c r="J87" i="86" s="1"/>
  <c r="H60" i="56"/>
  <c r="J60" i="56" s="1"/>
  <c r="E276" i="40"/>
  <c r="J61" i="39" s="1"/>
  <c r="U280" i="87"/>
  <c r="N277" i="87"/>
  <c r="L280" i="87"/>
  <c r="T274" i="87"/>
  <c r="S274" i="87" s="1"/>
  <c r="L274" i="87"/>
  <c r="H84" i="86"/>
  <c r="J84" i="86" s="1"/>
  <c r="H58" i="56"/>
  <c r="J58" i="56" s="1"/>
  <c r="T271" i="87"/>
  <c r="L271" i="87"/>
  <c r="L267" i="87" s="1"/>
  <c r="M267" i="87"/>
  <c r="H81" i="86"/>
  <c r="J81" i="86" s="1"/>
  <c r="H56" i="56"/>
  <c r="J56" i="56" s="1"/>
  <c r="H78" i="86"/>
  <c r="J78" i="86" s="1"/>
  <c r="H54" i="56"/>
  <c r="J54" i="56" s="1"/>
  <c r="T249" i="87"/>
  <c r="L249" i="87"/>
  <c r="M247" i="87"/>
  <c r="J56" i="39"/>
  <c r="L247" i="57"/>
  <c r="T252" i="87"/>
  <c r="S252" i="87" s="1"/>
  <c r="L252" i="87"/>
  <c r="H75" i="86"/>
  <c r="J75" i="86" s="1"/>
  <c r="H52" i="56"/>
  <c r="J52" i="56" s="1"/>
  <c r="E236" i="40"/>
  <c r="J53" i="39" s="1"/>
  <c r="H72" i="86"/>
  <c r="J72" i="86" s="1"/>
  <c r="H50" i="56"/>
  <c r="J50" i="56" s="1"/>
  <c r="E216" i="40"/>
  <c r="J49" i="39" s="1"/>
  <c r="H69" i="86"/>
  <c r="J69" i="86" s="1"/>
  <c r="H48" i="56"/>
  <c r="J48" i="56" s="1"/>
  <c r="T219" i="87"/>
  <c r="L219" i="87"/>
  <c r="L217" i="87" s="1"/>
  <c r="M217" i="87"/>
  <c r="H66" i="86"/>
  <c r="J66" i="86" s="1"/>
  <c r="H46" i="56"/>
  <c r="J46" i="56" s="1"/>
  <c r="E206" i="40"/>
  <c r="J47" i="39" s="1"/>
  <c r="L207" i="57"/>
  <c r="T216" i="87"/>
  <c r="L216" i="87"/>
  <c r="M207" i="87"/>
  <c r="U209" i="87"/>
  <c r="N207" i="87"/>
  <c r="L209" i="87"/>
  <c r="L207" i="87" s="1"/>
  <c r="J48" i="39"/>
  <c r="H43" i="73"/>
  <c r="J44" i="73"/>
  <c r="L43" i="73" s="1"/>
  <c r="I43" i="73"/>
  <c r="C24" i="72"/>
  <c r="C196" i="74" s="1"/>
  <c r="C20" i="72"/>
  <c r="C156" i="74" s="1"/>
  <c r="B41" i="73"/>
  <c r="D41" i="73" s="1"/>
  <c r="C17" i="72"/>
  <c r="C126" i="74" s="1"/>
  <c r="C23" i="72"/>
  <c r="C186" i="74" s="1"/>
  <c r="J43" i="73"/>
  <c r="E43" i="73"/>
  <c r="K43" i="73"/>
  <c r="B196" i="74"/>
  <c r="B116" i="74"/>
  <c r="C18" i="72"/>
  <c r="C136" i="74" s="1"/>
  <c r="C21" i="72"/>
  <c r="C166" i="74" s="1"/>
  <c r="C22" i="72"/>
  <c r="C176" i="74" s="1"/>
  <c r="B166" i="74"/>
  <c r="B33" i="73"/>
  <c r="D33" i="73" s="1"/>
  <c r="B126" i="74"/>
  <c r="K45" i="73"/>
  <c r="J46" i="73"/>
  <c r="L45" i="73" s="1"/>
  <c r="I45" i="73"/>
  <c r="H45" i="73"/>
  <c r="F45" i="73"/>
  <c r="E45" i="73"/>
  <c r="C45" i="73"/>
  <c r="J45" i="73"/>
  <c r="J40" i="73"/>
  <c r="L39" i="73" s="1"/>
  <c r="J39" i="73"/>
  <c r="I39" i="73"/>
  <c r="H39" i="73"/>
  <c r="C39" i="73"/>
  <c r="K39" i="73"/>
  <c r="F39" i="73"/>
  <c r="E39" i="73"/>
  <c r="J42" i="73"/>
  <c r="L41" i="73" s="1"/>
  <c r="J41" i="73"/>
  <c r="K41" i="73"/>
  <c r="I41" i="73"/>
  <c r="H41" i="73"/>
  <c r="F41" i="73"/>
  <c r="E41" i="73"/>
  <c r="C41" i="73"/>
  <c r="B106" i="74"/>
  <c r="C15" i="72"/>
  <c r="C106" i="74" s="1"/>
  <c r="B27" i="73"/>
  <c r="D27" i="73" s="1"/>
  <c r="K35" i="73"/>
  <c r="K37" i="73"/>
  <c r="J38" i="73"/>
  <c r="L37" i="73" s="1"/>
  <c r="I37" i="73"/>
  <c r="H37" i="73"/>
  <c r="F37" i="73"/>
  <c r="E37" i="73"/>
  <c r="C37" i="73"/>
  <c r="J37" i="73"/>
  <c r="K29" i="73"/>
  <c r="J30" i="73"/>
  <c r="L29" i="73" s="1"/>
  <c r="I29" i="73"/>
  <c r="H29" i="73"/>
  <c r="F29" i="73"/>
  <c r="E29" i="73"/>
  <c r="C29" i="73"/>
  <c r="J29" i="73"/>
  <c r="J32" i="73"/>
  <c r="L31" i="73" s="1"/>
  <c r="E31" i="73"/>
  <c r="I31" i="73"/>
  <c r="J31" i="73"/>
  <c r="H31" i="73"/>
  <c r="C31" i="73"/>
  <c r="K31" i="73"/>
  <c r="F31" i="73"/>
  <c r="L105" i="39"/>
  <c r="L103" i="39"/>
  <c r="L101" i="39"/>
  <c r="L99" i="39"/>
  <c r="L97" i="39"/>
  <c r="L95" i="39"/>
  <c r="L93" i="39"/>
  <c r="L91" i="39"/>
  <c r="L89" i="39"/>
  <c r="L87" i="39"/>
  <c r="L85" i="39"/>
  <c r="L83" i="39"/>
  <c r="L81" i="39"/>
  <c r="L79" i="39"/>
  <c r="L77" i="39"/>
  <c r="L75" i="39"/>
  <c r="L69" i="39"/>
  <c r="L67" i="39"/>
  <c r="L65" i="39"/>
  <c r="L63" i="39"/>
  <c r="L61" i="39"/>
  <c r="L59" i="39"/>
  <c r="L57" i="39"/>
  <c r="L55" i="39"/>
  <c r="L53" i="39"/>
  <c r="L51" i="39"/>
  <c r="L49" i="39"/>
  <c r="L47" i="39"/>
  <c r="C54" i="36"/>
  <c r="C53" i="36"/>
  <c r="C52" i="36"/>
  <c r="C51" i="36"/>
  <c r="C50" i="36"/>
  <c r="C49" i="36"/>
  <c r="C48" i="36"/>
  <c r="C47" i="36"/>
  <c r="C46" i="36"/>
  <c r="C45" i="36"/>
  <c r="C44" i="36"/>
  <c r="C43" i="36"/>
  <c r="C42" i="36"/>
  <c r="C41" i="36"/>
  <c r="C40" i="36"/>
  <c r="C39" i="36"/>
  <c r="C38" i="36"/>
  <c r="C37" i="36"/>
  <c r="C36" i="36"/>
  <c r="C35" i="36"/>
  <c r="C34" i="36"/>
  <c r="C33" i="36"/>
  <c r="C32" i="36"/>
  <c r="C31" i="36"/>
  <c r="C30" i="36"/>
  <c r="C29" i="36"/>
  <c r="C28" i="36"/>
  <c r="C27" i="36"/>
  <c r="C26" i="36"/>
  <c r="C25" i="36"/>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5" i="36" s="1"/>
  <c r="J35" i="73" l="1"/>
  <c r="E35" i="73"/>
  <c r="F35" i="73"/>
  <c r="E33" i="73"/>
  <c r="L397" i="87"/>
  <c r="S472" i="87"/>
  <c r="L357" i="87"/>
  <c r="J36" i="73"/>
  <c r="L35" i="73" s="1"/>
  <c r="H35" i="73"/>
  <c r="C35" i="73"/>
  <c r="I35" i="73"/>
  <c r="L277" i="87"/>
  <c r="L247" i="87"/>
  <c r="L307" i="87"/>
  <c r="L367" i="87"/>
  <c r="L487" i="87"/>
  <c r="L497" i="87"/>
  <c r="S498" i="87"/>
  <c r="S497" i="87" s="1"/>
  <c r="T497" i="87"/>
  <c r="H155" i="86" s="1"/>
  <c r="V497" i="87"/>
  <c r="U487" i="87"/>
  <c r="S488" i="87"/>
  <c r="S492" i="87"/>
  <c r="T487" i="87"/>
  <c r="H152" i="86" s="1"/>
  <c r="L477" i="87"/>
  <c r="S480" i="87"/>
  <c r="U477" i="87"/>
  <c r="T477" i="87"/>
  <c r="H149" i="86" s="1"/>
  <c r="S478" i="87"/>
  <c r="S469" i="87"/>
  <c r="U467" i="87"/>
  <c r="L467" i="87"/>
  <c r="S470" i="87"/>
  <c r="T467" i="87"/>
  <c r="H146" i="86" s="1"/>
  <c r="S462" i="87"/>
  <c r="U457" i="87"/>
  <c r="T457" i="87"/>
  <c r="H143" i="86" s="1"/>
  <c r="S458" i="87"/>
  <c r="L457" i="87"/>
  <c r="L447" i="87"/>
  <c r="S450" i="87"/>
  <c r="T447" i="87"/>
  <c r="H140" i="86" s="1"/>
  <c r="U447" i="87"/>
  <c r="S448" i="87"/>
  <c r="S438" i="87"/>
  <c r="T437" i="87"/>
  <c r="H137" i="86" s="1"/>
  <c r="U437" i="87"/>
  <c r="S440" i="87"/>
  <c r="L437" i="87"/>
  <c r="U427" i="87"/>
  <c r="S429" i="87"/>
  <c r="L427" i="87"/>
  <c r="S430" i="87"/>
  <c r="T427" i="87"/>
  <c r="H134" i="86" s="1"/>
  <c r="U417" i="87"/>
  <c r="S422" i="87"/>
  <c r="L417" i="87"/>
  <c r="S418" i="87"/>
  <c r="T417" i="87"/>
  <c r="H131" i="86" s="1"/>
  <c r="S408" i="87"/>
  <c r="U407" i="87"/>
  <c r="L407" i="87"/>
  <c r="S410" i="87"/>
  <c r="T407" i="87"/>
  <c r="H128" i="86" s="1"/>
  <c r="S400" i="87"/>
  <c r="S397" i="87" s="1"/>
  <c r="T397" i="87"/>
  <c r="H125" i="86" s="1"/>
  <c r="L387" i="87"/>
  <c r="S389" i="87"/>
  <c r="T387" i="87"/>
  <c r="H122" i="86" s="1"/>
  <c r="U387" i="87"/>
  <c r="S396" i="87"/>
  <c r="S382" i="87"/>
  <c r="S377" i="87" s="1"/>
  <c r="T377" i="87"/>
  <c r="H119" i="86" s="1"/>
  <c r="J117" i="86"/>
  <c r="M117" i="86"/>
  <c r="S375" i="87"/>
  <c r="T367" i="87"/>
  <c r="H116" i="86" s="1"/>
  <c r="S371" i="87"/>
  <c r="U367" i="87"/>
  <c r="S364" i="87"/>
  <c r="U357" i="87"/>
  <c r="V357" i="87"/>
  <c r="S361" i="87"/>
  <c r="S358" i="87"/>
  <c r="T357" i="87"/>
  <c r="H113" i="86" s="1"/>
  <c r="L347" i="87"/>
  <c r="S353" i="87"/>
  <c r="S347" i="87" s="1"/>
  <c r="T347" i="87"/>
  <c r="H110" i="86" s="1"/>
  <c r="U337" i="87"/>
  <c r="S338" i="87"/>
  <c r="S342" i="87"/>
  <c r="T337" i="87"/>
  <c r="H107" i="86" s="1"/>
  <c r="S331" i="87"/>
  <c r="T327" i="87"/>
  <c r="H104" i="86" s="1"/>
  <c r="L327" i="87"/>
  <c r="U327" i="87"/>
  <c r="S328" i="87"/>
  <c r="S327" i="87" s="1"/>
  <c r="S325" i="87"/>
  <c r="T317" i="87"/>
  <c r="H101" i="86" s="1"/>
  <c r="U317" i="87"/>
  <c r="S318" i="87"/>
  <c r="S313" i="87"/>
  <c r="U307" i="87"/>
  <c r="S310" i="87"/>
  <c r="T307" i="87"/>
  <c r="H98" i="86" s="1"/>
  <c r="T297" i="87"/>
  <c r="H95" i="86" s="1"/>
  <c r="S298" i="87"/>
  <c r="S297" i="87" s="1"/>
  <c r="L297" i="87"/>
  <c r="V277" i="87"/>
  <c r="S278" i="87"/>
  <c r="U277" i="87"/>
  <c r="S280" i="87"/>
  <c r="S271" i="87"/>
  <c r="S267" i="87" s="1"/>
  <c r="T267" i="87"/>
  <c r="H86" i="86" s="1"/>
  <c r="S249" i="87"/>
  <c r="S247" i="87" s="1"/>
  <c r="T247" i="87"/>
  <c r="H80" i="86" s="1"/>
  <c r="S219" i="87"/>
  <c r="S217" i="87" s="1"/>
  <c r="T217" i="87"/>
  <c r="H71" i="86" s="1"/>
  <c r="S209" i="87"/>
  <c r="U207" i="87"/>
  <c r="S216" i="87"/>
  <c r="T207" i="87"/>
  <c r="H68" i="86" s="1"/>
  <c r="K33" i="73"/>
  <c r="B226" i="102"/>
  <c r="B27" i="99"/>
  <c r="B227" i="87"/>
  <c r="I227" i="87" s="1"/>
  <c r="P227" i="87" s="1"/>
  <c r="B72" i="86"/>
  <c r="B227" i="57"/>
  <c r="I227" i="57" s="1"/>
  <c r="B50" i="56"/>
  <c r="P27" i="32"/>
  <c r="Q27" i="32"/>
  <c r="B346" i="102"/>
  <c r="B39" i="99"/>
  <c r="B347" i="87"/>
  <c r="I347" i="87" s="1"/>
  <c r="P347" i="87" s="1"/>
  <c r="B108" i="86"/>
  <c r="B347" i="57"/>
  <c r="I347" i="57" s="1"/>
  <c r="B74" i="56"/>
  <c r="P39" i="32"/>
  <c r="Q39" i="32"/>
  <c r="B236" i="102"/>
  <c r="B28" i="99"/>
  <c r="B237" i="87"/>
  <c r="I237" i="87" s="1"/>
  <c r="P237" i="87" s="1"/>
  <c r="B75" i="86"/>
  <c r="B237" i="57"/>
  <c r="I237" i="57" s="1"/>
  <c r="B52" i="56"/>
  <c r="Q28" i="32"/>
  <c r="P28" i="32"/>
  <c r="B32" i="36"/>
  <c r="B276" i="102"/>
  <c r="B32" i="99"/>
  <c r="B277" i="87"/>
  <c r="I277" i="87" s="1"/>
  <c r="P277" i="87" s="1"/>
  <c r="B87" i="86"/>
  <c r="B277" i="57"/>
  <c r="I277" i="57" s="1"/>
  <c r="B60" i="56"/>
  <c r="Q32" i="32"/>
  <c r="P32" i="32"/>
  <c r="B316" i="102"/>
  <c r="B36" i="99"/>
  <c r="B317" i="87"/>
  <c r="I317" i="87" s="1"/>
  <c r="P317" i="87" s="1"/>
  <c r="B99" i="86"/>
  <c r="B317" i="57"/>
  <c r="I317" i="57" s="1"/>
  <c r="B68" i="56"/>
  <c r="Q36" i="32"/>
  <c r="P36" i="32"/>
  <c r="B356" i="102"/>
  <c r="B40" i="99"/>
  <c r="B357" i="87"/>
  <c r="I357" i="87" s="1"/>
  <c r="P357" i="87" s="1"/>
  <c r="B111" i="86"/>
  <c r="B357" i="57"/>
  <c r="I357" i="57" s="1"/>
  <c r="B76" i="56"/>
  <c r="Q40" i="32"/>
  <c r="P40" i="32"/>
  <c r="B396" i="102"/>
  <c r="B44" i="99"/>
  <c r="B397" i="87"/>
  <c r="I397" i="87" s="1"/>
  <c r="P397" i="87" s="1"/>
  <c r="B123" i="86"/>
  <c r="B397" i="57"/>
  <c r="I397" i="57" s="1"/>
  <c r="B84" i="56"/>
  <c r="Q44" i="32"/>
  <c r="P44" i="32"/>
  <c r="B436" i="102"/>
  <c r="B48" i="99"/>
  <c r="B437" i="87"/>
  <c r="I437" i="87" s="1"/>
  <c r="P437" i="87" s="1"/>
  <c r="B135" i="86"/>
  <c r="B437" i="57"/>
  <c r="I437" i="57" s="1"/>
  <c r="B92" i="56"/>
  <c r="Q48" i="32"/>
  <c r="P48" i="32"/>
  <c r="B476" i="102"/>
  <c r="B52" i="99"/>
  <c r="B477" i="87"/>
  <c r="I477" i="87" s="1"/>
  <c r="P477" i="87" s="1"/>
  <c r="B147" i="86"/>
  <c r="B477" i="57"/>
  <c r="I477" i="57" s="1"/>
  <c r="B100" i="56"/>
  <c r="Q52" i="32"/>
  <c r="P52" i="32"/>
  <c r="B386" i="102"/>
  <c r="B43" i="99"/>
  <c r="B387" i="87"/>
  <c r="I387" i="87" s="1"/>
  <c r="P387" i="87" s="1"/>
  <c r="B120" i="86"/>
  <c r="B387" i="57"/>
  <c r="I387" i="57" s="1"/>
  <c r="B82" i="56"/>
  <c r="P43" i="32"/>
  <c r="Q43" i="32"/>
  <c r="B206" i="102"/>
  <c r="B25" i="99"/>
  <c r="B207" i="87"/>
  <c r="I207" i="87" s="1"/>
  <c r="P207" i="87" s="1"/>
  <c r="B66" i="86"/>
  <c r="B207" i="57"/>
  <c r="I207" i="57" s="1"/>
  <c r="Q25" i="32"/>
  <c r="B46" i="56"/>
  <c r="P25" i="32"/>
  <c r="B246" i="102"/>
  <c r="B29" i="99"/>
  <c r="B247" i="87"/>
  <c r="I247" i="87" s="1"/>
  <c r="P247" i="87" s="1"/>
  <c r="B78" i="86"/>
  <c r="B247" i="57"/>
  <c r="I247" i="57" s="1"/>
  <c r="Q29" i="32"/>
  <c r="B54" i="56"/>
  <c r="P29" i="32"/>
  <c r="B286" i="102"/>
  <c r="B33" i="99"/>
  <c r="B287" i="87"/>
  <c r="I287" i="87" s="1"/>
  <c r="P287" i="87" s="1"/>
  <c r="B90" i="86"/>
  <c r="B287" i="57"/>
  <c r="I287" i="57" s="1"/>
  <c r="Q33" i="32"/>
  <c r="B62" i="56"/>
  <c r="P33" i="32"/>
  <c r="B326" i="102"/>
  <c r="B37" i="99"/>
  <c r="B327" i="87"/>
  <c r="I327" i="87" s="1"/>
  <c r="P327" i="87" s="1"/>
  <c r="B102" i="86"/>
  <c r="B327" i="57"/>
  <c r="I327" i="57" s="1"/>
  <c r="Q37" i="32"/>
  <c r="B70" i="56"/>
  <c r="P37" i="32"/>
  <c r="B366" i="102"/>
  <c r="B41" i="99"/>
  <c r="B367" i="87"/>
  <c r="I367" i="87" s="1"/>
  <c r="P367" i="87" s="1"/>
  <c r="B114" i="86"/>
  <c r="B367" i="57"/>
  <c r="I367" i="57" s="1"/>
  <c r="Q41" i="32"/>
  <c r="B78" i="56"/>
  <c r="P41" i="32"/>
  <c r="B406" i="102"/>
  <c r="B45" i="99"/>
  <c r="B407" i="87"/>
  <c r="I407" i="87" s="1"/>
  <c r="P407" i="87" s="1"/>
  <c r="B126" i="86"/>
  <c r="B407" i="57"/>
  <c r="I407" i="57" s="1"/>
  <c r="Q45" i="32"/>
  <c r="B86" i="56"/>
  <c r="P45" i="32"/>
  <c r="B446" i="102"/>
  <c r="B49" i="99"/>
  <c r="B447" i="87"/>
  <c r="I447" i="87" s="1"/>
  <c r="P447" i="87" s="1"/>
  <c r="B138" i="86"/>
  <c r="B447" i="57"/>
  <c r="I447" i="57" s="1"/>
  <c r="Q49" i="32"/>
  <c r="B94" i="56"/>
  <c r="P49" i="32"/>
  <c r="B486" i="102"/>
  <c r="B53" i="99"/>
  <c r="B487" i="87"/>
  <c r="I487" i="87" s="1"/>
  <c r="P487" i="87" s="1"/>
  <c r="B150" i="86"/>
  <c r="B487" i="57"/>
  <c r="I487" i="57" s="1"/>
  <c r="Q53" i="32"/>
  <c r="B102" i="56"/>
  <c r="P53" i="32"/>
  <c r="B266" i="102"/>
  <c r="B31" i="99"/>
  <c r="B267" i="87"/>
  <c r="I267" i="87" s="1"/>
  <c r="P267" i="87" s="1"/>
  <c r="B84" i="86"/>
  <c r="B267" i="57"/>
  <c r="I267" i="57" s="1"/>
  <c r="B58" i="56"/>
  <c r="P31" i="32"/>
  <c r="Q31" i="32"/>
  <c r="B306" i="102"/>
  <c r="B35" i="99"/>
  <c r="B307" i="87"/>
  <c r="I307" i="87" s="1"/>
  <c r="P307" i="87" s="1"/>
  <c r="B96" i="86"/>
  <c r="B307" i="57"/>
  <c r="I307" i="57" s="1"/>
  <c r="B66" i="56"/>
  <c r="P35" i="32"/>
  <c r="Q35" i="32"/>
  <c r="B426" i="102"/>
  <c r="B47" i="99"/>
  <c r="B427" i="87"/>
  <c r="I427" i="87" s="1"/>
  <c r="P427" i="87" s="1"/>
  <c r="B132" i="86"/>
  <c r="B427" i="57"/>
  <c r="I427" i="57" s="1"/>
  <c r="B90" i="56"/>
  <c r="P47" i="32"/>
  <c r="Q47" i="32"/>
  <c r="B466" i="102"/>
  <c r="B51" i="99"/>
  <c r="B467" i="87"/>
  <c r="I467" i="87" s="1"/>
  <c r="P467" i="87" s="1"/>
  <c r="B144" i="86"/>
  <c r="B467" i="57"/>
  <c r="I467" i="57" s="1"/>
  <c r="B98" i="56"/>
  <c r="P51" i="32"/>
  <c r="Q51" i="32"/>
  <c r="B216" i="102"/>
  <c r="B26" i="99"/>
  <c r="B217" i="87"/>
  <c r="I217" i="87" s="1"/>
  <c r="P217" i="87" s="1"/>
  <c r="B69" i="86"/>
  <c r="B217" i="57"/>
  <c r="I217" i="57" s="1"/>
  <c r="B48" i="56"/>
  <c r="P26" i="32"/>
  <c r="Q26" i="32"/>
  <c r="B256" i="102"/>
  <c r="B30" i="99"/>
  <c r="B257" i="87"/>
  <c r="I257" i="87" s="1"/>
  <c r="P257" i="87" s="1"/>
  <c r="B81" i="86"/>
  <c r="B257" i="57"/>
  <c r="I257" i="57" s="1"/>
  <c r="Q30" i="32"/>
  <c r="B56" i="56"/>
  <c r="P30" i="32"/>
  <c r="B34" i="36"/>
  <c r="B296" i="102"/>
  <c r="B34" i="99"/>
  <c r="B297" i="87"/>
  <c r="I297" i="87" s="1"/>
  <c r="P297" i="87" s="1"/>
  <c r="B93" i="86"/>
  <c r="B297" i="57"/>
  <c r="I297" i="57" s="1"/>
  <c r="Q34" i="32"/>
  <c r="B64" i="56"/>
  <c r="P34" i="32"/>
  <c r="B336" i="102"/>
  <c r="B38" i="99"/>
  <c r="B337" i="87"/>
  <c r="I337" i="87" s="1"/>
  <c r="P337" i="87" s="1"/>
  <c r="B105" i="86"/>
  <c r="B337" i="57"/>
  <c r="I337" i="57" s="1"/>
  <c r="Q38" i="32"/>
  <c r="B72" i="56"/>
  <c r="P38" i="32"/>
  <c r="B42" i="36"/>
  <c r="B376" i="102"/>
  <c r="B42" i="99"/>
  <c r="B377" i="87"/>
  <c r="I377" i="87" s="1"/>
  <c r="P377" i="87" s="1"/>
  <c r="B117" i="86"/>
  <c r="B377" i="57"/>
  <c r="I377" i="57" s="1"/>
  <c r="Q42" i="32"/>
  <c r="B80" i="56"/>
  <c r="P42" i="32"/>
  <c r="B46" i="36"/>
  <c r="B416" i="102"/>
  <c r="B46" i="99"/>
  <c r="B417" i="87"/>
  <c r="I417" i="87" s="1"/>
  <c r="P417" i="87" s="1"/>
  <c r="B129" i="86"/>
  <c r="B417" i="57"/>
  <c r="I417" i="57" s="1"/>
  <c r="Q46" i="32"/>
  <c r="B88" i="56"/>
  <c r="P46" i="32"/>
  <c r="B456" i="102"/>
  <c r="B50" i="99"/>
  <c r="B457" i="87"/>
  <c r="I457" i="87" s="1"/>
  <c r="P457" i="87" s="1"/>
  <c r="B141" i="86"/>
  <c r="B457" i="57"/>
  <c r="I457" i="57" s="1"/>
  <c r="Q50" i="32"/>
  <c r="B96" i="56"/>
  <c r="P50" i="32"/>
  <c r="B54" i="36"/>
  <c r="B496" i="102"/>
  <c r="B54" i="99"/>
  <c r="B497" i="87"/>
  <c r="I497" i="87" s="1"/>
  <c r="P497" i="87" s="1"/>
  <c r="B153" i="86"/>
  <c r="B497" i="57"/>
  <c r="I497" i="57" s="1"/>
  <c r="Q54" i="32"/>
  <c r="B104" i="56"/>
  <c r="P54" i="32"/>
  <c r="B27" i="36"/>
  <c r="J33" i="73"/>
  <c r="F33" i="73"/>
  <c r="C33" i="73"/>
  <c r="H33" i="73"/>
  <c r="J34" i="73"/>
  <c r="L33" i="73" s="1"/>
  <c r="I33" i="73"/>
  <c r="K27" i="73"/>
  <c r="I27" i="73"/>
  <c r="H27" i="73"/>
  <c r="F27" i="73"/>
  <c r="E27" i="73"/>
  <c r="C27" i="73"/>
  <c r="J28" i="73"/>
  <c r="L27" i="73" s="1"/>
  <c r="J27" i="73"/>
  <c r="B496" i="40"/>
  <c r="B105" i="39"/>
  <c r="B486" i="40"/>
  <c r="B103" i="39"/>
  <c r="B53" i="36"/>
  <c r="B476" i="40"/>
  <c r="B101" i="39"/>
  <c r="B52" i="36"/>
  <c r="B99" i="39"/>
  <c r="B466" i="40"/>
  <c r="B51" i="36"/>
  <c r="B456" i="40"/>
  <c r="B97" i="39"/>
  <c r="B50" i="36"/>
  <c r="B446" i="40"/>
  <c r="B95" i="39"/>
  <c r="B49" i="36"/>
  <c r="B436" i="40"/>
  <c r="B93" i="39"/>
  <c r="B48" i="36"/>
  <c r="B91" i="39"/>
  <c r="B426" i="40"/>
  <c r="B47" i="36"/>
  <c r="B416" i="40"/>
  <c r="B89" i="39"/>
  <c r="B406" i="40"/>
  <c r="B87" i="39"/>
  <c r="B45" i="36"/>
  <c r="B85" i="39"/>
  <c r="B396" i="40"/>
  <c r="B44" i="36"/>
  <c r="B83" i="39"/>
  <c r="B386" i="40"/>
  <c r="B43" i="36"/>
  <c r="B376" i="40"/>
  <c r="B81" i="39"/>
  <c r="B366" i="40"/>
  <c r="B79" i="39"/>
  <c r="B41" i="36"/>
  <c r="B356" i="40"/>
  <c r="B77" i="39"/>
  <c r="B40" i="36"/>
  <c r="B346" i="40"/>
  <c r="B75" i="39"/>
  <c r="B39" i="36"/>
  <c r="B336" i="40"/>
  <c r="B73" i="39"/>
  <c r="B38" i="36"/>
  <c r="B71" i="39"/>
  <c r="B326" i="40"/>
  <c r="B37" i="36"/>
  <c r="B316" i="40"/>
  <c r="B69" i="39"/>
  <c r="B36" i="36"/>
  <c r="B67" i="39"/>
  <c r="B306" i="40"/>
  <c r="B35" i="36"/>
  <c r="B296" i="40"/>
  <c r="B65" i="39"/>
  <c r="B286" i="40"/>
  <c r="B63" i="39"/>
  <c r="B33" i="36"/>
  <c r="B61" i="39"/>
  <c r="B276" i="40"/>
  <c r="B59" i="39"/>
  <c r="B266" i="40"/>
  <c r="B31" i="36"/>
  <c r="B256" i="40"/>
  <c r="B57" i="39"/>
  <c r="B30" i="36"/>
  <c r="B246" i="40"/>
  <c r="B55" i="39"/>
  <c r="B29" i="36"/>
  <c r="B236" i="40"/>
  <c r="B53" i="39"/>
  <c r="B28" i="36"/>
  <c r="B51" i="39"/>
  <c r="B226" i="40"/>
  <c r="B49" i="39"/>
  <c r="B216" i="40"/>
  <c r="B26" i="36"/>
  <c r="B206" i="40"/>
  <c r="B47" i="39"/>
  <c r="H21" i="107"/>
  <c r="H21" i="111"/>
  <c r="D196" i="102"/>
  <c r="D186" i="102"/>
  <c r="D176" i="102"/>
  <c r="D166" i="102"/>
  <c r="D156" i="102"/>
  <c r="D146" i="102"/>
  <c r="D136" i="102"/>
  <c r="D126" i="102"/>
  <c r="D116" i="102"/>
  <c r="D106" i="102"/>
  <c r="D196" i="96"/>
  <c r="D186" i="96"/>
  <c r="D176" i="96"/>
  <c r="D166" i="96"/>
  <c r="D156" i="96"/>
  <c r="D146" i="96"/>
  <c r="D136" i="96"/>
  <c r="D126" i="96"/>
  <c r="D116" i="96"/>
  <c r="D106" i="96"/>
  <c r="E26" i="82"/>
  <c r="E25" i="82"/>
  <c r="E24" i="82"/>
  <c r="I63" i="86"/>
  <c r="I60" i="86"/>
  <c r="I57" i="86"/>
  <c r="I54" i="86"/>
  <c r="I51" i="86"/>
  <c r="I48" i="86"/>
  <c r="I45" i="86"/>
  <c r="I42" i="86"/>
  <c r="I39" i="86"/>
  <c r="I36" i="86"/>
  <c r="I33" i="86"/>
  <c r="I30" i="86"/>
  <c r="I27" i="86"/>
  <c r="I24" i="86"/>
  <c r="I21" i="86"/>
  <c r="I18" i="86"/>
  <c r="I15" i="86"/>
  <c r="I12" i="86"/>
  <c r="I9" i="86"/>
  <c r="I6" i="86"/>
  <c r="G63" i="86"/>
  <c r="F63" i="86"/>
  <c r="E63" i="86"/>
  <c r="D63" i="86"/>
  <c r="G60" i="86"/>
  <c r="F60" i="86"/>
  <c r="E60" i="86"/>
  <c r="D60" i="86"/>
  <c r="G57" i="86"/>
  <c r="F57" i="86"/>
  <c r="E57" i="86"/>
  <c r="D57" i="86"/>
  <c r="G54" i="86"/>
  <c r="F54" i="86"/>
  <c r="E54" i="86"/>
  <c r="D54" i="86"/>
  <c r="G51" i="86"/>
  <c r="F51" i="86"/>
  <c r="E51" i="86"/>
  <c r="D51" i="86"/>
  <c r="G48" i="86"/>
  <c r="F48" i="86"/>
  <c r="E48" i="86"/>
  <c r="D48" i="86"/>
  <c r="G45" i="86"/>
  <c r="F45" i="86"/>
  <c r="E45" i="86"/>
  <c r="D45" i="86"/>
  <c r="G42" i="86"/>
  <c r="F42" i="86"/>
  <c r="E42" i="86"/>
  <c r="D42" i="86"/>
  <c r="G39" i="86"/>
  <c r="F39" i="86"/>
  <c r="E39" i="86"/>
  <c r="D39" i="86"/>
  <c r="G36" i="86"/>
  <c r="F36" i="86"/>
  <c r="E36" i="86"/>
  <c r="D36" i="86"/>
  <c r="G33" i="86"/>
  <c r="F33" i="86"/>
  <c r="E33" i="86"/>
  <c r="D33" i="86"/>
  <c r="G30" i="86"/>
  <c r="F30" i="86"/>
  <c r="E30" i="86"/>
  <c r="D30" i="86"/>
  <c r="G27" i="86"/>
  <c r="F27" i="86"/>
  <c r="E27" i="86"/>
  <c r="D27" i="86"/>
  <c r="G24" i="86"/>
  <c r="F24" i="86"/>
  <c r="E24" i="86"/>
  <c r="D24" i="86"/>
  <c r="G21" i="86"/>
  <c r="F21" i="86"/>
  <c r="E21" i="86"/>
  <c r="D21" i="86"/>
  <c r="G18" i="86"/>
  <c r="F18" i="86"/>
  <c r="E18" i="86"/>
  <c r="D18" i="86"/>
  <c r="G15" i="86"/>
  <c r="F15" i="86"/>
  <c r="E15" i="86"/>
  <c r="D15" i="86"/>
  <c r="G12" i="86"/>
  <c r="F12" i="86"/>
  <c r="E12" i="86"/>
  <c r="D12" i="86"/>
  <c r="G9" i="86"/>
  <c r="F9" i="86"/>
  <c r="E9" i="86"/>
  <c r="D9" i="86"/>
  <c r="G6" i="86"/>
  <c r="F6" i="86"/>
  <c r="E6" i="86"/>
  <c r="D6" i="86"/>
  <c r="P8" i="80"/>
  <c r="I8" i="80"/>
  <c r="E26" i="49"/>
  <c r="E25" i="49"/>
  <c r="E24" i="49"/>
  <c r="E27" i="49" l="1"/>
  <c r="S367" i="87"/>
  <c r="S417" i="87"/>
  <c r="S457" i="87"/>
  <c r="S317" i="87"/>
  <c r="S307" i="87"/>
  <c r="S387" i="87"/>
  <c r="S487" i="87"/>
  <c r="S477" i="87"/>
  <c r="S467" i="87"/>
  <c r="S447" i="87"/>
  <c r="S437" i="87"/>
  <c r="S427" i="87"/>
  <c r="S407" i="87"/>
  <c r="S357" i="87"/>
  <c r="S337" i="87"/>
  <c r="S277" i="87"/>
  <c r="S207" i="87"/>
  <c r="E30" i="99"/>
  <c r="D30" i="99"/>
  <c r="G30" i="99" s="1"/>
  <c r="D51" i="99"/>
  <c r="G51" i="99" s="1"/>
  <c r="E51" i="99"/>
  <c r="D31" i="99"/>
  <c r="G31" i="99" s="1"/>
  <c r="E31" i="99"/>
  <c r="E41" i="99"/>
  <c r="D41" i="99"/>
  <c r="G41" i="99" s="1"/>
  <c r="D44" i="99"/>
  <c r="G44" i="99" s="1"/>
  <c r="E44" i="99"/>
  <c r="E50" i="99"/>
  <c r="D50" i="99"/>
  <c r="G50" i="99" s="1"/>
  <c r="E46" i="99"/>
  <c r="D46" i="99"/>
  <c r="G46" i="99" s="1"/>
  <c r="Q105" i="86"/>
  <c r="P105" i="86"/>
  <c r="Q93" i="86"/>
  <c r="P93" i="86"/>
  <c r="D28" i="99"/>
  <c r="G28" i="99" s="1"/>
  <c r="E28" i="99"/>
  <c r="D39" i="99"/>
  <c r="G39" i="99" s="1"/>
  <c r="E39" i="99"/>
  <c r="D27" i="99"/>
  <c r="G27" i="99" s="1"/>
  <c r="E27" i="99"/>
  <c r="Q117" i="86"/>
  <c r="P117" i="86"/>
  <c r="E26" i="99"/>
  <c r="D26" i="99"/>
  <c r="G26" i="99" s="1"/>
  <c r="D35" i="99"/>
  <c r="G35" i="99" s="1"/>
  <c r="E35" i="99"/>
  <c r="E49" i="99"/>
  <c r="D49" i="99"/>
  <c r="G49" i="99" s="1"/>
  <c r="E37" i="99"/>
  <c r="D37" i="99"/>
  <c r="G37" i="99" s="1"/>
  <c r="E33" i="99"/>
  <c r="D33" i="99"/>
  <c r="G33" i="99" s="1"/>
  <c r="E29" i="99"/>
  <c r="D29" i="99"/>
  <c r="G29" i="99" s="1"/>
  <c r="E25" i="99"/>
  <c r="D25" i="99"/>
  <c r="G25" i="99" s="1"/>
  <c r="D43" i="99"/>
  <c r="G43" i="99" s="1"/>
  <c r="E43" i="99"/>
  <c r="D52" i="99"/>
  <c r="G52" i="99" s="1"/>
  <c r="E52" i="99"/>
  <c r="D48" i="99"/>
  <c r="G48" i="99" s="1"/>
  <c r="E48" i="99"/>
  <c r="D32" i="99"/>
  <c r="G32" i="99" s="1"/>
  <c r="E32" i="99"/>
  <c r="Q153" i="86"/>
  <c r="P153" i="86"/>
  <c r="E42" i="99"/>
  <c r="D42" i="99"/>
  <c r="G42" i="99" s="1"/>
  <c r="Q81" i="86"/>
  <c r="P81" i="86"/>
  <c r="Q69" i="86"/>
  <c r="P69" i="86"/>
  <c r="P144" i="86"/>
  <c r="Q144" i="86"/>
  <c r="P132" i="86"/>
  <c r="Q132" i="86"/>
  <c r="P96" i="86"/>
  <c r="Q96" i="86"/>
  <c r="P84" i="86"/>
  <c r="Q84" i="86"/>
  <c r="Q150" i="86"/>
  <c r="P150" i="86"/>
  <c r="Q138" i="86"/>
  <c r="P138" i="86"/>
  <c r="Q126" i="86"/>
  <c r="P126" i="86"/>
  <c r="Q114" i="86"/>
  <c r="P114" i="86"/>
  <c r="Q102" i="86"/>
  <c r="P102" i="86"/>
  <c r="Q90" i="86"/>
  <c r="P90" i="86"/>
  <c r="Q78" i="86"/>
  <c r="P78" i="86"/>
  <c r="Q66" i="86"/>
  <c r="P66" i="86"/>
  <c r="P120" i="86"/>
  <c r="Q120" i="86"/>
  <c r="P147" i="86"/>
  <c r="Q147" i="86"/>
  <c r="P135" i="86"/>
  <c r="Q135" i="86"/>
  <c r="P123" i="86"/>
  <c r="Q123" i="86"/>
  <c r="P111" i="86"/>
  <c r="Q111" i="86"/>
  <c r="P99" i="86"/>
  <c r="Q99" i="86"/>
  <c r="P87" i="86"/>
  <c r="Q87" i="86"/>
  <c r="E54" i="99"/>
  <c r="D54" i="99"/>
  <c r="G54" i="99" s="1"/>
  <c r="D47" i="99"/>
  <c r="G47" i="99" s="1"/>
  <c r="E47" i="99"/>
  <c r="E53" i="99"/>
  <c r="D53" i="99"/>
  <c r="G53" i="99" s="1"/>
  <c r="E45" i="99"/>
  <c r="D45" i="99"/>
  <c r="G45" i="99" s="1"/>
  <c r="D40" i="99"/>
  <c r="G40" i="99" s="1"/>
  <c r="E40" i="99"/>
  <c r="D36" i="99"/>
  <c r="G36" i="99" s="1"/>
  <c r="E36" i="99"/>
  <c r="Q141" i="86"/>
  <c r="P141" i="86"/>
  <c r="Q129" i="86"/>
  <c r="P129" i="86"/>
  <c r="E38" i="99"/>
  <c r="D38" i="99"/>
  <c r="G38" i="99" s="1"/>
  <c r="E34" i="99"/>
  <c r="D34" i="99"/>
  <c r="G34" i="99" s="1"/>
  <c r="P75" i="86"/>
  <c r="Q75" i="86"/>
  <c r="P108" i="86"/>
  <c r="Q108" i="86"/>
  <c r="P72" i="86"/>
  <c r="Q72" i="86"/>
  <c r="B50" i="110"/>
  <c r="B50" i="113" s="1"/>
  <c r="K98" i="101"/>
  <c r="D97" i="101"/>
  <c r="D51" i="111" s="1"/>
  <c r="H97" i="101"/>
  <c r="K97" i="101"/>
  <c r="K51" i="111" s="1"/>
  <c r="B97" i="101"/>
  <c r="C50" i="99"/>
  <c r="F50" i="99" s="1"/>
  <c r="E50" i="110"/>
  <c r="E50" i="113" s="1"/>
  <c r="C50" i="110"/>
  <c r="C50" i="113" s="1"/>
  <c r="B50" i="100"/>
  <c r="C50" i="100" s="1"/>
  <c r="C456" i="102" s="1"/>
  <c r="N50" i="99"/>
  <c r="B46" i="110"/>
  <c r="B46" i="113" s="1"/>
  <c r="B89" i="101"/>
  <c r="C46" i="110"/>
  <c r="C46" i="113" s="1"/>
  <c r="B46" i="100"/>
  <c r="C46" i="99"/>
  <c r="F46" i="99" s="1"/>
  <c r="N46" i="99"/>
  <c r="O93" i="86"/>
  <c r="C93" i="86"/>
  <c r="B45" i="110"/>
  <c r="B45" i="113" s="1"/>
  <c r="K87" i="101"/>
  <c r="K46" i="111" s="1"/>
  <c r="H87" i="101"/>
  <c r="F87" i="101"/>
  <c r="F46" i="111" s="1"/>
  <c r="K88" i="101"/>
  <c r="C87" i="101"/>
  <c r="C46" i="111" s="1"/>
  <c r="B87" i="101"/>
  <c r="E45" i="110"/>
  <c r="E45" i="113" s="1"/>
  <c r="C45" i="99"/>
  <c r="F45" i="99" s="1"/>
  <c r="D45" i="110"/>
  <c r="D45" i="113" s="1"/>
  <c r="C45" i="110"/>
  <c r="C45" i="113" s="1"/>
  <c r="B45" i="100"/>
  <c r="C45" i="100" s="1"/>
  <c r="C406" i="102" s="1"/>
  <c r="N45" i="99"/>
  <c r="N37" i="99"/>
  <c r="B37" i="110"/>
  <c r="B37" i="113" s="1"/>
  <c r="K71" i="101"/>
  <c r="K38" i="111" s="1"/>
  <c r="D71" i="101"/>
  <c r="D38" i="111" s="1"/>
  <c r="F71" i="101"/>
  <c r="F38" i="111" s="1"/>
  <c r="K72" i="101"/>
  <c r="B71" i="101"/>
  <c r="E37" i="110"/>
  <c r="E37" i="113" s="1"/>
  <c r="C37" i="99"/>
  <c r="F37" i="99" s="1"/>
  <c r="H71" i="101"/>
  <c r="B37" i="100"/>
  <c r="C37" i="100" s="1"/>
  <c r="C326" i="102" s="1"/>
  <c r="B29" i="110"/>
  <c r="B29" i="113" s="1"/>
  <c r="K55" i="101"/>
  <c r="K30" i="111" s="1"/>
  <c r="H55" i="101"/>
  <c r="F55" i="101"/>
  <c r="F30" i="111" s="1"/>
  <c r="K56" i="101"/>
  <c r="C55" i="101"/>
  <c r="C30" i="111" s="1"/>
  <c r="B55" i="101"/>
  <c r="E29" i="110"/>
  <c r="E29" i="113" s="1"/>
  <c r="C29" i="99"/>
  <c r="F29" i="99" s="1"/>
  <c r="D29" i="110"/>
  <c r="D29" i="113" s="1"/>
  <c r="C29" i="110"/>
  <c r="C29" i="113" s="1"/>
  <c r="B29" i="100"/>
  <c r="C29" i="100" s="1"/>
  <c r="C246" i="102" s="1"/>
  <c r="N29" i="99"/>
  <c r="B83" i="56"/>
  <c r="Q82" i="56"/>
  <c r="C82" i="56"/>
  <c r="O82" i="56"/>
  <c r="P82" i="56"/>
  <c r="O75" i="86"/>
  <c r="C75" i="86"/>
  <c r="O108" i="86"/>
  <c r="C108" i="86"/>
  <c r="O72" i="86"/>
  <c r="C72" i="86"/>
  <c r="O153" i="86"/>
  <c r="C153" i="86"/>
  <c r="B42" i="110"/>
  <c r="B42" i="113" s="1"/>
  <c r="E42" i="110"/>
  <c r="E42" i="113" s="1"/>
  <c r="F81" i="101"/>
  <c r="F43" i="111" s="1"/>
  <c r="D81" i="101"/>
  <c r="D43" i="111" s="1"/>
  <c r="H81" i="101"/>
  <c r="E81" i="101"/>
  <c r="E43" i="111" s="1"/>
  <c r="B81" i="101"/>
  <c r="K82" i="101"/>
  <c r="B42" i="100"/>
  <c r="C42" i="100" s="1"/>
  <c r="C376" i="102" s="1"/>
  <c r="C42" i="99"/>
  <c r="F42" i="99" s="1"/>
  <c r="N42" i="99"/>
  <c r="C72" i="56"/>
  <c r="B73" i="56"/>
  <c r="Q72" i="56"/>
  <c r="P72" i="56"/>
  <c r="O72" i="56"/>
  <c r="B65" i="56"/>
  <c r="Q64" i="56"/>
  <c r="C64" i="56"/>
  <c r="O64" i="56"/>
  <c r="P64" i="56"/>
  <c r="O81" i="86"/>
  <c r="C81" i="86"/>
  <c r="C69" i="86"/>
  <c r="O69" i="86"/>
  <c r="O144" i="86"/>
  <c r="C144" i="86"/>
  <c r="O132" i="86"/>
  <c r="C132" i="86"/>
  <c r="C96" i="86"/>
  <c r="O96" i="86"/>
  <c r="C84" i="86"/>
  <c r="O84" i="86"/>
  <c r="B101" i="56"/>
  <c r="C100" i="56"/>
  <c r="Q100" i="56"/>
  <c r="O100" i="56"/>
  <c r="P100" i="56"/>
  <c r="B52" i="110"/>
  <c r="B52" i="113" s="1"/>
  <c r="K102" i="101"/>
  <c r="D101" i="101"/>
  <c r="D53" i="111" s="1"/>
  <c r="B101" i="101"/>
  <c r="B52" i="100"/>
  <c r="C52" i="99"/>
  <c r="C52" i="110"/>
  <c r="C52" i="113" s="1"/>
  <c r="N52" i="99"/>
  <c r="C92" i="56"/>
  <c r="Q92" i="56"/>
  <c r="B93" i="56"/>
  <c r="O92" i="56"/>
  <c r="P92" i="56"/>
  <c r="N48" i="99"/>
  <c r="C48" i="110"/>
  <c r="C48" i="113" s="1"/>
  <c r="B48" i="110"/>
  <c r="B48" i="113" s="1"/>
  <c r="K94" i="101"/>
  <c r="H93" i="101"/>
  <c r="K93" i="101"/>
  <c r="K49" i="111" s="1"/>
  <c r="I93" i="101"/>
  <c r="I49" i="111" s="1"/>
  <c r="B93" i="101"/>
  <c r="B48" i="100"/>
  <c r="C48" i="99"/>
  <c r="F48" i="99" s="1"/>
  <c r="F93" i="101"/>
  <c r="F49" i="111" s="1"/>
  <c r="Q84" i="56"/>
  <c r="C84" i="56"/>
  <c r="O84" i="56"/>
  <c r="P84" i="56"/>
  <c r="B85" i="56"/>
  <c r="C44" i="110"/>
  <c r="C44" i="113" s="1"/>
  <c r="B44" i="110"/>
  <c r="B44" i="113" s="1"/>
  <c r="K86" i="101"/>
  <c r="H85" i="101"/>
  <c r="F85" i="101"/>
  <c r="F45" i="111" s="1"/>
  <c r="B85" i="101"/>
  <c r="D44" i="110"/>
  <c r="D44" i="113" s="1"/>
  <c r="B44" i="100"/>
  <c r="C44" i="99"/>
  <c r="F44" i="99" s="1"/>
  <c r="D85" i="101"/>
  <c r="D45" i="111" s="1"/>
  <c r="N44" i="99"/>
  <c r="Q76" i="56"/>
  <c r="B77" i="56"/>
  <c r="O76" i="56"/>
  <c r="C76" i="56"/>
  <c r="P76" i="56"/>
  <c r="C40" i="110"/>
  <c r="C40" i="113" s="1"/>
  <c r="B40" i="110"/>
  <c r="B40" i="113" s="1"/>
  <c r="K78" i="101"/>
  <c r="H77" i="101"/>
  <c r="D40" i="110"/>
  <c r="D40" i="113" s="1"/>
  <c r="K77" i="101"/>
  <c r="K41" i="111" s="1"/>
  <c r="I77" i="101"/>
  <c r="I41" i="111" s="1"/>
  <c r="B77" i="101"/>
  <c r="B40" i="100"/>
  <c r="C40" i="99"/>
  <c r="E77" i="101"/>
  <c r="E41" i="111" s="1"/>
  <c r="E40" i="110"/>
  <c r="E40" i="113" s="1"/>
  <c r="N40" i="99"/>
  <c r="O68" i="56"/>
  <c r="Q68" i="56"/>
  <c r="P68" i="56"/>
  <c r="C68" i="56"/>
  <c r="B69" i="56"/>
  <c r="B36" i="110"/>
  <c r="B36" i="113" s="1"/>
  <c r="F69" i="101"/>
  <c r="F37" i="111" s="1"/>
  <c r="E69" i="101"/>
  <c r="E37" i="111" s="1"/>
  <c r="B69" i="101"/>
  <c r="B36" i="100"/>
  <c r="C36" i="99"/>
  <c r="C36" i="110"/>
  <c r="C36" i="113" s="1"/>
  <c r="N36" i="99"/>
  <c r="B61" i="56"/>
  <c r="C60" i="56"/>
  <c r="Q60" i="56"/>
  <c r="O60" i="56"/>
  <c r="P60" i="56"/>
  <c r="B32" i="110"/>
  <c r="B32" i="113" s="1"/>
  <c r="B61" i="101"/>
  <c r="B32" i="100"/>
  <c r="C32" i="99"/>
  <c r="F32" i="99" s="1"/>
  <c r="E32" i="110"/>
  <c r="E32" i="113" s="1"/>
  <c r="N32" i="99"/>
  <c r="O104" i="56"/>
  <c r="C104" i="56"/>
  <c r="Q104" i="56"/>
  <c r="P104" i="56"/>
  <c r="B105" i="56"/>
  <c r="C141" i="86"/>
  <c r="O141" i="86"/>
  <c r="O129" i="86"/>
  <c r="C129" i="86"/>
  <c r="C38" i="110"/>
  <c r="C38" i="113" s="1"/>
  <c r="B38" i="110"/>
  <c r="B38" i="113" s="1"/>
  <c r="I73" i="101"/>
  <c r="I39" i="111" s="1"/>
  <c r="F73" i="101"/>
  <c r="F39" i="111" s="1"/>
  <c r="E73" i="101"/>
  <c r="E39" i="111" s="1"/>
  <c r="D38" i="110"/>
  <c r="D38" i="113" s="1"/>
  <c r="K73" i="101"/>
  <c r="K39" i="111" s="1"/>
  <c r="B73" i="101"/>
  <c r="C73" i="101"/>
  <c r="C39" i="111" s="1"/>
  <c r="E38" i="110"/>
  <c r="E38" i="113" s="1"/>
  <c r="K74" i="101"/>
  <c r="D73" i="101"/>
  <c r="D39" i="111" s="1"/>
  <c r="B38" i="100"/>
  <c r="C38" i="100" s="1"/>
  <c r="C336" i="102" s="1"/>
  <c r="C38" i="99"/>
  <c r="F38" i="99" s="1"/>
  <c r="N38" i="99"/>
  <c r="C34" i="110"/>
  <c r="C34" i="113" s="1"/>
  <c r="B34" i="110"/>
  <c r="B34" i="113" s="1"/>
  <c r="K66" i="101"/>
  <c r="I65" i="101"/>
  <c r="I35" i="111" s="1"/>
  <c r="F65" i="101"/>
  <c r="F35" i="111" s="1"/>
  <c r="K65" i="101"/>
  <c r="K35" i="111" s="1"/>
  <c r="H65" i="101"/>
  <c r="B65" i="101"/>
  <c r="C65" i="101"/>
  <c r="C35" i="111" s="1"/>
  <c r="E65" i="101"/>
  <c r="E35" i="111" s="1"/>
  <c r="E34" i="110"/>
  <c r="E34" i="113" s="1"/>
  <c r="D34" i="110"/>
  <c r="D34" i="113" s="1"/>
  <c r="B34" i="100"/>
  <c r="C34" i="100" s="1"/>
  <c r="C296" i="102" s="1"/>
  <c r="C34" i="99"/>
  <c r="F34" i="99" s="1"/>
  <c r="N34" i="99"/>
  <c r="C56" i="56"/>
  <c r="B57" i="56"/>
  <c r="O56" i="56"/>
  <c r="P56" i="56"/>
  <c r="Q56" i="56"/>
  <c r="C150" i="86"/>
  <c r="O150" i="86"/>
  <c r="C138" i="86"/>
  <c r="O138" i="86"/>
  <c r="C126" i="86"/>
  <c r="O126" i="86"/>
  <c r="O114" i="86"/>
  <c r="C114" i="86"/>
  <c r="O102" i="86"/>
  <c r="C102" i="86"/>
  <c r="O90" i="86"/>
  <c r="C90" i="86"/>
  <c r="O78" i="86"/>
  <c r="C78" i="86"/>
  <c r="O66" i="86"/>
  <c r="C66" i="86"/>
  <c r="O120" i="86"/>
  <c r="C120" i="86"/>
  <c r="B53" i="56"/>
  <c r="O52" i="56"/>
  <c r="C52" i="56"/>
  <c r="P52" i="56"/>
  <c r="Q52" i="56"/>
  <c r="B28" i="110"/>
  <c r="B28" i="113" s="1"/>
  <c r="E28" i="110"/>
  <c r="E28" i="113" s="1"/>
  <c r="I53" i="101"/>
  <c r="I29" i="111" s="1"/>
  <c r="B53" i="101"/>
  <c r="B28" i="100"/>
  <c r="C28" i="99"/>
  <c r="C28" i="110"/>
  <c r="C28" i="113" s="1"/>
  <c r="N28" i="99"/>
  <c r="O74" i="56"/>
  <c r="C74" i="56"/>
  <c r="B75" i="56"/>
  <c r="Q74" i="56"/>
  <c r="P74" i="56"/>
  <c r="B39" i="110"/>
  <c r="B39" i="113" s="1"/>
  <c r="K75" i="101"/>
  <c r="K40" i="111" s="1"/>
  <c r="E39" i="110"/>
  <c r="E39" i="113" s="1"/>
  <c r="E75" i="101"/>
  <c r="E40" i="111" s="1"/>
  <c r="B75" i="101"/>
  <c r="I75" i="101"/>
  <c r="I40" i="111" s="1"/>
  <c r="B39" i="100"/>
  <c r="C39" i="99"/>
  <c r="F39" i="99" s="1"/>
  <c r="N39" i="99"/>
  <c r="O50" i="56"/>
  <c r="P50" i="56"/>
  <c r="C50" i="56"/>
  <c r="B51" i="56"/>
  <c r="Q50" i="56"/>
  <c r="N27" i="99"/>
  <c r="C27" i="110"/>
  <c r="C27" i="113" s="1"/>
  <c r="B27" i="110"/>
  <c r="B27" i="113" s="1"/>
  <c r="I51" i="101"/>
  <c r="I28" i="111" s="1"/>
  <c r="F51" i="101"/>
  <c r="F28" i="111" s="1"/>
  <c r="H51" i="101"/>
  <c r="K52" i="101"/>
  <c r="C51" i="101"/>
  <c r="C28" i="111" s="1"/>
  <c r="B51" i="101"/>
  <c r="D51" i="101"/>
  <c r="D28" i="111" s="1"/>
  <c r="B27" i="100"/>
  <c r="C27" i="100" s="1"/>
  <c r="C226" i="102" s="1"/>
  <c r="C27" i="99"/>
  <c r="F27" i="99" s="1"/>
  <c r="B81" i="56"/>
  <c r="Q80" i="56"/>
  <c r="C80" i="56"/>
  <c r="O80" i="56"/>
  <c r="P80" i="56"/>
  <c r="C105" i="86"/>
  <c r="O105" i="86"/>
  <c r="B53" i="110"/>
  <c r="B53" i="113" s="1"/>
  <c r="B103" i="101"/>
  <c r="C53" i="99"/>
  <c r="F53" i="99" s="1"/>
  <c r="K104" i="101"/>
  <c r="B53" i="100"/>
  <c r="N53" i="99"/>
  <c r="C49" i="110"/>
  <c r="C49" i="113" s="1"/>
  <c r="B49" i="110"/>
  <c r="B49" i="113" s="1"/>
  <c r="E95" i="101"/>
  <c r="E50" i="111" s="1"/>
  <c r="I95" i="101"/>
  <c r="I50" i="111" s="1"/>
  <c r="B95" i="101"/>
  <c r="E49" i="110"/>
  <c r="E49" i="113" s="1"/>
  <c r="B49" i="100"/>
  <c r="C49" i="99"/>
  <c r="F49" i="99" s="1"/>
  <c r="N49" i="99"/>
  <c r="N41" i="99"/>
  <c r="B41" i="110"/>
  <c r="B41" i="113" s="1"/>
  <c r="K79" i="101"/>
  <c r="K42" i="111" s="1"/>
  <c r="H79" i="101"/>
  <c r="F79" i="101"/>
  <c r="F42" i="111" s="1"/>
  <c r="K80" i="101"/>
  <c r="C79" i="101"/>
  <c r="C42" i="111" s="1"/>
  <c r="B79" i="101"/>
  <c r="C41" i="99"/>
  <c r="F41" i="99" s="1"/>
  <c r="D41" i="110"/>
  <c r="D41" i="113" s="1"/>
  <c r="C41" i="110"/>
  <c r="C41" i="113" s="1"/>
  <c r="B41" i="100"/>
  <c r="C41" i="100" s="1"/>
  <c r="C366" i="102" s="1"/>
  <c r="B33" i="110"/>
  <c r="B33" i="113" s="1"/>
  <c r="B63" i="101"/>
  <c r="C33" i="99"/>
  <c r="F33" i="99" s="1"/>
  <c r="E33" i="110"/>
  <c r="E33" i="113" s="1"/>
  <c r="B33" i="100"/>
  <c r="N33" i="99"/>
  <c r="C25" i="110"/>
  <c r="C25" i="113" s="1"/>
  <c r="B25" i="110"/>
  <c r="B25" i="113" s="1"/>
  <c r="H47" i="101"/>
  <c r="E47" i="101"/>
  <c r="E26" i="111" s="1"/>
  <c r="I47" i="101"/>
  <c r="I26" i="111" s="1"/>
  <c r="B47" i="101"/>
  <c r="B25" i="100"/>
  <c r="C25" i="99"/>
  <c r="D25" i="110"/>
  <c r="D25" i="113" s="1"/>
  <c r="E25" i="110"/>
  <c r="E25" i="113" s="1"/>
  <c r="N25" i="99"/>
  <c r="C43" i="110"/>
  <c r="C43" i="113" s="1"/>
  <c r="B43" i="110"/>
  <c r="B43" i="113" s="1"/>
  <c r="I83" i="101"/>
  <c r="I44" i="111" s="1"/>
  <c r="F83" i="101"/>
  <c r="F44" i="111" s="1"/>
  <c r="H83" i="101"/>
  <c r="K84" i="101"/>
  <c r="C83" i="101"/>
  <c r="C44" i="111" s="1"/>
  <c r="B83" i="101"/>
  <c r="D83" i="101"/>
  <c r="D44" i="111" s="1"/>
  <c r="B43" i="100"/>
  <c r="C43" i="100" s="1"/>
  <c r="C386" i="102" s="1"/>
  <c r="C43" i="99"/>
  <c r="F43" i="99" s="1"/>
  <c r="N43" i="99"/>
  <c r="C54" i="110"/>
  <c r="C54" i="113" s="1"/>
  <c r="B54" i="110"/>
  <c r="B54" i="113" s="1"/>
  <c r="I105" i="101"/>
  <c r="I55" i="111" s="1"/>
  <c r="B105" i="101"/>
  <c r="C105" i="101"/>
  <c r="C55" i="111" s="1"/>
  <c r="F105" i="101"/>
  <c r="F55" i="111" s="1"/>
  <c r="D54" i="110"/>
  <c r="D54" i="113" s="1"/>
  <c r="B54" i="100"/>
  <c r="C54" i="99"/>
  <c r="F54" i="99" s="1"/>
  <c r="N54" i="99"/>
  <c r="C96" i="56"/>
  <c r="O96" i="56"/>
  <c r="Q96" i="56"/>
  <c r="P96" i="56"/>
  <c r="B97" i="56"/>
  <c r="Q88" i="56"/>
  <c r="O88" i="56"/>
  <c r="C88" i="56"/>
  <c r="P88" i="56"/>
  <c r="B89" i="56"/>
  <c r="C117" i="86"/>
  <c r="O117" i="86"/>
  <c r="C30" i="110"/>
  <c r="C30" i="113" s="1"/>
  <c r="B30" i="110"/>
  <c r="B30" i="113" s="1"/>
  <c r="K58" i="101"/>
  <c r="I57" i="101"/>
  <c r="I31" i="111" s="1"/>
  <c r="K57" i="101"/>
  <c r="K31" i="111" s="1"/>
  <c r="B57" i="101"/>
  <c r="C57" i="101"/>
  <c r="C31" i="111" s="1"/>
  <c r="H57" i="101"/>
  <c r="D30" i="110"/>
  <c r="D30" i="113" s="1"/>
  <c r="B30" i="100"/>
  <c r="C30" i="100" s="1"/>
  <c r="C256" i="102" s="1"/>
  <c r="C30" i="99"/>
  <c r="F30" i="99" s="1"/>
  <c r="N30" i="99"/>
  <c r="B49" i="56"/>
  <c r="O48" i="56"/>
  <c r="P48" i="56"/>
  <c r="Q48" i="56"/>
  <c r="C48" i="56"/>
  <c r="C26" i="110"/>
  <c r="C26" i="113" s="1"/>
  <c r="B26" i="110"/>
  <c r="B26" i="113" s="1"/>
  <c r="K50" i="101"/>
  <c r="H49" i="101"/>
  <c r="B49" i="101"/>
  <c r="C49" i="101"/>
  <c r="C27" i="111" s="1"/>
  <c r="I49" i="101"/>
  <c r="I27" i="111" s="1"/>
  <c r="B26" i="100"/>
  <c r="C26" i="99"/>
  <c r="F26" i="99" s="1"/>
  <c r="N26" i="99"/>
  <c r="O98" i="56"/>
  <c r="P98" i="56"/>
  <c r="C98" i="56"/>
  <c r="B99" i="56"/>
  <c r="Q98" i="56"/>
  <c r="B51" i="110"/>
  <c r="B51" i="113" s="1"/>
  <c r="K99" i="101"/>
  <c r="K52" i="111" s="1"/>
  <c r="I99" i="101"/>
  <c r="I52" i="111" s="1"/>
  <c r="E51" i="110"/>
  <c r="E51" i="113" s="1"/>
  <c r="K100" i="101"/>
  <c r="E99" i="101"/>
  <c r="E52" i="111" s="1"/>
  <c r="B99" i="101"/>
  <c r="C51" i="110"/>
  <c r="C51" i="113" s="1"/>
  <c r="B51" i="100"/>
  <c r="C51" i="100" s="1"/>
  <c r="C466" i="102" s="1"/>
  <c r="C51" i="99"/>
  <c r="F51" i="99" s="1"/>
  <c r="N51" i="99"/>
  <c r="O90" i="56"/>
  <c r="P90" i="56"/>
  <c r="C90" i="56"/>
  <c r="B91" i="56"/>
  <c r="Q90" i="56"/>
  <c r="B47" i="110"/>
  <c r="B47" i="113" s="1"/>
  <c r="K91" i="101"/>
  <c r="K48" i="111" s="1"/>
  <c r="E47" i="110"/>
  <c r="E47" i="113" s="1"/>
  <c r="H91" i="101"/>
  <c r="B91" i="101"/>
  <c r="I91" i="101"/>
  <c r="I48" i="111" s="1"/>
  <c r="B47" i="100"/>
  <c r="C47" i="99"/>
  <c r="F47" i="99" s="1"/>
  <c r="N47" i="99"/>
  <c r="Q66" i="56"/>
  <c r="P66" i="56"/>
  <c r="O66" i="56"/>
  <c r="B67" i="56"/>
  <c r="C66" i="56"/>
  <c r="B35" i="110"/>
  <c r="B35" i="113" s="1"/>
  <c r="B67" i="101"/>
  <c r="K67" i="101"/>
  <c r="K36" i="111" s="1"/>
  <c r="B35" i="100"/>
  <c r="C35" i="99"/>
  <c r="F35" i="99" s="1"/>
  <c r="N35" i="99"/>
  <c r="O58" i="56"/>
  <c r="B59" i="56"/>
  <c r="C58" i="56"/>
  <c r="P58" i="56"/>
  <c r="Q58" i="56"/>
  <c r="N31" i="99"/>
  <c r="B31" i="110"/>
  <c r="B31" i="113" s="1"/>
  <c r="K59" i="101"/>
  <c r="K32" i="111" s="1"/>
  <c r="I59" i="101"/>
  <c r="I32" i="111" s="1"/>
  <c r="E31" i="110"/>
  <c r="E31" i="113" s="1"/>
  <c r="E59" i="101"/>
  <c r="E32" i="111" s="1"/>
  <c r="H59" i="101"/>
  <c r="B59" i="101"/>
  <c r="C31" i="110"/>
  <c r="C31" i="113" s="1"/>
  <c r="B31" i="100"/>
  <c r="C31" i="100" s="1"/>
  <c r="C266" i="102" s="1"/>
  <c r="C31" i="99"/>
  <c r="F31" i="99" s="1"/>
  <c r="B103" i="56"/>
  <c r="Q102" i="56"/>
  <c r="C102" i="56"/>
  <c r="O102" i="56"/>
  <c r="P102" i="56"/>
  <c r="B95" i="56"/>
  <c r="Q94" i="56"/>
  <c r="C94" i="56"/>
  <c r="P94" i="56"/>
  <c r="O94" i="56"/>
  <c r="Q86" i="56"/>
  <c r="C86" i="56"/>
  <c r="B87" i="56"/>
  <c r="O86" i="56"/>
  <c r="P86" i="56"/>
  <c r="O78" i="56"/>
  <c r="C78" i="56"/>
  <c r="P78" i="56"/>
  <c r="Q78" i="56"/>
  <c r="B79" i="56"/>
  <c r="O70" i="56"/>
  <c r="P70" i="56"/>
  <c r="C70" i="56"/>
  <c r="B71" i="56"/>
  <c r="Q70" i="56"/>
  <c r="Q62" i="56"/>
  <c r="O62" i="56"/>
  <c r="C62" i="56"/>
  <c r="P62" i="56"/>
  <c r="B63" i="56"/>
  <c r="P54" i="56"/>
  <c r="B55" i="56"/>
  <c r="Q54" i="56"/>
  <c r="C54" i="56"/>
  <c r="O54" i="56"/>
  <c r="Q46" i="56"/>
  <c r="C46" i="56"/>
  <c r="O46" i="56"/>
  <c r="P46" i="56"/>
  <c r="B47" i="56"/>
  <c r="C147" i="86"/>
  <c r="O147" i="86"/>
  <c r="C135" i="86"/>
  <c r="O135" i="86"/>
  <c r="C123" i="86"/>
  <c r="O123" i="86"/>
  <c r="O111" i="86"/>
  <c r="C111" i="86"/>
  <c r="O99" i="86"/>
  <c r="C99" i="86"/>
  <c r="O87" i="86"/>
  <c r="C87" i="86"/>
  <c r="E16" i="82"/>
  <c r="E17" i="82"/>
  <c r="E18" i="82"/>
  <c r="T45" i="99" l="1"/>
  <c r="S45" i="99"/>
  <c r="T35" i="99"/>
  <c r="S35" i="99"/>
  <c r="T53" i="99"/>
  <c r="S53" i="99"/>
  <c r="S27" i="99"/>
  <c r="T27" i="99"/>
  <c r="C69" i="101"/>
  <c r="C37" i="111" s="1"/>
  <c r="F36" i="99"/>
  <c r="T29" i="99"/>
  <c r="S29" i="99"/>
  <c r="T51" i="99"/>
  <c r="S51" i="99"/>
  <c r="S26" i="99"/>
  <c r="T26" i="99"/>
  <c r="C47" i="101"/>
  <c r="C26" i="111" s="1"/>
  <c r="F25" i="99"/>
  <c r="T33" i="99"/>
  <c r="S33" i="99"/>
  <c r="T44" i="99"/>
  <c r="S44" i="99"/>
  <c r="T52" i="99"/>
  <c r="S52" i="99"/>
  <c r="T50" i="99"/>
  <c r="S50" i="99"/>
  <c r="T30" i="99"/>
  <c r="S30" i="99"/>
  <c r="T54" i="99"/>
  <c r="S54" i="99"/>
  <c r="T28" i="99"/>
  <c r="S28" i="99"/>
  <c r="T34" i="99"/>
  <c r="S34" i="99"/>
  <c r="T42" i="99"/>
  <c r="S42" i="99"/>
  <c r="T31" i="99"/>
  <c r="S31" i="99"/>
  <c r="T43" i="99"/>
  <c r="S43" i="99"/>
  <c r="T25" i="99"/>
  <c r="S25" i="99"/>
  <c r="T41" i="99"/>
  <c r="S41" i="99"/>
  <c r="T39" i="99"/>
  <c r="S39" i="99"/>
  <c r="C53" i="101"/>
  <c r="C29" i="111" s="1"/>
  <c r="F28" i="99"/>
  <c r="T36" i="99"/>
  <c r="S36" i="99"/>
  <c r="C77" i="101"/>
  <c r="C41" i="111" s="1"/>
  <c r="F40" i="99"/>
  <c r="T47" i="99"/>
  <c r="S47" i="99"/>
  <c r="T49" i="99"/>
  <c r="S49" i="99"/>
  <c r="T38" i="99"/>
  <c r="S38" i="99"/>
  <c r="T32" i="99"/>
  <c r="S32" i="99"/>
  <c r="T40" i="99"/>
  <c r="S40" i="99"/>
  <c r="T48" i="99"/>
  <c r="S48" i="99"/>
  <c r="C101" i="101"/>
  <c r="C53" i="111" s="1"/>
  <c r="F52" i="99"/>
  <c r="T37" i="99"/>
  <c r="S37" i="99"/>
  <c r="T46" i="99"/>
  <c r="S46" i="99"/>
  <c r="B32" i="111"/>
  <c r="G32" i="111" s="1"/>
  <c r="J60" i="101"/>
  <c r="L59" i="101" s="1"/>
  <c r="J59" i="101"/>
  <c r="K68" i="101"/>
  <c r="Q41" i="99"/>
  <c r="P41" i="99"/>
  <c r="R41" i="99"/>
  <c r="O41" i="99"/>
  <c r="H103" i="101"/>
  <c r="I61" i="101"/>
  <c r="I33" i="111" s="1"/>
  <c r="E26" i="110"/>
  <c r="E26" i="113" s="1"/>
  <c r="J106" i="101"/>
  <c r="L105" i="101" s="1"/>
  <c r="J105" i="101"/>
  <c r="B55" i="111"/>
  <c r="G55" i="111" s="1"/>
  <c r="R43" i="99"/>
  <c r="P43" i="99"/>
  <c r="Q43" i="99"/>
  <c r="O43" i="99"/>
  <c r="D49" i="110"/>
  <c r="D49" i="113" s="1"/>
  <c r="F53" i="101"/>
  <c r="F29" i="111" s="1"/>
  <c r="I69" i="101"/>
  <c r="I37" i="111" s="1"/>
  <c r="Q40" i="99"/>
  <c r="R40" i="99"/>
  <c r="P40" i="99"/>
  <c r="O40" i="99"/>
  <c r="B45" i="111"/>
  <c r="G45" i="111" s="1"/>
  <c r="J86" i="101"/>
  <c r="L85" i="101" s="1"/>
  <c r="J85" i="101"/>
  <c r="B49" i="111"/>
  <c r="G49" i="111" s="1"/>
  <c r="J94" i="101"/>
  <c r="L93" i="101" s="1"/>
  <c r="J93" i="101"/>
  <c r="C52" i="100"/>
  <c r="C476" i="102" s="1"/>
  <c r="E52" i="110"/>
  <c r="E52" i="113" s="1"/>
  <c r="D55" i="101"/>
  <c r="D30" i="111" s="1"/>
  <c r="D87" i="101"/>
  <c r="D46" i="111" s="1"/>
  <c r="K89" i="101"/>
  <c r="K47" i="111" s="1"/>
  <c r="I89" i="101"/>
  <c r="I47" i="111" s="1"/>
  <c r="H89" i="101"/>
  <c r="D67" i="101"/>
  <c r="D36" i="111" s="1"/>
  <c r="R51" i="99"/>
  <c r="P51" i="99"/>
  <c r="Q51" i="99"/>
  <c r="O51" i="99"/>
  <c r="B44" i="111"/>
  <c r="G44" i="111" s="1"/>
  <c r="J84" i="101"/>
  <c r="L83" i="101" s="1"/>
  <c r="J83" i="101"/>
  <c r="J48" i="101"/>
  <c r="L47" i="101" s="1"/>
  <c r="J47" i="101"/>
  <c r="B26" i="111"/>
  <c r="G26" i="111" s="1"/>
  <c r="J64" i="101"/>
  <c r="L63" i="101" s="1"/>
  <c r="B34" i="111"/>
  <c r="G34" i="111" s="1"/>
  <c r="J63" i="101"/>
  <c r="D33" i="110"/>
  <c r="D33" i="113" s="1"/>
  <c r="E63" i="101"/>
  <c r="E34" i="111" s="1"/>
  <c r="C33" i="110"/>
  <c r="C33" i="113" s="1"/>
  <c r="D53" i="110"/>
  <c r="D53" i="113" s="1"/>
  <c r="E61" i="101"/>
  <c r="E33" i="111" s="1"/>
  <c r="D61" i="101"/>
  <c r="D33" i="111" s="1"/>
  <c r="Q36" i="99"/>
  <c r="R36" i="99"/>
  <c r="P36" i="99"/>
  <c r="O36" i="99"/>
  <c r="Q52" i="99"/>
  <c r="R52" i="99"/>
  <c r="P52" i="99"/>
  <c r="O52" i="99"/>
  <c r="Q29" i="99"/>
  <c r="R29" i="99"/>
  <c r="P29" i="99"/>
  <c r="O29" i="99"/>
  <c r="Q45" i="99"/>
  <c r="P45" i="99"/>
  <c r="R45" i="99"/>
  <c r="O45" i="99"/>
  <c r="B36" i="111"/>
  <c r="G36" i="111" s="1"/>
  <c r="J68" i="101"/>
  <c r="L67" i="101" s="1"/>
  <c r="J67" i="101"/>
  <c r="F67" i="101"/>
  <c r="F36" i="111" s="1"/>
  <c r="P26" i="99"/>
  <c r="R26" i="99"/>
  <c r="Q26" i="99"/>
  <c r="O26" i="99"/>
  <c r="D49" i="101"/>
  <c r="D27" i="111" s="1"/>
  <c r="P54" i="99"/>
  <c r="R54" i="99"/>
  <c r="Q54" i="99"/>
  <c r="O54" i="99"/>
  <c r="Q33" i="99"/>
  <c r="P33" i="99"/>
  <c r="R33" i="99"/>
  <c r="O33" i="99"/>
  <c r="C63" i="101"/>
  <c r="C34" i="111" s="1"/>
  <c r="F63" i="101"/>
  <c r="F34" i="111" s="1"/>
  <c r="H63" i="101"/>
  <c r="K103" i="101"/>
  <c r="K54" i="111" s="1"/>
  <c r="R27" i="99"/>
  <c r="P27" i="99"/>
  <c r="Q27" i="99"/>
  <c r="O27" i="99"/>
  <c r="H75" i="101"/>
  <c r="D75" i="101"/>
  <c r="D40" i="111" s="1"/>
  <c r="C28" i="100"/>
  <c r="C236" i="102" s="1"/>
  <c r="E53" i="101"/>
  <c r="E29" i="111" s="1"/>
  <c r="C36" i="100"/>
  <c r="C316" i="102" s="1"/>
  <c r="H69" i="101"/>
  <c r="F101" i="101"/>
  <c r="F53" i="111" s="1"/>
  <c r="D31" i="110"/>
  <c r="D31" i="113" s="1"/>
  <c r="D59" i="101"/>
  <c r="D32" i="111" s="1"/>
  <c r="R35" i="99"/>
  <c r="P35" i="99"/>
  <c r="Q35" i="99"/>
  <c r="O35" i="99"/>
  <c r="C35" i="100"/>
  <c r="C306" i="102" s="1"/>
  <c r="C67" i="101"/>
  <c r="C36" i="111" s="1"/>
  <c r="H67" i="101"/>
  <c r="I67" i="101"/>
  <c r="I36" i="111" s="1"/>
  <c r="C91" i="101"/>
  <c r="C48" i="111" s="1"/>
  <c r="K92" i="101"/>
  <c r="F91" i="101"/>
  <c r="F48" i="111" s="1"/>
  <c r="C47" i="110"/>
  <c r="C47" i="113" s="1"/>
  <c r="H99" i="101"/>
  <c r="D99" i="101"/>
  <c r="D52" i="111" s="1"/>
  <c r="K49" i="101"/>
  <c r="K27" i="111" s="1"/>
  <c r="F49" i="101"/>
  <c r="F27" i="111" s="1"/>
  <c r="E49" i="101"/>
  <c r="E27" i="111" s="1"/>
  <c r="P30" i="99"/>
  <c r="R30" i="99"/>
  <c r="Q30" i="99"/>
  <c r="O30" i="99"/>
  <c r="J58" i="101"/>
  <c r="L57" i="101" s="1"/>
  <c r="J57" i="101"/>
  <c r="B31" i="111"/>
  <c r="G31" i="111" s="1"/>
  <c r="D57" i="101"/>
  <c r="D31" i="111" s="1"/>
  <c r="E30" i="110"/>
  <c r="E30" i="113" s="1"/>
  <c r="E105" i="101"/>
  <c r="E55" i="111" s="1"/>
  <c r="D105" i="101"/>
  <c r="D55" i="111" s="1"/>
  <c r="E54" i="110"/>
  <c r="E54" i="113" s="1"/>
  <c r="E83" i="101"/>
  <c r="E44" i="111" s="1"/>
  <c r="E43" i="110"/>
  <c r="E43" i="113" s="1"/>
  <c r="K83" i="101"/>
  <c r="K44" i="111" s="1"/>
  <c r="C25" i="100"/>
  <c r="C206" i="102" s="1"/>
  <c r="K48" i="101"/>
  <c r="F47" i="101"/>
  <c r="F26" i="111" s="1"/>
  <c r="K47" i="101"/>
  <c r="K26" i="111" s="1"/>
  <c r="C33" i="100"/>
  <c r="C286" i="102" s="1"/>
  <c r="K64" i="101"/>
  <c r="I63" i="101"/>
  <c r="I34" i="111" s="1"/>
  <c r="K63" i="101"/>
  <c r="K34" i="111" s="1"/>
  <c r="D79" i="101"/>
  <c r="D42" i="111" s="1"/>
  <c r="E41" i="110"/>
  <c r="E41" i="113" s="1"/>
  <c r="K96" i="101"/>
  <c r="F95" i="101"/>
  <c r="F50" i="111" s="1"/>
  <c r="K95" i="101"/>
  <c r="K50" i="111" s="1"/>
  <c r="C53" i="100"/>
  <c r="C486" i="102" s="1"/>
  <c r="F103" i="101"/>
  <c r="F54" i="111" s="1"/>
  <c r="E53" i="110"/>
  <c r="E53" i="113" s="1"/>
  <c r="E51" i="101"/>
  <c r="E28" i="111" s="1"/>
  <c r="E27" i="110"/>
  <c r="E27" i="113" s="1"/>
  <c r="K51" i="101"/>
  <c r="K28" i="111" s="1"/>
  <c r="C75" i="101"/>
  <c r="C40" i="111" s="1"/>
  <c r="D39" i="110"/>
  <c r="D39" i="113" s="1"/>
  <c r="F75" i="101"/>
  <c r="F40" i="111" s="1"/>
  <c r="C39" i="110"/>
  <c r="C39" i="113" s="1"/>
  <c r="D28" i="110"/>
  <c r="D28" i="113" s="1"/>
  <c r="H53" i="101"/>
  <c r="P34" i="99"/>
  <c r="R34" i="99"/>
  <c r="Q34" i="99"/>
  <c r="O34" i="99"/>
  <c r="J66" i="101"/>
  <c r="L65" i="101" s="1"/>
  <c r="J65" i="101"/>
  <c r="B35" i="111"/>
  <c r="G35" i="111" s="1"/>
  <c r="D65" i="101"/>
  <c r="D35" i="111" s="1"/>
  <c r="P38" i="99"/>
  <c r="R38" i="99"/>
  <c r="Q38" i="99"/>
  <c r="O38" i="99"/>
  <c r="J74" i="101"/>
  <c r="L73" i="101" s="1"/>
  <c r="J73" i="101"/>
  <c r="B39" i="111"/>
  <c r="G39" i="111" s="1"/>
  <c r="H73" i="101"/>
  <c r="B33" i="111"/>
  <c r="G33" i="111" s="1"/>
  <c r="J62" i="101"/>
  <c r="L61" i="101" s="1"/>
  <c r="J61" i="101"/>
  <c r="D32" i="110"/>
  <c r="D32" i="113" s="1"/>
  <c r="K62" i="101"/>
  <c r="C32" i="110"/>
  <c r="C32" i="113" s="1"/>
  <c r="K69" i="101"/>
  <c r="K37" i="111" s="1"/>
  <c r="K70" i="101"/>
  <c r="C40" i="100"/>
  <c r="C356" i="102" s="1"/>
  <c r="F77" i="101"/>
  <c r="F41" i="111" s="1"/>
  <c r="D77" i="101"/>
  <c r="D41" i="111" s="1"/>
  <c r="Q44" i="99"/>
  <c r="R44" i="99"/>
  <c r="P44" i="99"/>
  <c r="O44" i="99"/>
  <c r="C85" i="101"/>
  <c r="C45" i="111" s="1"/>
  <c r="I85" i="101"/>
  <c r="I45" i="111" s="1"/>
  <c r="E44" i="110"/>
  <c r="E44" i="113" s="1"/>
  <c r="C93" i="101"/>
  <c r="C49" i="111" s="1"/>
  <c r="D48" i="110"/>
  <c r="D48" i="113" s="1"/>
  <c r="E48" i="110"/>
  <c r="E48" i="113" s="1"/>
  <c r="Q48" i="99"/>
  <c r="R48" i="99"/>
  <c r="P48" i="99"/>
  <c r="O48" i="99"/>
  <c r="K101" i="101"/>
  <c r="K53" i="111" s="1"/>
  <c r="E101" i="101"/>
  <c r="E53" i="111" s="1"/>
  <c r="C81" i="101"/>
  <c r="C43" i="111" s="1"/>
  <c r="K81" i="101"/>
  <c r="K43" i="111" s="1"/>
  <c r="I81" i="101"/>
  <c r="I43" i="111" s="1"/>
  <c r="C42" i="110"/>
  <c r="C42" i="113" s="1"/>
  <c r="J72" i="101"/>
  <c r="L71" i="101" s="1"/>
  <c r="B38" i="111"/>
  <c r="G38" i="111" s="1"/>
  <c r="J71" i="101"/>
  <c r="I71" i="101"/>
  <c r="I38" i="111" s="1"/>
  <c r="E71" i="101"/>
  <c r="E38" i="111" s="1"/>
  <c r="C37" i="110"/>
  <c r="C37" i="113" s="1"/>
  <c r="C46" i="100"/>
  <c r="C416" i="102" s="1"/>
  <c r="D46" i="110"/>
  <c r="D46" i="113" s="1"/>
  <c r="K90" i="101"/>
  <c r="D50" i="110"/>
  <c r="D50" i="113" s="1"/>
  <c r="F97" i="101"/>
  <c r="F51" i="111" s="1"/>
  <c r="R31" i="99"/>
  <c r="P31" i="99"/>
  <c r="Q31" i="99"/>
  <c r="O31" i="99"/>
  <c r="B52" i="111"/>
  <c r="G52" i="111" s="1"/>
  <c r="J100" i="101"/>
  <c r="L99" i="101" s="1"/>
  <c r="J99" i="101"/>
  <c r="J96" i="101"/>
  <c r="L95" i="101" s="1"/>
  <c r="B50" i="111"/>
  <c r="G50" i="111" s="1"/>
  <c r="J95" i="101"/>
  <c r="J104" i="101"/>
  <c r="L103" i="101" s="1"/>
  <c r="B54" i="111"/>
  <c r="G54" i="111" s="1"/>
  <c r="J103" i="101"/>
  <c r="C53" i="110"/>
  <c r="C53" i="113" s="1"/>
  <c r="B28" i="111"/>
  <c r="G28" i="111" s="1"/>
  <c r="J52" i="101"/>
  <c r="L51" i="101" s="1"/>
  <c r="J51" i="101"/>
  <c r="Q28" i="99"/>
  <c r="R28" i="99"/>
  <c r="P28" i="99"/>
  <c r="O28" i="99"/>
  <c r="C32" i="100"/>
  <c r="C276" i="102" s="1"/>
  <c r="B41" i="111"/>
  <c r="G41" i="111" s="1"/>
  <c r="J78" i="101"/>
  <c r="L77" i="101" s="1"/>
  <c r="J77" i="101"/>
  <c r="P46" i="99"/>
  <c r="R46" i="99"/>
  <c r="Q46" i="99"/>
  <c r="O46" i="99"/>
  <c r="J90" i="101"/>
  <c r="L89" i="101" s="1"/>
  <c r="J89" i="101"/>
  <c r="B47" i="111"/>
  <c r="G47" i="111" s="1"/>
  <c r="F89" i="101"/>
  <c r="F47" i="111" s="1"/>
  <c r="E89" i="101"/>
  <c r="E47" i="111" s="1"/>
  <c r="P50" i="99"/>
  <c r="R50" i="99"/>
  <c r="Q50" i="99"/>
  <c r="O50" i="99"/>
  <c r="J98" i="101"/>
  <c r="L97" i="101" s="1"/>
  <c r="J97" i="101"/>
  <c r="B51" i="111"/>
  <c r="G51" i="111" s="1"/>
  <c r="E67" i="101"/>
  <c r="E36" i="111" s="1"/>
  <c r="C35" i="110"/>
  <c r="C35" i="113" s="1"/>
  <c r="D47" i="110"/>
  <c r="D47" i="113" s="1"/>
  <c r="D91" i="101"/>
  <c r="D48" i="111" s="1"/>
  <c r="J50" i="101"/>
  <c r="L49" i="101" s="1"/>
  <c r="J49" i="101"/>
  <c r="B27" i="111"/>
  <c r="G27" i="111" s="1"/>
  <c r="K105" i="101"/>
  <c r="K55" i="111" s="1"/>
  <c r="K106" i="101"/>
  <c r="Q25" i="99"/>
  <c r="P25" i="99"/>
  <c r="R25" i="99"/>
  <c r="O25" i="99"/>
  <c r="Q49" i="99"/>
  <c r="P49" i="99"/>
  <c r="R49" i="99"/>
  <c r="O49" i="99"/>
  <c r="C95" i="101"/>
  <c r="C50" i="111" s="1"/>
  <c r="H95" i="101"/>
  <c r="Q53" i="99"/>
  <c r="R53" i="99"/>
  <c r="P53" i="99"/>
  <c r="O53" i="99"/>
  <c r="C103" i="101"/>
  <c r="C54" i="111" s="1"/>
  <c r="D103" i="101"/>
  <c r="D54" i="111" s="1"/>
  <c r="K53" i="101"/>
  <c r="K29" i="111" s="1"/>
  <c r="K61" i="101"/>
  <c r="K33" i="111" s="1"/>
  <c r="H61" i="101"/>
  <c r="D69" i="101"/>
  <c r="D37" i="111" s="1"/>
  <c r="I101" i="101"/>
  <c r="I53" i="111" s="1"/>
  <c r="C59" i="101"/>
  <c r="C32" i="111" s="1"/>
  <c r="K60" i="101"/>
  <c r="F59" i="101"/>
  <c r="F32" i="111" s="1"/>
  <c r="D35" i="110"/>
  <c r="D35" i="113" s="1"/>
  <c r="E35" i="110"/>
  <c r="E35" i="113" s="1"/>
  <c r="O47" i="99"/>
  <c r="R47" i="99"/>
  <c r="P47" i="99"/>
  <c r="Q47" i="99"/>
  <c r="C47" i="100"/>
  <c r="C426" i="102" s="1"/>
  <c r="B48" i="111"/>
  <c r="G48" i="111" s="1"/>
  <c r="J92" i="101"/>
  <c r="L91" i="101" s="1"/>
  <c r="J91" i="101"/>
  <c r="E91" i="101"/>
  <c r="E48" i="111" s="1"/>
  <c r="C99" i="101"/>
  <c r="C52" i="111" s="1"/>
  <c r="D51" i="110"/>
  <c r="D51" i="113" s="1"/>
  <c r="F99" i="101"/>
  <c r="F52" i="111" s="1"/>
  <c r="C26" i="100"/>
  <c r="C216" i="102" s="1"/>
  <c r="D26" i="110"/>
  <c r="D26" i="113" s="1"/>
  <c r="E57" i="101"/>
  <c r="E31" i="111" s="1"/>
  <c r="F57" i="101"/>
  <c r="F31" i="111" s="1"/>
  <c r="C54" i="100"/>
  <c r="C496" i="102" s="1"/>
  <c r="H105" i="101"/>
  <c r="D43" i="110"/>
  <c r="D43" i="113" s="1"/>
  <c r="D47" i="101"/>
  <c r="D26" i="111" s="1"/>
  <c r="D63" i="101"/>
  <c r="D34" i="111" s="1"/>
  <c r="J80" i="101"/>
  <c r="L79" i="101" s="1"/>
  <c r="B42" i="111"/>
  <c r="G42" i="111" s="1"/>
  <c r="J79" i="101"/>
  <c r="I79" i="101"/>
  <c r="I42" i="111" s="1"/>
  <c r="E79" i="101"/>
  <c r="E42" i="111" s="1"/>
  <c r="C49" i="100"/>
  <c r="C446" i="102" s="1"/>
  <c r="D95" i="101"/>
  <c r="D50" i="111" s="1"/>
  <c r="I103" i="101"/>
  <c r="I54" i="111" s="1"/>
  <c r="E103" i="101"/>
  <c r="E54" i="111" s="1"/>
  <c r="D27" i="110"/>
  <c r="D27" i="113" s="1"/>
  <c r="R39" i="99"/>
  <c r="P39" i="99"/>
  <c r="Q39" i="99"/>
  <c r="O39" i="99"/>
  <c r="C39" i="100"/>
  <c r="C346" i="102" s="1"/>
  <c r="B40" i="111"/>
  <c r="G40" i="111" s="1"/>
  <c r="J76" i="101"/>
  <c r="L75" i="101" s="1"/>
  <c r="J75" i="101"/>
  <c r="K76" i="101"/>
  <c r="B29" i="111"/>
  <c r="G29" i="111" s="1"/>
  <c r="J54" i="101"/>
  <c r="L53" i="101" s="1"/>
  <c r="J53" i="101"/>
  <c r="D53" i="101"/>
  <c r="D29" i="111" s="1"/>
  <c r="K54" i="101"/>
  <c r="Q32" i="99"/>
  <c r="R32" i="99"/>
  <c r="P32" i="99"/>
  <c r="O32" i="99"/>
  <c r="C61" i="101"/>
  <c r="C33" i="111" s="1"/>
  <c r="F61" i="101"/>
  <c r="F33" i="111" s="1"/>
  <c r="B37" i="111"/>
  <c r="G37" i="111" s="1"/>
  <c r="J70" i="101"/>
  <c r="L69" i="101" s="1"/>
  <c r="J69" i="101"/>
  <c r="D36" i="110"/>
  <c r="D36" i="113" s="1"/>
  <c r="E36" i="110"/>
  <c r="E36" i="113" s="1"/>
  <c r="C44" i="100"/>
  <c r="C396" i="102" s="1"/>
  <c r="K85" i="101"/>
  <c r="K45" i="111" s="1"/>
  <c r="E85" i="101"/>
  <c r="E45" i="111" s="1"/>
  <c r="C48" i="100"/>
  <c r="C436" i="102" s="1"/>
  <c r="D93" i="101"/>
  <c r="D49" i="111" s="1"/>
  <c r="E93" i="101"/>
  <c r="E49" i="111" s="1"/>
  <c r="B53" i="111"/>
  <c r="G53" i="111" s="1"/>
  <c r="J102" i="101"/>
  <c r="L101" i="101" s="1"/>
  <c r="J101" i="101"/>
  <c r="D52" i="110"/>
  <c r="D52" i="113" s="1"/>
  <c r="H101" i="101"/>
  <c r="P42" i="99"/>
  <c r="R42" i="99"/>
  <c r="Q42" i="99"/>
  <c r="O42" i="99"/>
  <c r="J82" i="101"/>
  <c r="L81" i="101" s="1"/>
  <c r="J81" i="101"/>
  <c r="B43" i="111"/>
  <c r="G43" i="111" s="1"/>
  <c r="D42" i="110"/>
  <c r="D42" i="113" s="1"/>
  <c r="J56" i="101"/>
  <c r="L55" i="101" s="1"/>
  <c r="B30" i="111"/>
  <c r="G30" i="111" s="1"/>
  <c r="J55" i="101"/>
  <c r="I55" i="101"/>
  <c r="I30" i="111" s="1"/>
  <c r="E55" i="101"/>
  <c r="E30" i="111" s="1"/>
  <c r="C71" i="101"/>
  <c r="C38" i="111" s="1"/>
  <c r="D37" i="110"/>
  <c r="D37" i="113" s="1"/>
  <c r="Q37" i="99"/>
  <c r="R37" i="99"/>
  <c r="P37" i="99"/>
  <c r="O37" i="99"/>
  <c r="J88" i="101"/>
  <c r="L87" i="101" s="1"/>
  <c r="B46" i="111"/>
  <c r="G46" i="111" s="1"/>
  <c r="J87" i="101"/>
  <c r="I87" i="101"/>
  <c r="I46" i="111" s="1"/>
  <c r="E87" i="101"/>
  <c r="E46" i="111" s="1"/>
  <c r="C89" i="101"/>
  <c r="C47" i="111" s="1"/>
  <c r="D89" i="101"/>
  <c r="D47" i="111" s="1"/>
  <c r="E46" i="110"/>
  <c r="E46" i="113" s="1"/>
  <c r="C97" i="101"/>
  <c r="C51" i="111" s="1"/>
  <c r="E97" i="101"/>
  <c r="E51" i="111" s="1"/>
  <c r="I97" i="101"/>
  <c r="I51" i="111" s="1"/>
  <c r="M6" i="78"/>
  <c r="D2" i="119"/>
  <c r="H206" i="87"/>
  <c r="G206" i="87"/>
  <c r="F206" i="87"/>
  <c r="D206" i="87"/>
  <c r="H205" i="87"/>
  <c r="G205" i="87"/>
  <c r="F205" i="87"/>
  <c r="H204" i="87"/>
  <c r="G204" i="87"/>
  <c r="F204" i="87"/>
  <c r="H203" i="87"/>
  <c r="G203" i="87"/>
  <c r="F203" i="87"/>
  <c r="H202" i="87"/>
  <c r="G202" i="87"/>
  <c r="F202" i="87"/>
  <c r="H201" i="87"/>
  <c r="G201" i="87"/>
  <c r="F201" i="87"/>
  <c r="H200" i="87"/>
  <c r="G200" i="87"/>
  <c r="F200" i="87"/>
  <c r="H199" i="87"/>
  <c r="G199" i="87"/>
  <c r="F199" i="87"/>
  <c r="H198" i="87"/>
  <c r="G198" i="87"/>
  <c r="F198" i="87"/>
  <c r="C197" i="87"/>
  <c r="J197" i="87" s="1"/>
  <c r="Q197" i="87" s="1"/>
  <c r="H196" i="87"/>
  <c r="G196" i="87"/>
  <c r="F196" i="87"/>
  <c r="D196" i="87"/>
  <c r="H195" i="87"/>
  <c r="G195" i="87"/>
  <c r="F195" i="87"/>
  <c r="H194" i="87"/>
  <c r="G194" i="87"/>
  <c r="F194" i="87"/>
  <c r="H193" i="87"/>
  <c r="G193" i="87"/>
  <c r="F193" i="87"/>
  <c r="H192" i="87"/>
  <c r="G192" i="87"/>
  <c r="F192" i="87"/>
  <c r="H191" i="87"/>
  <c r="G191" i="87"/>
  <c r="F191" i="87"/>
  <c r="H190" i="87"/>
  <c r="G190" i="87"/>
  <c r="F190" i="87"/>
  <c r="H189" i="87"/>
  <c r="G189" i="87"/>
  <c r="F189" i="87"/>
  <c r="H188" i="87"/>
  <c r="G188" i="87"/>
  <c r="F188" i="87"/>
  <c r="C187" i="87"/>
  <c r="H186" i="87"/>
  <c r="G186" i="87"/>
  <c r="F186" i="87"/>
  <c r="D186" i="87"/>
  <c r="H185" i="87"/>
  <c r="G185" i="87"/>
  <c r="F185" i="87"/>
  <c r="H184" i="87"/>
  <c r="G184" i="87"/>
  <c r="F184" i="87"/>
  <c r="H183" i="87"/>
  <c r="G183" i="87"/>
  <c r="F183" i="87"/>
  <c r="H182" i="87"/>
  <c r="G182" i="87"/>
  <c r="F182" i="87"/>
  <c r="H181" i="87"/>
  <c r="G181" i="87"/>
  <c r="F181" i="87"/>
  <c r="H180" i="87"/>
  <c r="G180" i="87"/>
  <c r="F180" i="87"/>
  <c r="H179" i="87"/>
  <c r="G179" i="87"/>
  <c r="F179" i="87"/>
  <c r="H178" i="87"/>
  <c r="G178" i="87"/>
  <c r="F178" i="87"/>
  <c r="C177" i="87"/>
  <c r="H176" i="87"/>
  <c r="G176" i="87"/>
  <c r="F176" i="87"/>
  <c r="D176" i="87"/>
  <c r="H175" i="87"/>
  <c r="G175" i="87"/>
  <c r="F175" i="87"/>
  <c r="H174" i="87"/>
  <c r="G174" i="87"/>
  <c r="F174" i="87"/>
  <c r="H173" i="87"/>
  <c r="G173" i="87"/>
  <c r="F173" i="87"/>
  <c r="H172" i="87"/>
  <c r="G172" i="87"/>
  <c r="F172" i="87"/>
  <c r="H171" i="87"/>
  <c r="G171" i="87"/>
  <c r="F171" i="87"/>
  <c r="H170" i="87"/>
  <c r="G170" i="87"/>
  <c r="F170" i="87"/>
  <c r="H169" i="87"/>
  <c r="G169" i="87"/>
  <c r="F169" i="87"/>
  <c r="H168" i="87"/>
  <c r="G168" i="87"/>
  <c r="F168" i="87"/>
  <c r="C167" i="87"/>
  <c r="H166" i="87"/>
  <c r="G166" i="87"/>
  <c r="F166" i="87"/>
  <c r="D166" i="87"/>
  <c r="H165" i="87"/>
  <c r="G165" i="87"/>
  <c r="F165" i="87"/>
  <c r="H164" i="87"/>
  <c r="G164" i="87"/>
  <c r="F164" i="87"/>
  <c r="H163" i="87"/>
  <c r="G163" i="87"/>
  <c r="F163" i="87"/>
  <c r="H162" i="87"/>
  <c r="G162" i="87"/>
  <c r="F162" i="87"/>
  <c r="H161" i="87"/>
  <c r="G161" i="87"/>
  <c r="F161" i="87"/>
  <c r="H160" i="87"/>
  <c r="G160" i="87"/>
  <c r="F160" i="87"/>
  <c r="H159" i="87"/>
  <c r="G159" i="87"/>
  <c r="F159" i="87"/>
  <c r="H158" i="87"/>
  <c r="G158" i="87"/>
  <c r="F158" i="87"/>
  <c r="C157" i="87"/>
  <c r="H156" i="87"/>
  <c r="G156" i="87"/>
  <c r="F156" i="87"/>
  <c r="D156" i="87"/>
  <c r="H155" i="87"/>
  <c r="G155" i="87"/>
  <c r="F155" i="87"/>
  <c r="H154" i="87"/>
  <c r="G154" i="87"/>
  <c r="F154" i="87"/>
  <c r="H153" i="87"/>
  <c r="G153" i="87"/>
  <c r="F153" i="87"/>
  <c r="H152" i="87"/>
  <c r="G152" i="87"/>
  <c r="F152" i="87"/>
  <c r="H151" i="87"/>
  <c r="G151" i="87"/>
  <c r="F151" i="87"/>
  <c r="H150" i="87"/>
  <c r="G150" i="87"/>
  <c r="F150" i="87"/>
  <c r="H149" i="87"/>
  <c r="G149" i="87"/>
  <c r="F149" i="87"/>
  <c r="H148" i="87"/>
  <c r="G148" i="87"/>
  <c r="F148" i="87"/>
  <c r="C147" i="87"/>
  <c r="H146" i="87"/>
  <c r="G146" i="87"/>
  <c r="F146" i="87"/>
  <c r="D146" i="87"/>
  <c r="H145" i="87"/>
  <c r="G145" i="87"/>
  <c r="F145" i="87"/>
  <c r="H144" i="87"/>
  <c r="G144" i="87"/>
  <c r="F144" i="87"/>
  <c r="H143" i="87"/>
  <c r="G143" i="87"/>
  <c r="F143" i="87"/>
  <c r="H142" i="87"/>
  <c r="G142" i="87"/>
  <c r="F142" i="87"/>
  <c r="H141" i="87"/>
  <c r="G141" i="87"/>
  <c r="F141" i="87"/>
  <c r="H140" i="87"/>
  <c r="G140" i="87"/>
  <c r="F140" i="87"/>
  <c r="H139" i="87"/>
  <c r="G139" i="87"/>
  <c r="F139" i="87"/>
  <c r="H138" i="87"/>
  <c r="G138" i="87"/>
  <c r="F138" i="87"/>
  <c r="C137" i="87"/>
  <c r="H136" i="87"/>
  <c r="G136" i="87"/>
  <c r="F136" i="87"/>
  <c r="D136" i="87"/>
  <c r="H135" i="87"/>
  <c r="G135" i="87"/>
  <c r="F135" i="87"/>
  <c r="H134" i="87"/>
  <c r="G134" i="87"/>
  <c r="F134" i="87"/>
  <c r="H133" i="87"/>
  <c r="G133" i="87"/>
  <c r="F133" i="87"/>
  <c r="H132" i="87"/>
  <c r="G132" i="87"/>
  <c r="F132" i="87"/>
  <c r="H131" i="87"/>
  <c r="G131" i="87"/>
  <c r="F131" i="87"/>
  <c r="H130" i="87"/>
  <c r="G130" i="87"/>
  <c r="F130" i="87"/>
  <c r="H129" i="87"/>
  <c r="G129" i="87"/>
  <c r="F129" i="87"/>
  <c r="H128" i="87"/>
  <c r="G128" i="87"/>
  <c r="F128" i="87"/>
  <c r="C127" i="87"/>
  <c r="H126" i="87"/>
  <c r="G126" i="87"/>
  <c r="F126" i="87"/>
  <c r="D126" i="87"/>
  <c r="H125" i="87"/>
  <c r="G125" i="87"/>
  <c r="F125" i="87"/>
  <c r="H124" i="87"/>
  <c r="G124" i="87"/>
  <c r="F124" i="87"/>
  <c r="H123" i="87"/>
  <c r="G123" i="87"/>
  <c r="F123" i="87"/>
  <c r="H122" i="87"/>
  <c r="G122" i="87"/>
  <c r="F122" i="87"/>
  <c r="H121" i="87"/>
  <c r="G121" i="87"/>
  <c r="F121" i="87"/>
  <c r="H120" i="87"/>
  <c r="G120" i="87"/>
  <c r="F120" i="87"/>
  <c r="H119" i="87"/>
  <c r="G119" i="87"/>
  <c r="F119" i="87"/>
  <c r="H118" i="87"/>
  <c r="G118" i="87"/>
  <c r="F118" i="87"/>
  <c r="C117" i="87"/>
  <c r="H116" i="87"/>
  <c r="G116" i="87"/>
  <c r="F116" i="87"/>
  <c r="D116" i="87"/>
  <c r="H115" i="87"/>
  <c r="G115" i="87"/>
  <c r="F115" i="87"/>
  <c r="H114" i="87"/>
  <c r="G114" i="87"/>
  <c r="F114" i="87"/>
  <c r="H113" i="87"/>
  <c r="G113" i="87"/>
  <c r="F113" i="87"/>
  <c r="H112" i="87"/>
  <c r="G112" i="87"/>
  <c r="F112" i="87"/>
  <c r="H111" i="87"/>
  <c r="G111" i="87"/>
  <c r="F111" i="87"/>
  <c r="H110" i="87"/>
  <c r="G110" i="87"/>
  <c r="F110" i="87"/>
  <c r="H109" i="87"/>
  <c r="G109" i="87"/>
  <c r="F109" i="87"/>
  <c r="H108" i="87"/>
  <c r="G108" i="87"/>
  <c r="F108" i="87"/>
  <c r="C107" i="87"/>
  <c r="H106" i="87"/>
  <c r="G106" i="87"/>
  <c r="F106" i="87"/>
  <c r="D106" i="87"/>
  <c r="H105" i="87"/>
  <c r="G105" i="87"/>
  <c r="F105" i="87"/>
  <c r="H104" i="87"/>
  <c r="G104" i="87"/>
  <c r="F104" i="87"/>
  <c r="H103" i="87"/>
  <c r="G103" i="87"/>
  <c r="F103" i="87"/>
  <c r="H102" i="87"/>
  <c r="G102" i="87"/>
  <c r="F102" i="87"/>
  <c r="H101" i="87"/>
  <c r="G101" i="87"/>
  <c r="F101" i="87"/>
  <c r="H100" i="87"/>
  <c r="G100" i="87"/>
  <c r="F100" i="87"/>
  <c r="H99" i="87"/>
  <c r="G99" i="87"/>
  <c r="F99" i="87"/>
  <c r="H98" i="87"/>
  <c r="G98" i="87"/>
  <c r="F98" i="87"/>
  <c r="C97" i="87"/>
  <c r="H96" i="87"/>
  <c r="G96" i="87"/>
  <c r="F96" i="87"/>
  <c r="D96" i="87"/>
  <c r="H95" i="87"/>
  <c r="G95" i="87"/>
  <c r="F95" i="87"/>
  <c r="H94" i="87"/>
  <c r="G94" i="87"/>
  <c r="F94" i="87"/>
  <c r="H93" i="87"/>
  <c r="G93" i="87"/>
  <c r="F93" i="87"/>
  <c r="H92" i="87"/>
  <c r="G92" i="87"/>
  <c r="F92" i="87"/>
  <c r="H91" i="87"/>
  <c r="G91" i="87"/>
  <c r="F91" i="87"/>
  <c r="H90" i="87"/>
  <c r="G90" i="87"/>
  <c r="F90" i="87"/>
  <c r="H89" i="87"/>
  <c r="G89" i="87"/>
  <c r="F89" i="87"/>
  <c r="H88" i="87"/>
  <c r="G88" i="87"/>
  <c r="F88" i="87"/>
  <c r="C87" i="87"/>
  <c r="H86" i="87"/>
  <c r="G86" i="87"/>
  <c r="F86" i="87"/>
  <c r="D86" i="87"/>
  <c r="H85" i="87"/>
  <c r="G85" i="87"/>
  <c r="F85" i="87"/>
  <c r="H84" i="87"/>
  <c r="G84" i="87"/>
  <c r="F84" i="87"/>
  <c r="H83" i="87"/>
  <c r="G83" i="87"/>
  <c r="F83" i="87"/>
  <c r="H82" i="87"/>
  <c r="G82" i="87"/>
  <c r="F82" i="87"/>
  <c r="H81" i="87"/>
  <c r="G81" i="87"/>
  <c r="F81" i="87"/>
  <c r="H80" i="87"/>
  <c r="G80" i="87"/>
  <c r="F80" i="87"/>
  <c r="H79" i="87"/>
  <c r="G79" i="87"/>
  <c r="F79" i="87"/>
  <c r="H78" i="87"/>
  <c r="G78" i="87"/>
  <c r="F78" i="87"/>
  <c r="C77" i="87"/>
  <c r="H76" i="87"/>
  <c r="G76" i="87"/>
  <c r="F76" i="87"/>
  <c r="D76" i="87"/>
  <c r="H75" i="87"/>
  <c r="G75" i="87"/>
  <c r="F75" i="87"/>
  <c r="H74" i="87"/>
  <c r="G74" i="87"/>
  <c r="F74" i="87"/>
  <c r="H73" i="87"/>
  <c r="G73" i="87"/>
  <c r="F73" i="87"/>
  <c r="H72" i="87"/>
  <c r="G72" i="87"/>
  <c r="F72" i="87"/>
  <c r="H71" i="87"/>
  <c r="G71" i="87"/>
  <c r="F71" i="87"/>
  <c r="H70" i="87"/>
  <c r="G70" i="87"/>
  <c r="F70" i="87"/>
  <c r="H69" i="87"/>
  <c r="G69" i="87"/>
  <c r="F69" i="87"/>
  <c r="H68" i="87"/>
  <c r="G68" i="87"/>
  <c r="F68" i="87"/>
  <c r="C67" i="87"/>
  <c r="H66" i="87"/>
  <c r="G66" i="87"/>
  <c r="F66" i="87"/>
  <c r="D66" i="87"/>
  <c r="H65" i="87"/>
  <c r="G65" i="87"/>
  <c r="F65" i="87"/>
  <c r="H64" i="87"/>
  <c r="G64" i="87"/>
  <c r="F64" i="87"/>
  <c r="H63" i="87"/>
  <c r="G63" i="87"/>
  <c r="F63" i="87"/>
  <c r="H62" i="87"/>
  <c r="G62" i="87"/>
  <c r="F62" i="87"/>
  <c r="H61" i="87"/>
  <c r="G61" i="87"/>
  <c r="F61" i="87"/>
  <c r="H60" i="87"/>
  <c r="G60" i="87"/>
  <c r="F60" i="87"/>
  <c r="H59" i="87"/>
  <c r="G59" i="87"/>
  <c r="F59" i="87"/>
  <c r="H58" i="87"/>
  <c r="G58" i="87"/>
  <c r="F58" i="87"/>
  <c r="C57" i="87"/>
  <c r="H56" i="87"/>
  <c r="G56" i="87"/>
  <c r="F56" i="87"/>
  <c r="D56" i="87"/>
  <c r="H55" i="87"/>
  <c r="G55" i="87"/>
  <c r="F55" i="87"/>
  <c r="H54" i="87"/>
  <c r="G54" i="87"/>
  <c r="F54" i="87"/>
  <c r="H53" i="87"/>
  <c r="G53" i="87"/>
  <c r="F53" i="87"/>
  <c r="H52" i="87"/>
  <c r="G52" i="87"/>
  <c r="F52" i="87"/>
  <c r="H51" i="87"/>
  <c r="G51" i="87"/>
  <c r="F51" i="87"/>
  <c r="H50" i="87"/>
  <c r="G50" i="87"/>
  <c r="F50" i="87"/>
  <c r="H49" i="87"/>
  <c r="G49" i="87"/>
  <c r="F49" i="87"/>
  <c r="H48" i="87"/>
  <c r="G48" i="87"/>
  <c r="F48" i="87"/>
  <c r="C47" i="87"/>
  <c r="H46" i="87"/>
  <c r="G46" i="87"/>
  <c r="F46" i="87"/>
  <c r="D46" i="87"/>
  <c r="H45" i="87"/>
  <c r="G45" i="87"/>
  <c r="F45" i="87"/>
  <c r="H44" i="87"/>
  <c r="G44" i="87"/>
  <c r="F44" i="87"/>
  <c r="H43" i="87"/>
  <c r="G43" i="87"/>
  <c r="F43" i="87"/>
  <c r="H42" i="87"/>
  <c r="G42" i="87"/>
  <c r="F42" i="87"/>
  <c r="H41" i="87"/>
  <c r="G41" i="87"/>
  <c r="F41" i="87"/>
  <c r="H40" i="87"/>
  <c r="G40" i="87"/>
  <c r="F40" i="87"/>
  <c r="H39" i="87"/>
  <c r="G39" i="87"/>
  <c r="F39" i="87"/>
  <c r="H38" i="87"/>
  <c r="G38" i="87"/>
  <c r="F38" i="87"/>
  <c r="C37" i="87"/>
  <c r="H36" i="87"/>
  <c r="G36" i="87"/>
  <c r="F36" i="87"/>
  <c r="D36" i="87"/>
  <c r="H35" i="87"/>
  <c r="G35" i="87"/>
  <c r="F35" i="87"/>
  <c r="H34" i="87"/>
  <c r="G34" i="87"/>
  <c r="F34" i="87"/>
  <c r="H33" i="87"/>
  <c r="G33" i="87"/>
  <c r="F33" i="87"/>
  <c r="H32" i="87"/>
  <c r="G32" i="87"/>
  <c r="F32" i="87"/>
  <c r="H31" i="87"/>
  <c r="G31" i="87"/>
  <c r="F31" i="87"/>
  <c r="H30" i="87"/>
  <c r="G30" i="87"/>
  <c r="F30" i="87"/>
  <c r="H29" i="87"/>
  <c r="G29" i="87"/>
  <c r="F29" i="87"/>
  <c r="H28" i="87"/>
  <c r="G28" i="87"/>
  <c r="F28" i="87"/>
  <c r="C27" i="87"/>
  <c r="H26" i="87"/>
  <c r="G26" i="87"/>
  <c r="F26" i="87"/>
  <c r="D26" i="87"/>
  <c r="H25" i="87"/>
  <c r="G25" i="87"/>
  <c r="F25" i="87"/>
  <c r="H24" i="87"/>
  <c r="G24" i="87"/>
  <c r="F24" i="87"/>
  <c r="H23" i="87"/>
  <c r="G23" i="87"/>
  <c r="F23" i="87"/>
  <c r="H22" i="87"/>
  <c r="G22" i="87"/>
  <c r="F22" i="87"/>
  <c r="H21" i="87"/>
  <c r="G21" i="87"/>
  <c r="F21" i="87"/>
  <c r="H20" i="87"/>
  <c r="G20" i="87"/>
  <c r="F20" i="87"/>
  <c r="H19" i="87"/>
  <c r="G19" i="87"/>
  <c r="F19" i="87"/>
  <c r="H18" i="87"/>
  <c r="G18" i="87"/>
  <c r="F18" i="87"/>
  <c r="C17" i="87"/>
  <c r="H16" i="87"/>
  <c r="G16" i="87"/>
  <c r="F16" i="87"/>
  <c r="D16" i="87"/>
  <c r="H15" i="87"/>
  <c r="G15" i="87"/>
  <c r="F15" i="87"/>
  <c r="H14" i="87"/>
  <c r="G14" i="87"/>
  <c r="F14" i="87"/>
  <c r="H13" i="87"/>
  <c r="G13" i="87"/>
  <c r="F13" i="87"/>
  <c r="H12" i="87"/>
  <c r="G12" i="87"/>
  <c r="F12" i="87"/>
  <c r="H11" i="87"/>
  <c r="G11" i="87"/>
  <c r="F11" i="87"/>
  <c r="H10" i="87"/>
  <c r="G10" i="87"/>
  <c r="F10" i="87"/>
  <c r="H9" i="87"/>
  <c r="G9" i="87"/>
  <c r="F9" i="87"/>
  <c r="H8" i="87"/>
  <c r="G8" i="87"/>
  <c r="F8" i="87"/>
  <c r="E8" i="87" s="1"/>
  <c r="C7" i="87"/>
  <c r="E202" i="87" l="1"/>
  <c r="E141" i="87"/>
  <c r="E145" i="87"/>
  <c r="E200" i="87"/>
  <c r="E204" i="87"/>
  <c r="E178" i="87"/>
  <c r="E183" i="87"/>
  <c r="E185" i="87"/>
  <c r="E160" i="87"/>
  <c r="E143" i="87"/>
  <c r="H137" i="87"/>
  <c r="S66" i="86" s="1"/>
  <c r="E101" i="87"/>
  <c r="E105" i="87"/>
  <c r="G17" i="87"/>
  <c r="E13" i="87"/>
  <c r="E138" i="87"/>
  <c r="E152" i="87"/>
  <c r="E9" i="87"/>
  <c r="H17" i="87"/>
  <c r="F157" i="87"/>
  <c r="E26" i="87"/>
  <c r="E32" i="87"/>
  <c r="E120" i="87"/>
  <c r="E176" i="87"/>
  <c r="E10" i="87"/>
  <c r="E83" i="87"/>
  <c r="E96" i="87"/>
  <c r="E123" i="87"/>
  <c r="E133" i="87"/>
  <c r="E136" i="87"/>
  <c r="E172" i="87"/>
  <c r="H7" i="87"/>
  <c r="E62" i="87"/>
  <c r="E78" i="87"/>
  <c r="E90" i="87"/>
  <c r="E94" i="87"/>
  <c r="F97" i="87"/>
  <c r="E130" i="87"/>
  <c r="E134" i="87"/>
  <c r="E179" i="87"/>
  <c r="E181" i="87"/>
  <c r="E189" i="87"/>
  <c r="E203" i="87"/>
  <c r="E174" i="87"/>
  <c r="E162" i="87"/>
  <c r="E16" i="87"/>
  <c r="G47" i="87"/>
  <c r="H67" i="87"/>
  <c r="H87" i="87"/>
  <c r="F117" i="87"/>
  <c r="H187" i="87"/>
  <c r="F197" i="87"/>
  <c r="G7" i="87"/>
  <c r="E19" i="87"/>
  <c r="E21" i="87"/>
  <c r="E23" i="87"/>
  <c r="E25" i="87"/>
  <c r="E38" i="87"/>
  <c r="E43" i="87"/>
  <c r="E45" i="87"/>
  <c r="H37" i="87"/>
  <c r="E64" i="87"/>
  <c r="E80" i="87"/>
  <c r="E82" i="87"/>
  <c r="G77" i="87"/>
  <c r="E89" i="87"/>
  <c r="E91" i="87"/>
  <c r="E93" i="87"/>
  <c r="H97" i="87"/>
  <c r="E102" i="87"/>
  <c r="E113" i="87"/>
  <c r="E116" i="87"/>
  <c r="E124" i="87"/>
  <c r="E128" i="87"/>
  <c r="E129" i="87"/>
  <c r="E135" i="87"/>
  <c r="E156" i="87"/>
  <c r="H157" i="87"/>
  <c r="S72" i="86" s="1"/>
  <c r="E164" i="87"/>
  <c r="E168" i="87"/>
  <c r="E169" i="87"/>
  <c r="F167" i="87"/>
  <c r="E171" i="87"/>
  <c r="E173" i="87"/>
  <c r="E175" i="87"/>
  <c r="H177" i="87"/>
  <c r="E182" i="87"/>
  <c r="E193" i="87"/>
  <c r="E48" i="87"/>
  <c r="G57" i="87"/>
  <c r="E59" i="87"/>
  <c r="E65" i="87"/>
  <c r="E74" i="87"/>
  <c r="E86" i="87"/>
  <c r="E118" i="87"/>
  <c r="E121" i="87"/>
  <c r="E125" i="87"/>
  <c r="E126" i="87"/>
  <c r="G157" i="87"/>
  <c r="R72" i="86" s="1"/>
  <c r="E159" i="87"/>
  <c r="E161" i="87"/>
  <c r="E163" i="87"/>
  <c r="E165" i="87"/>
  <c r="E166" i="87"/>
  <c r="G197" i="87"/>
  <c r="E199" i="87"/>
  <c r="E201" i="87"/>
  <c r="E205" i="87"/>
  <c r="H197" i="87"/>
  <c r="E56" i="87"/>
  <c r="E68" i="87"/>
  <c r="E73" i="87"/>
  <c r="E110" i="87"/>
  <c r="E112" i="87"/>
  <c r="E114" i="87"/>
  <c r="E148" i="87"/>
  <c r="E149" i="87"/>
  <c r="E150" i="87"/>
  <c r="E151" i="87"/>
  <c r="E153" i="87"/>
  <c r="E154" i="87"/>
  <c r="F187" i="87"/>
  <c r="E190" i="87"/>
  <c r="E191" i="87"/>
  <c r="E194" i="87"/>
  <c r="E195" i="87"/>
  <c r="E196" i="87"/>
  <c r="E28" i="87"/>
  <c r="E30" i="87"/>
  <c r="E33" i="87"/>
  <c r="E34" i="87"/>
  <c r="E35" i="87"/>
  <c r="E36" i="87"/>
  <c r="E40" i="87"/>
  <c r="E42" i="87"/>
  <c r="E66" i="87"/>
  <c r="G97" i="87"/>
  <c r="E106" i="87"/>
  <c r="E140" i="87"/>
  <c r="E142" i="87"/>
  <c r="E144" i="87"/>
  <c r="E180" i="87"/>
  <c r="E184" i="87"/>
  <c r="F177" i="87"/>
  <c r="E70" i="87"/>
  <c r="E72" i="87"/>
  <c r="E75" i="87"/>
  <c r="E76" i="87"/>
  <c r="E50" i="87"/>
  <c r="E51" i="87"/>
  <c r="E53" i="87"/>
  <c r="E54" i="87"/>
  <c r="E22" i="87"/>
  <c r="F17" i="87"/>
  <c r="E12" i="87"/>
  <c r="E14" i="87"/>
  <c r="E15" i="87"/>
  <c r="H27" i="87"/>
  <c r="G37" i="87"/>
  <c r="H167" i="87"/>
  <c r="E186" i="87"/>
  <c r="E188" i="87"/>
  <c r="E198" i="87"/>
  <c r="E206" i="87"/>
  <c r="H77" i="87"/>
  <c r="E158" i="87"/>
  <c r="E170" i="87"/>
  <c r="E29" i="87"/>
  <c r="F27" i="87"/>
  <c r="E31" i="87"/>
  <c r="H47" i="87"/>
  <c r="E55" i="87"/>
  <c r="E69" i="87"/>
  <c r="F67" i="87"/>
  <c r="E71" i="87"/>
  <c r="F87" i="87"/>
  <c r="E119" i="87"/>
  <c r="G117" i="87"/>
  <c r="H117" i="87"/>
  <c r="E122" i="87"/>
  <c r="E41" i="87"/>
  <c r="F37" i="87"/>
  <c r="E81" i="87"/>
  <c r="F77" i="87"/>
  <c r="E11" i="87"/>
  <c r="E18" i="87"/>
  <c r="G27" i="87"/>
  <c r="E39" i="87"/>
  <c r="E46" i="87"/>
  <c r="E52" i="87"/>
  <c r="H57" i="87"/>
  <c r="E61" i="87"/>
  <c r="F57" i="87"/>
  <c r="G67" i="87"/>
  <c r="E79" i="87"/>
  <c r="E85" i="87"/>
  <c r="E88" i="87"/>
  <c r="F107" i="87"/>
  <c r="E109" i="87"/>
  <c r="F7" i="87"/>
  <c r="E20" i="87"/>
  <c r="E24" i="87"/>
  <c r="E44" i="87"/>
  <c r="E49" i="87"/>
  <c r="F47" i="87"/>
  <c r="E58" i="87"/>
  <c r="E60" i="87"/>
  <c r="E63" i="87"/>
  <c r="E84" i="87"/>
  <c r="H107" i="87"/>
  <c r="E108" i="87"/>
  <c r="E95" i="87"/>
  <c r="E99" i="87"/>
  <c r="E103" i="87"/>
  <c r="G107" i="87"/>
  <c r="E131" i="87"/>
  <c r="G127" i="87"/>
  <c r="F137" i="87"/>
  <c r="E139" i="87"/>
  <c r="G137" i="87"/>
  <c r="R66" i="86" s="1"/>
  <c r="G87" i="87"/>
  <c r="E98" i="87"/>
  <c r="E111" i="87"/>
  <c r="E115" i="87"/>
  <c r="H127" i="87"/>
  <c r="E146" i="87"/>
  <c r="F147" i="87"/>
  <c r="G147" i="87"/>
  <c r="R69" i="86" s="1"/>
  <c r="E92" i="87"/>
  <c r="E100" i="87"/>
  <c r="E104" i="87"/>
  <c r="F127" i="87"/>
  <c r="E132" i="87"/>
  <c r="H147" i="87"/>
  <c r="S69" i="86" s="1"/>
  <c r="E155" i="87"/>
  <c r="G167" i="87"/>
  <c r="G187" i="87"/>
  <c r="E192" i="87"/>
  <c r="G177" i="87"/>
  <c r="P198" i="80"/>
  <c r="P188" i="80"/>
  <c r="P178" i="80"/>
  <c r="P168" i="80"/>
  <c r="P158" i="80"/>
  <c r="P148" i="80"/>
  <c r="P138" i="80"/>
  <c r="P128" i="80"/>
  <c r="P118" i="80"/>
  <c r="P108" i="80"/>
  <c r="P98" i="80"/>
  <c r="P88" i="80"/>
  <c r="P78" i="80"/>
  <c r="P68" i="80"/>
  <c r="P58" i="80"/>
  <c r="P48" i="80"/>
  <c r="P38" i="80"/>
  <c r="P28" i="80"/>
  <c r="P18" i="80"/>
  <c r="I198" i="80"/>
  <c r="I188" i="80"/>
  <c r="I178" i="80"/>
  <c r="I168" i="80"/>
  <c r="I158" i="80"/>
  <c r="I148" i="80"/>
  <c r="I138" i="80"/>
  <c r="I128" i="80"/>
  <c r="I118" i="80"/>
  <c r="I108" i="80"/>
  <c r="I98" i="80"/>
  <c r="I88" i="80"/>
  <c r="I78" i="80"/>
  <c r="I68" i="80"/>
  <c r="I58" i="80"/>
  <c r="I48" i="80"/>
  <c r="I38" i="80"/>
  <c r="I28" i="80"/>
  <c r="I18" i="80"/>
  <c r="S126" i="86" l="1"/>
  <c r="S84" i="86"/>
  <c r="S105" i="86"/>
  <c r="R126" i="86"/>
  <c r="R105" i="86"/>
  <c r="R84" i="86"/>
  <c r="R81" i="86"/>
  <c r="R102" i="86"/>
  <c r="S81" i="86"/>
  <c r="S102" i="86"/>
  <c r="R78" i="86"/>
  <c r="R99" i="86"/>
  <c r="S99" i="86"/>
  <c r="S78" i="86"/>
  <c r="R96" i="86"/>
  <c r="R75" i="86"/>
  <c r="S96" i="86"/>
  <c r="S75" i="86"/>
  <c r="G6" i="87"/>
  <c r="H6" i="87"/>
  <c r="F6" i="87"/>
  <c r="E167" i="87"/>
  <c r="E157" i="87"/>
  <c r="E177" i="87"/>
  <c r="E147" i="87"/>
  <c r="E127" i="87"/>
  <c r="E197" i="87"/>
  <c r="E7" i="87"/>
  <c r="E117" i="87"/>
  <c r="E77" i="87"/>
  <c r="E187" i="87"/>
  <c r="E137" i="87"/>
  <c r="E37" i="87"/>
  <c r="E27" i="87"/>
  <c r="E67" i="87"/>
  <c r="E57" i="87"/>
  <c r="E107" i="87"/>
  <c r="E17" i="87"/>
  <c r="E97" i="87"/>
  <c r="E47" i="87"/>
  <c r="E87" i="87"/>
  <c r="H206" i="80"/>
  <c r="G206" i="80"/>
  <c r="F206" i="80"/>
  <c r="D206" i="80"/>
  <c r="H205" i="80"/>
  <c r="G205" i="80"/>
  <c r="F205" i="80"/>
  <c r="H204" i="80"/>
  <c r="G204" i="80"/>
  <c r="F204" i="80"/>
  <c r="H203" i="80"/>
  <c r="G203" i="80"/>
  <c r="F203" i="80"/>
  <c r="H202" i="80"/>
  <c r="G202" i="80"/>
  <c r="F202" i="80"/>
  <c r="H201" i="80"/>
  <c r="G201" i="80"/>
  <c r="F201" i="80"/>
  <c r="H200" i="80"/>
  <c r="G200" i="80"/>
  <c r="F200" i="80"/>
  <c r="H199" i="80"/>
  <c r="G199" i="80"/>
  <c r="F199" i="80"/>
  <c r="H198" i="80"/>
  <c r="G198" i="80"/>
  <c r="F198" i="80"/>
  <c r="C197" i="80"/>
  <c r="J197" i="80" s="1"/>
  <c r="Q197" i="80" s="1"/>
  <c r="H196" i="80"/>
  <c r="G196" i="80"/>
  <c r="F196" i="80"/>
  <c r="D196" i="80"/>
  <c r="H195" i="80"/>
  <c r="G195" i="80"/>
  <c r="F195" i="80"/>
  <c r="H194" i="80"/>
  <c r="G194" i="80"/>
  <c r="F194" i="80"/>
  <c r="H193" i="80"/>
  <c r="G193" i="80"/>
  <c r="F193" i="80"/>
  <c r="H192" i="80"/>
  <c r="G192" i="80"/>
  <c r="F192" i="80"/>
  <c r="H191" i="80"/>
  <c r="G191" i="80"/>
  <c r="F191" i="80"/>
  <c r="H190" i="80"/>
  <c r="G190" i="80"/>
  <c r="F190" i="80"/>
  <c r="H189" i="80"/>
  <c r="G189" i="80"/>
  <c r="F189" i="80"/>
  <c r="H188" i="80"/>
  <c r="G188" i="80"/>
  <c r="F188" i="80"/>
  <c r="C187" i="80"/>
  <c r="H186" i="80"/>
  <c r="G186" i="80"/>
  <c r="F186" i="80"/>
  <c r="D186" i="80"/>
  <c r="H185" i="80"/>
  <c r="G185" i="80"/>
  <c r="F185" i="80"/>
  <c r="H184" i="80"/>
  <c r="G184" i="80"/>
  <c r="F184" i="80"/>
  <c r="H183" i="80"/>
  <c r="G183" i="80"/>
  <c r="F183" i="80"/>
  <c r="H182" i="80"/>
  <c r="G182" i="80"/>
  <c r="F182" i="80"/>
  <c r="H181" i="80"/>
  <c r="G181" i="80"/>
  <c r="F181" i="80"/>
  <c r="H180" i="80"/>
  <c r="G180" i="80"/>
  <c r="F180" i="80"/>
  <c r="H179" i="80"/>
  <c r="G179" i="80"/>
  <c r="F179" i="80"/>
  <c r="H178" i="80"/>
  <c r="G178" i="80"/>
  <c r="F178" i="80"/>
  <c r="C177" i="80"/>
  <c r="H176" i="80"/>
  <c r="G176" i="80"/>
  <c r="F176" i="80"/>
  <c r="E176" i="80" s="1"/>
  <c r="D176" i="80"/>
  <c r="H175" i="80"/>
  <c r="G175" i="80"/>
  <c r="F175" i="80"/>
  <c r="E175" i="80" s="1"/>
  <c r="H174" i="80"/>
  <c r="G174" i="80"/>
  <c r="F174" i="80"/>
  <c r="H173" i="80"/>
  <c r="G173" i="80"/>
  <c r="F173" i="80"/>
  <c r="H172" i="80"/>
  <c r="G172" i="80"/>
  <c r="F172" i="80"/>
  <c r="H171" i="80"/>
  <c r="G171" i="80"/>
  <c r="F171" i="80"/>
  <c r="E171" i="80" s="1"/>
  <c r="H170" i="80"/>
  <c r="G170" i="80"/>
  <c r="F170" i="80"/>
  <c r="H169" i="80"/>
  <c r="G169" i="80"/>
  <c r="F169" i="80"/>
  <c r="H168" i="80"/>
  <c r="G168" i="80"/>
  <c r="F168" i="80"/>
  <c r="C167" i="80"/>
  <c r="H166" i="80"/>
  <c r="G166" i="80"/>
  <c r="F166" i="80"/>
  <c r="D166" i="80"/>
  <c r="H165" i="80"/>
  <c r="G165" i="80"/>
  <c r="F165" i="80"/>
  <c r="H164" i="80"/>
  <c r="G164" i="80"/>
  <c r="F164" i="80"/>
  <c r="H163" i="80"/>
  <c r="G163" i="80"/>
  <c r="F163" i="80"/>
  <c r="H162" i="80"/>
  <c r="G162" i="80"/>
  <c r="F162" i="80"/>
  <c r="H161" i="80"/>
  <c r="G161" i="80"/>
  <c r="F161" i="80"/>
  <c r="H160" i="80"/>
  <c r="G160" i="80"/>
  <c r="F160" i="80"/>
  <c r="H159" i="80"/>
  <c r="G159" i="80"/>
  <c r="F159" i="80"/>
  <c r="H158" i="80"/>
  <c r="G158" i="80"/>
  <c r="F158" i="80"/>
  <c r="C157" i="80"/>
  <c r="H156" i="80"/>
  <c r="G156" i="80"/>
  <c r="F156" i="80"/>
  <c r="D156" i="80"/>
  <c r="H155" i="80"/>
  <c r="G155" i="80"/>
  <c r="F155" i="80"/>
  <c r="H154" i="80"/>
  <c r="G154" i="80"/>
  <c r="F154" i="80"/>
  <c r="H153" i="80"/>
  <c r="G153" i="80"/>
  <c r="F153" i="80"/>
  <c r="E153" i="80" s="1"/>
  <c r="H152" i="80"/>
  <c r="G152" i="80"/>
  <c r="F152" i="80"/>
  <c r="H151" i="80"/>
  <c r="G151" i="80"/>
  <c r="F151" i="80"/>
  <c r="H150" i="80"/>
  <c r="G150" i="80"/>
  <c r="F150" i="80"/>
  <c r="H149" i="80"/>
  <c r="G149" i="80"/>
  <c r="F149" i="80"/>
  <c r="E149" i="80" s="1"/>
  <c r="H148" i="80"/>
  <c r="G148" i="80"/>
  <c r="F148" i="80"/>
  <c r="C147" i="80"/>
  <c r="H146" i="80"/>
  <c r="G146" i="80"/>
  <c r="F146" i="80"/>
  <c r="D146" i="80"/>
  <c r="H145" i="80"/>
  <c r="G145" i="80"/>
  <c r="F145" i="80"/>
  <c r="H144" i="80"/>
  <c r="G144" i="80"/>
  <c r="F144" i="80"/>
  <c r="H143" i="80"/>
  <c r="G143" i="80"/>
  <c r="F143" i="80"/>
  <c r="H142" i="80"/>
  <c r="G142" i="80"/>
  <c r="F142" i="80"/>
  <c r="H141" i="80"/>
  <c r="G141" i="80"/>
  <c r="F141" i="80"/>
  <c r="H140" i="80"/>
  <c r="G140" i="80"/>
  <c r="F140" i="80"/>
  <c r="H139" i="80"/>
  <c r="G139" i="80"/>
  <c r="F139" i="80"/>
  <c r="H138" i="80"/>
  <c r="G138" i="80"/>
  <c r="F138" i="80"/>
  <c r="C137" i="80"/>
  <c r="H136" i="80"/>
  <c r="G136" i="80"/>
  <c r="F136" i="80"/>
  <c r="D136" i="80"/>
  <c r="H135" i="80"/>
  <c r="G135" i="80"/>
  <c r="F135" i="80"/>
  <c r="H134" i="80"/>
  <c r="G134" i="80"/>
  <c r="F134" i="80"/>
  <c r="H133" i="80"/>
  <c r="G133" i="80"/>
  <c r="F133" i="80"/>
  <c r="H132" i="80"/>
  <c r="G132" i="80"/>
  <c r="F132" i="80"/>
  <c r="H131" i="80"/>
  <c r="G131" i="80"/>
  <c r="F131" i="80"/>
  <c r="H130" i="80"/>
  <c r="G130" i="80"/>
  <c r="F130" i="80"/>
  <c r="H129" i="80"/>
  <c r="G129" i="80"/>
  <c r="F129" i="80"/>
  <c r="H128" i="80"/>
  <c r="G128" i="80"/>
  <c r="F128" i="80"/>
  <c r="C127" i="80"/>
  <c r="H126" i="80"/>
  <c r="G126" i="80"/>
  <c r="F126" i="80"/>
  <c r="D126" i="80"/>
  <c r="H125" i="80"/>
  <c r="G125" i="80"/>
  <c r="F125" i="80"/>
  <c r="H124" i="80"/>
  <c r="G124" i="80"/>
  <c r="F124" i="80"/>
  <c r="H123" i="80"/>
  <c r="G123" i="80"/>
  <c r="F123" i="80"/>
  <c r="H122" i="80"/>
  <c r="G122" i="80"/>
  <c r="F122" i="80"/>
  <c r="H121" i="80"/>
  <c r="G121" i="80"/>
  <c r="F121" i="80"/>
  <c r="H120" i="80"/>
  <c r="G120" i="80"/>
  <c r="F120" i="80"/>
  <c r="H119" i="80"/>
  <c r="G119" i="80"/>
  <c r="F119" i="80"/>
  <c r="H118" i="80"/>
  <c r="G118" i="80"/>
  <c r="F118" i="80"/>
  <c r="C117" i="80"/>
  <c r="H116" i="80"/>
  <c r="G116" i="80"/>
  <c r="F116" i="80"/>
  <c r="D116" i="80"/>
  <c r="H115" i="80"/>
  <c r="G115" i="80"/>
  <c r="F115" i="80"/>
  <c r="H114" i="80"/>
  <c r="G114" i="80"/>
  <c r="F114" i="80"/>
  <c r="H113" i="80"/>
  <c r="G113" i="80"/>
  <c r="F113" i="80"/>
  <c r="E113" i="80" s="1"/>
  <c r="H112" i="80"/>
  <c r="G112" i="80"/>
  <c r="F112" i="80"/>
  <c r="H111" i="80"/>
  <c r="G111" i="80"/>
  <c r="F111" i="80"/>
  <c r="H110" i="80"/>
  <c r="G110" i="80"/>
  <c r="F110" i="80"/>
  <c r="H109" i="80"/>
  <c r="G109" i="80"/>
  <c r="F109" i="80"/>
  <c r="E109" i="80" s="1"/>
  <c r="H108" i="80"/>
  <c r="G108" i="80"/>
  <c r="F108" i="80"/>
  <c r="C107" i="80"/>
  <c r="H106" i="80"/>
  <c r="G106" i="80"/>
  <c r="F106" i="80"/>
  <c r="E106" i="80" s="1"/>
  <c r="D106" i="80"/>
  <c r="H105" i="80"/>
  <c r="G105" i="80"/>
  <c r="F105" i="80"/>
  <c r="H104" i="80"/>
  <c r="G104" i="80"/>
  <c r="F104" i="80"/>
  <c r="H103" i="80"/>
  <c r="G103" i="80"/>
  <c r="F103" i="80"/>
  <c r="H102" i="80"/>
  <c r="G102" i="80"/>
  <c r="F102" i="80"/>
  <c r="H101" i="80"/>
  <c r="G101" i="80"/>
  <c r="F101" i="80"/>
  <c r="H100" i="80"/>
  <c r="G100" i="80"/>
  <c r="F100" i="80"/>
  <c r="H99" i="80"/>
  <c r="G99" i="80"/>
  <c r="F99" i="80"/>
  <c r="H98" i="80"/>
  <c r="G98" i="80"/>
  <c r="F98" i="80"/>
  <c r="C97" i="80"/>
  <c r="H96" i="80"/>
  <c r="G96" i="80"/>
  <c r="F96" i="80"/>
  <c r="D96" i="80"/>
  <c r="H95" i="80"/>
  <c r="G95" i="80"/>
  <c r="F95" i="80"/>
  <c r="H94" i="80"/>
  <c r="G94" i="80"/>
  <c r="F94" i="80"/>
  <c r="H93" i="80"/>
  <c r="G93" i="80"/>
  <c r="F93" i="80"/>
  <c r="H92" i="80"/>
  <c r="G92" i="80"/>
  <c r="F92" i="80"/>
  <c r="H91" i="80"/>
  <c r="G91" i="80"/>
  <c r="F91" i="80"/>
  <c r="H90" i="80"/>
  <c r="G90" i="80"/>
  <c r="F90" i="80"/>
  <c r="H89" i="80"/>
  <c r="G89" i="80"/>
  <c r="F89" i="80"/>
  <c r="H88" i="80"/>
  <c r="H87" i="80" s="1"/>
  <c r="G88" i="80"/>
  <c r="F88" i="80"/>
  <c r="C87" i="80"/>
  <c r="H86" i="80"/>
  <c r="G86" i="80"/>
  <c r="F86" i="80"/>
  <c r="D86" i="80"/>
  <c r="H85" i="80"/>
  <c r="G85" i="80"/>
  <c r="F85" i="80"/>
  <c r="H84" i="80"/>
  <c r="G84" i="80"/>
  <c r="F84" i="80"/>
  <c r="H83" i="80"/>
  <c r="G83" i="80"/>
  <c r="F83" i="80"/>
  <c r="H82" i="80"/>
  <c r="G82" i="80"/>
  <c r="F82" i="80"/>
  <c r="H81" i="80"/>
  <c r="G81" i="80"/>
  <c r="F81" i="80"/>
  <c r="H80" i="80"/>
  <c r="G80" i="80"/>
  <c r="F80" i="80"/>
  <c r="H79" i="80"/>
  <c r="G79" i="80"/>
  <c r="F79" i="80"/>
  <c r="H78" i="80"/>
  <c r="G78" i="80"/>
  <c r="F78" i="80"/>
  <c r="C77" i="80"/>
  <c r="H76" i="80"/>
  <c r="G76" i="80"/>
  <c r="F76" i="80"/>
  <c r="D76" i="80"/>
  <c r="H75" i="80"/>
  <c r="G75" i="80"/>
  <c r="F75" i="80"/>
  <c r="H74" i="80"/>
  <c r="G74" i="80"/>
  <c r="F74" i="80"/>
  <c r="H73" i="80"/>
  <c r="G73" i="80"/>
  <c r="F73" i="80"/>
  <c r="H72" i="80"/>
  <c r="G72" i="80"/>
  <c r="F72" i="80"/>
  <c r="H71" i="80"/>
  <c r="G71" i="80"/>
  <c r="F71" i="80"/>
  <c r="H70" i="80"/>
  <c r="G70" i="80"/>
  <c r="F70" i="80"/>
  <c r="H69" i="80"/>
  <c r="G69" i="80"/>
  <c r="F69" i="80"/>
  <c r="H68" i="80"/>
  <c r="G68" i="80"/>
  <c r="F68" i="80"/>
  <c r="C67" i="80"/>
  <c r="H66" i="80"/>
  <c r="G66" i="80"/>
  <c r="F66" i="80"/>
  <c r="D66" i="80"/>
  <c r="H65" i="80"/>
  <c r="G65" i="80"/>
  <c r="F65" i="80"/>
  <c r="H64" i="80"/>
  <c r="G64" i="80"/>
  <c r="F64" i="80"/>
  <c r="H63" i="80"/>
  <c r="G63" i="80"/>
  <c r="F63" i="80"/>
  <c r="H62" i="80"/>
  <c r="G62" i="80"/>
  <c r="F62" i="80"/>
  <c r="H61" i="80"/>
  <c r="G61" i="80"/>
  <c r="F61" i="80"/>
  <c r="H60" i="80"/>
  <c r="G60" i="80"/>
  <c r="F60" i="80"/>
  <c r="H59" i="80"/>
  <c r="G59" i="80"/>
  <c r="F59" i="80"/>
  <c r="H58" i="80"/>
  <c r="G58" i="80"/>
  <c r="F58" i="80"/>
  <c r="C57" i="80"/>
  <c r="H56" i="80"/>
  <c r="G56" i="80"/>
  <c r="F56" i="80"/>
  <c r="D56" i="80"/>
  <c r="H55" i="80"/>
  <c r="G55" i="80"/>
  <c r="F55" i="80"/>
  <c r="H54" i="80"/>
  <c r="G54" i="80"/>
  <c r="F54" i="80"/>
  <c r="H53" i="80"/>
  <c r="G53" i="80"/>
  <c r="F53" i="80"/>
  <c r="H52" i="80"/>
  <c r="G52" i="80"/>
  <c r="F52" i="80"/>
  <c r="H51" i="80"/>
  <c r="G51" i="80"/>
  <c r="F51" i="80"/>
  <c r="H50" i="80"/>
  <c r="G50" i="80"/>
  <c r="F50" i="80"/>
  <c r="H49" i="80"/>
  <c r="G49" i="80"/>
  <c r="F49" i="80"/>
  <c r="H48" i="80"/>
  <c r="G48" i="80"/>
  <c r="F48" i="80"/>
  <c r="C47" i="80"/>
  <c r="H46" i="80"/>
  <c r="G46" i="80"/>
  <c r="F46" i="80"/>
  <c r="D46" i="80"/>
  <c r="H45" i="80"/>
  <c r="G45" i="80"/>
  <c r="F45" i="80"/>
  <c r="E45" i="80" s="1"/>
  <c r="H44" i="80"/>
  <c r="G44" i="80"/>
  <c r="F44" i="80"/>
  <c r="H43" i="80"/>
  <c r="G43" i="80"/>
  <c r="F43" i="80"/>
  <c r="H42" i="80"/>
  <c r="G42" i="80"/>
  <c r="F42" i="80"/>
  <c r="H41" i="80"/>
  <c r="G41" i="80"/>
  <c r="F41" i="80"/>
  <c r="H40" i="80"/>
  <c r="G40" i="80"/>
  <c r="F40" i="80"/>
  <c r="H39" i="80"/>
  <c r="G39" i="80"/>
  <c r="F39" i="80"/>
  <c r="H38" i="80"/>
  <c r="G38" i="80"/>
  <c r="F38" i="80"/>
  <c r="C37" i="80"/>
  <c r="H36" i="80"/>
  <c r="G36" i="80"/>
  <c r="F36" i="80"/>
  <c r="D36" i="80"/>
  <c r="H35" i="80"/>
  <c r="G35" i="80"/>
  <c r="F35" i="80"/>
  <c r="H34" i="80"/>
  <c r="G34" i="80"/>
  <c r="F34" i="80"/>
  <c r="E34" i="80" s="1"/>
  <c r="H33" i="80"/>
  <c r="G33" i="80"/>
  <c r="F33" i="80"/>
  <c r="H32" i="80"/>
  <c r="G32" i="80"/>
  <c r="F32" i="80"/>
  <c r="H31" i="80"/>
  <c r="G31" i="80"/>
  <c r="F31" i="80"/>
  <c r="H30" i="80"/>
  <c r="G30" i="80"/>
  <c r="F30" i="80"/>
  <c r="E30" i="80" s="1"/>
  <c r="H29" i="80"/>
  <c r="G29" i="80"/>
  <c r="F29" i="80"/>
  <c r="H28" i="80"/>
  <c r="G28" i="80"/>
  <c r="F28" i="80"/>
  <c r="C27" i="80"/>
  <c r="H26" i="80"/>
  <c r="G26" i="80"/>
  <c r="F26" i="80"/>
  <c r="D26" i="80"/>
  <c r="H25" i="80"/>
  <c r="G25" i="80"/>
  <c r="F25" i="80"/>
  <c r="H24" i="80"/>
  <c r="G24" i="80"/>
  <c r="F24" i="80"/>
  <c r="H23" i="80"/>
  <c r="G23" i="80"/>
  <c r="F23" i="80"/>
  <c r="E23" i="80" s="1"/>
  <c r="H22" i="80"/>
  <c r="G22" i="80"/>
  <c r="F22" i="80"/>
  <c r="H21" i="80"/>
  <c r="G21" i="80"/>
  <c r="F21" i="80"/>
  <c r="H20" i="80"/>
  <c r="G20" i="80"/>
  <c r="F20" i="80"/>
  <c r="H19" i="80"/>
  <c r="G19" i="80"/>
  <c r="F19" i="80"/>
  <c r="E19" i="80" s="1"/>
  <c r="H18" i="80"/>
  <c r="G18" i="80"/>
  <c r="F18" i="80"/>
  <c r="C17" i="80"/>
  <c r="H16" i="80"/>
  <c r="G16" i="80"/>
  <c r="F16" i="80"/>
  <c r="E16" i="80" s="1"/>
  <c r="D16" i="80"/>
  <c r="H15" i="80"/>
  <c r="G15" i="80"/>
  <c r="F15" i="80"/>
  <c r="H14" i="80"/>
  <c r="G14" i="80"/>
  <c r="F14" i="80"/>
  <c r="H13" i="80"/>
  <c r="G13" i="80"/>
  <c r="F13" i="80"/>
  <c r="E13" i="80" s="1"/>
  <c r="H12" i="80"/>
  <c r="G12" i="80"/>
  <c r="F12" i="80"/>
  <c r="H11" i="80"/>
  <c r="G11" i="80"/>
  <c r="F11" i="80"/>
  <c r="H10" i="80"/>
  <c r="G10" i="80"/>
  <c r="F10" i="80"/>
  <c r="H9" i="80"/>
  <c r="G9" i="80"/>
  <c r="F9" i="80"/>
  <c r="E9" i="80" s="1"/>
  <c r="H8" i="80"/>
  <c r="G8" i="80"/>
  <c r="F8" i="80"/>
  <c r="C7" i="80"/>
  <c r="E6" i="87" l="1"/>
  <c r="H137" i="80"/>
  <c r="G147" i="80"/>
  <c r="G187" i="80"/>
  <c r="E191" i="80"/>
  <c r="E195" i="80"/>
  <c r="H117" i="80"/>
  <c r="E190" i="80"/>
  <c r="E194" i="80"/>
  <c r="E201" i="80"/>
  <c r="E205" i="80"/>
  <c r="E206" i="80"/>
  <c r="E198" i="80"/>
  <c r="E202" i="80"/>
  <c r="E126" i="80"/>
  <c r="E110" i="80"/>
  <c r="E114" i="80"/>
  <c r="F177" i="80"/>
  <c r="G167" i="80"/>
  <c r="E148" i="80"/>
  <c r="E152" i="80"/>
  <c r="E140" i="80"/>
  <c r="E144" i="80"/>
  <c r="E128" i="80"/>
  <c r="E132" i="80"/>
  <c r="F97" i="80"/>
  <c r="E71" i="80"/>
  <c r="E75" i="80"/>
  <c r="E76" i="80"/>
  <c r="E60" i="80"/>
  <c r="E64" i="80"/>
  <c r="E53" i="80"/>
  <c r="E46" i="80"/>
  <c r="H57" i="80"/>
  <c r="F107" i="80"/>
  <c r="E86" i="80"/>
  <c r="E89" i="80"/>
  <c r="E93" i="80"/>
  <c r="E108" i="80"/>
  <c r="E112" i="80"/>
  <c r="F137" i="80"/>
  <c r="E151" i="80"/>
  <c r="E155" i="80"/>
  <c r="E158" i="80"/>
  <c r="E162" i="80"/>
  <c r="E189" i="80"/>
  <c r="E193" i="80"/>
  <c r="H77" i="80"/>
  <c r="E80" i="80"/>
  <c r="E84" i="80"/>
  <c r="G107" i="80"/>
  <c r="E111" i="80"/>
  <c r="E115" i="80"/>
  <c r="E119" i="80"/>
  <c r="E123" i="80"/>
  <c r="F147" i="80"/>
  <c r="E150" i="80"/>
  <c r="E154" i="80"/>
  <c r="E166" i="80"/>
  <c r="H177" i="80"/>
  <c r="F187" i="80"/>
  <c r="E192" i="80"/>
  <c r="E15" i="80"/>
  <c r="E14" i="80"/>
  <c r="E12" i="80"/>
  <c r="E11" i="80"/>
  <c r="E10" i="80"/>
  <c r="G7" i="80"/>
  <c r="E8" i="80"/>
  <c r="G77" i="80"/>
  <c r="G117" i="80"/>
  <c r="H127" i="80"/>
  <c r="G157" i="80"/>
  <c r="H157" i="80"/>
  <c r="H167" i="80"/>
  <c r="G197" i="80"/>
  <c r="H197" i="80"/>
  <c r="E29" i="80"/>
  <c r="E33" i="80"/>
  <c r="E70" i="80"/>
  <c r="E74" i="80"/>
  <c r="E79" i="80"/>
  <c r="E83" i="80"/>
  <c r="E88" i="80"/>
  <c r="E92" i="80"/>
  <c r="H97" i="80"/>
  <c r="E118" i="80"/>
  <c r="E122" i="80"/>
  <c r="G127" i="80"/>
  <c r="E131" i="80"/>
  <c r="E135" i="80"/>
  <c r="E136" i="80"/>
  <c r="E139" i="80"/>
  <c r="E143" i="80"/>
  <c r="E161" i="80"/>
  <c r="E165" i="80"/>
  <c r="E170" i="80"/>
  <c r="E174" i="80"/>
  <c r="E188" i="80"/>
  <c r="E28" i="80"/>
  <c r="E32" i="80"/>
  <c r="E69" i="80"/>
  <c r="E73" i="80"/>
  <c r="E78" i="80"/>
  <c r="E82" i="80"/>
  <c r="G87" i="80"/>
  <c r="E91" i="80"/>
  <c r="E95" i="80"/>
  <c r="E96" i="80"/>
  <c r="E121" i="80"/>
  <c r="E125" i="80"/>
  <c r="E130" i="80"/>
  <c r="E138" i="80"/>
  <c r="E142" i="80"/>
  <c r="E160" i="80"/>
  <c r="E164" i="80"/>
  <c r="E169" i="80"/>
  <c r="E173" i="80"/>
  <c r="E200" i="80"/>
  <c r="E204" i="80"/>
  <c r="E31" i="80"/>
  <c r="E35" i="80"/>
  <c r="E36" i="80"/>
  <c r="E68" i="80"/>
  <c r="E72" i="80"/>
  <c r="E81" i="80"/>
  <c r="E85" i="80"/>
  <c r="E90" i="80"/>
  <c r="E94" i="80"/>
  <c r="E120" i="80"/>
  <c r="E124" i="80"/>
  <c r="E129" i="80"/>
  <c r="E133" i="80"/>
  <c r="E141" i="80"/>
  <c r="E145" i="80"/>
  <c r="E159" i="80"/>
  <c r="E163" i="80"/>
  <c r="E168" i="80"/>
  <c r="E172" i="80"/>
  <c r="E199" i="80"/>
  <c r="E203" i="80"/>
  <c r="E59" i="80"/>
  <c r="E63" i="80"/>
  <c r="E58" i="80"/>
  <c r="E62" i="80"/>
  <c r="E61" i="80"/>
  <c r="E65" i="80"/>
  <c r="E66" i="80"/>
  <c r="E48" i="80"/>
  <c r="E52" i="80"/>
  <c r="E51" i="80"/>
  <c r="E55" i="80"/>
  <c r="E56" i="80"/>
  <c r="E50" i="80"/>
  <c r="E54" i="80"/>
  <c r="E40" i="80"/>
  <c r="E44" i="80"/>
  <c r="E39" i="80"/>
  <c r="E43" i="80"/>
  <c r="E38" i="80"/>
  <c r="E42" i="80"/>
  <c r="E18" i="80"/>
  <c r="E22" i="80"/>
  <c r="E21" i="80"/>
  <c r="E25" i="80"/>
  <c r="E26" i="80"/>
  <c r="H17" i="80"/>
  <c r="E20" i="80"/>
  <c r="E24" i="80"/>
  <c r="E41" i="80"/>
  <c r="G47" i="80"/>
  <c r="E49" i="80"/>
  <c r="H7" i="80"/>
  <c r="G17" i="80"/>
  <c r="G27" i="80"/>
  <c r="H27" i="80"/>
  <c r="G37" i="80"/>
  <c r="H37" i="80"/>
  <c r="H47" i="80"/>
  <c r="G57" i="80"/>
  <c r="G67" i="80"/>
  <c r="H67" i="80"/>
  <c r="E99" i="80"/>
  <c r="E100" i="80"/>
  <c r="E101" i="80"/>
  <c r="E102" i="80"/>
  <c r="E103" i="80"/>
  <c r="E104" i="80"/>
  <c r="E105" i="80"/>
  <c r="G97" i="80"/>
  <c r="H107" i="80"/>
  <c r="E134" i="80"/>
  <c r="G137" i="80"/>
  <c r="H147" i="80"/>
  <c r="E178" i="80"/>
  <c r="E179" i="80"/>
  <c r="E180" i="80"/>
  <c r="E181" i="80"/>
  <c r="E182" i="80"/>
  <c r="E183" i="80"/>
  <c r="E184" i="80"/>
  <c r="E185" i="80"/>
  <c r="G177" i="80"/>
  <c r="H187" i="80"/>
  <c r="F157" i="80"/>
  <c r="F197" i="80"/>
  <c r="F27" i="80"/>
  <c r="F67" i="80"/>
  <c r="E98" i="80"/>
  <c r="E116" i="80"/>
  <c r="E156" i="80"/>
  <c r="E196" i="80"/>
  <c r="E187" i="80" s="1"/>
  <c r="F77" i="80"/>
  <c r="F117" i="80"/>
  <c r="F17" i="80"/>
  <c r="F57" i="80"/>
  <c r="E146" i="80"/>
  <c r="E186" i="80"/>
  <c r="F37" i="80"/>
  <c r="F7" i="80"/>
  <c r="F47" i="80"/>
  <c r="F87" i="80"/>
  <c r="F127" i="80"/>
  <c r="F167" i="80"/>
  <c r="C13" i="78"/>
  <c r="C64" i="86"/>
  <c r="C61" i="86"/>
  <c r="H61" i="86" s="1"/>
  <c r="C58" i="86"/>
  <c r="H58" i="86" s="1"/>
  <c r="C55" i="86"/>
  <c r="H55" i="86" s="1"/>
  <c r="C52" i="86"/>
  <c r="H52" i="86" s="1"/>
  <c r="C49" i="86"/>
  <c r="H49" i="86" s="1"/>
  <c r="C46" i="86"/>
  <c r="H46" i="86" s="1"/>
  <c r="C43" i="86"/>
  <c r="H43" i="86" s="1"/>
  <c r="C40" i="86"/>
  <c r="H40" i="86" s="1"/>
  <c r="C37" i="86"/>
  <c r="H37" i="86" s="1"/>
  <c r="C34" i="86"/>
  <c r="H34" i="86" s="1"/>
  <c r="C31" i="86"/>
  <c r="H31" i="86" s="1"/>
  <c r="C28" i="86"/>
  <c r="H28" i="86" s="1"/>
  <c r="C25" i="86"/>
  <c r="H25" i="86" s="1"/>
  <c r="C22" i="86"/>
  <c r="H22" i="86" s="1"/>
  <c r="C19" i="86"/>
  <c r="H19" i="86" s="1"/>
  <c r="C16" i="86"/>
  <c r="H16" i="86" s="1"/>
  <c r="C13" i="86"/>
  <c r="H13" i="86" s="1"/>
  <c r="C10" i="86"/>
  <c r="B65" i="86"/>
  <c r="B62" i="86"/>
  <c r="B59" i="86"/>
  <c r="B56" i="86"/>
  <c r="B53" i="86"/>
  <c r="B50" i="86"/>
  <c r="B47" i="86"/>
  <c r="B44" i="86"/>
  <c r="B41" i="86"/>
  <c r="B38" i="86"/>
  <c r="B35" i="86"/>
  <c r="B32" i="86"/>
  <c r="B29" i="86"/>
  <c r="B26" i="86"/>
  <c r="B23" i="86"/>
  <c r="B20" i="86"/>
  <c r="B17" i="86"/>
  <c r="B14" i="86"/>
  <c r="B11" i="86"/>
  <c r="B8" i="86"/>
  <c r="J65" i="86"/>
  <c r="J62" i="86"/>
  <c r="J59" i="86"/>
  <c r="J56" i="86"/>
  <c r="J53" i="86"/>
  <c r="J50" i="86"/>
  <c r="J47" i="86"/>
  <c r="J44" i="86"/>
  <c r="J41" i="86"/>
  <c r="J38" i="86"/>
  <c r="J35" i="86"/>
  <c r="J26" i="86"/>
  <c r="J23" i="86"/>
  <c r="J20" i="86"/>
  <c r="J17" i="86"/>
  <c r="J11" i="86"/>
  <c r="J8" i="86"/>
  <c r="C7" i="86"/>
  <c r="E197" i="80" l="1"/>
  <c r="I64" i="86"/>
  <c r="G64" i="86"/>
  <c r="E64" i="86"/>
  <c r="D64" i="86"/>
  <c r="F64" i="86"/>
  <c r="D22" i="86"/>
  <c r="I22" i="86"/>
  <c r="G22" i="86"/>
  <c r="F22" i="86"/>
  <c r="E22" i="86"/>
  <c r="D34" i="86"/>
  <c r="G34" i="86"/>
  <c r="E34" i="86"/>
  <c r="F34" i="86"/>
  <c r="I34" i="86"/>
  <c r="J34" i="86" s="1"/>
  <c r="D13" i="86"/>
  <c r="I13" i="86"/>
  <c r="J13" i="86" s="1"/>
  <c r="G13" i="86"/>
  <c r="F13" i="86"/>
  <c r="E13" i="86"/>
  <c r="D25" i="86"/>
  <c r="E25" i="86"/>
  <c r="I25" i="86"/>
  <c r="J25" i="86" s="1"/>
  <c r="G25" i="86"/>
  <c r="F25" i="86"/>
  <c r="D37" i="86"/>
  <c r="I37" i="86"/>
  <c r="G37" i="86"/>
  <c r="F37" i="86"/>
  <c r="E37" i="86"/>
  <c r="D49" i="86"/>
  <c r="E49" i="86"/>
  <c r="I49" i="86"/>
  <c r="J49" i="86" s="1"/>
  <c r="G49" i="86"/>
  <c r="F49" i="86"/>
  <c r="D61" i="86"/>
  <c r="E61" i="86"/>
  <c r="I61" i="86"/>
  <c r="G61" i="86"/>
  <c r="F61" i="86"/>
  <c r="D10" i="86"/>
  <c r="E10" i="86"/>
  <c r="G10" i="86"/>
  <c r="F10" i="86"/>
  <c r="I10" i="86"/>
  <c r="D46" i="86"/>
  <c r="G46" i="86"/>
  <c r="I46" i="86"/>
  <c r="J46" i="86" s="1"/>
  <c r="F46" i="86"/>
  <c r="E46" i="86"/>
  <c r="D7" i="86"/>
  <c r="I7" i="86"/>
  <c r="G7" i="86"/>
  <c r="E7" i="86"/>
  <c r="F7" i="86"/>
  <c r="D16" i="86"/>
  <c r="G16" i="86"/>
  <c r="E16" i="86"/>
  <c r="F16" i="86"/>
  <c r="I16" i="86"/>
  <c r="D28" i="86"/>
  <c r="G28" i="86"/>
  <c r="I28" i="86"/>
  <c r="J28" i="86" s="1"/>
  <c r="E28" i="86"/>
  <c r="F28" i="86"/>
  <c r="D40" i="86"/>
  <c r="I40" i="86"/>
  <c r="J40" i="86" s="1"/>
  <c r="E40" i="86"/>
  <c r="G40" i="86"/>
  <c r="F40" i="86"/>
  <c r="D52" i="86"/>
  <c r="I52" i="86"/>
  <c r="J52" i="86" s="1"/>
  <c r="G52" i="86"/>
  <c r="F52" i="86"/>
  <c r="E52" i="86"/>
  <c r="D58" i="86"/>
  <c r="E58" i="86"/>
  <c r="G58" i="86"/>
  <c r="F58" i="86"/>
  <c r="I58" i="86"/>
  <c r="J58" i="86" s="1"/>
  <c r="D19" i="86"/>
  <c r="I19" i="86"/>
  <c r="G19" i="86"/>
  <c r="E19" i="86"/>
  <c r="F19" i="86"/>
  <c r="D31" i="86"/>
  <c r="I31" i="86"/>
  <c r="J31" i="86" s="1"/>
  <c r="G31" i="86"/>
  <c r="E31" i="86"/>
  <c r="F31" i="86"/>
  <c r="D43" i="86"/>
  <c r="I43" i="86"/>
  <c r="J43" i="86" s="1"/>
  <c r="G43" i="86"/>
  <c r="F43" i="86"/>
  <c r="E43" i="86"/>
  <c r="D55" i="86"/>
  <c r="I55" i="86"/>
  <c r="J55" i="86" s="1"/>
  <c r="G55" i="86"/>
  <c r="F55" i="86"/>
  <c r="E55" i="86"/>
  <c r="E127" i="80"/>
  <c r="E67" i="80"/>
  <c r="E137" i="80"/>
  <c r="E87" i="80"/>
  <c r="E27" i="80"/>
  <c r="E147" i="80"/>
  <c r="E107" i="80"/>
  <c r="E7" i="80"/>
  <c r="R33" i="86"/>
  <c r="S33" i="86"/>
  <c r="R36" i="86"/>
  <c r="S36" i="86"/>
  <c r="S39" i="86"/>
  <c r="R39" i="86"/>
  <c r="S42" i="86"/>
  <c r="R42" i="86"/>
  <c r="S45" i="86"/>
  <c r="R45" i="86"/>
  <c r="S48" i="86"/>
  <c r="R48" i="86"/>
  <c r="R51" i="86"/>
  <c r="S51" i="86"/>
  <c r="R54" i="86"/>
  <c r="S54" i="86"/>
  <c r="R57" i="86"/>
  <c r="S57" i="86"/>
  <c r="S60" i="86"/>
  <c r="R60" i="86"/>
  <c r="E17" i="80"/>
  <c r="E157" i="80"/>
  <c r="E167" i="80"/>
  <c r="E77" i="80"/>
  <c r="S24" i="86"/>
  <c r="R24" i="86"/>
  <c r="R18" i="86"/>
  <c r="S18" i="86"/>
  <c r="S15" i="86"/>
  <c r="R15" i="86"/>
  <c r="S12" i="86"/>
  <c r="R12" i="86"/>
  <c r="E97" i="80"/>
  <c r="S21" i="86"/>
  <c r="R21" i="86"/>
  <c r="R9" i="86"/>
  <c r="S9" i="86"/>
  <c r="R6" i="86"/>
  <c r="S6" i="86"/>
  <c r="E47" i="80"/>
  <c r="E57" i="80"/>
  <c r="E37" i="80"/>
  <c r="E117" i="80"/>
  <c r="E177" i="80"/>
  <c r="J16" i="86"/>
  <c r="J19" i="86"/>
  <c r="J22" i="86"/>
  <c r="J37" i="86"/>
  <c r="J61" i="86"/>
  <c r="G13" i="78"/>
  <c r="D13" i="78"/>
  <c r="B65" i="78" l="1"/>
  <c r="B62" i="78"/>
  <c r="B59" i="78"/>
  <c r="B56" i="78"/>
  <c r="B53" i="78"/>
  <c r="B50" i="78"/>
  <c r="B47" i="78"/>
  <c r="B44" i="78"/>
  <c r="B41" i="78"/>
  <c r="B38" i="78"/>
  <c r="B35" i="78"/>
  <c r="B32" i="78"/>
  <c r="B29" i="78"/>
  <c r="B26" i="78"/>
  <c r="B23" i="78"/>
  <c r="B20" i="78"/>
  <c r="B17" i="78"/>
  <c r="B14" i="78"/>
  <c r="I13" i="78"/>
  <c r="J13" i="78" s="1"/>
  <c r="H13" i="78"/>
  <c r="E13" i="78"/>
  <c r="F13" i="78"/>
  <c r="C7" i="78"/>
  <c r="C64" i="78"/>
  <c r="C61" i="78"/>
  <c r="C58" i="78"/>
  <c r="C55" i="78"/>
  <c r="C52" i="78"/>
  <c r="C49" i="78"/>
  <c r="C46" i="78"/>
  <c r="C43" i="78"/>
  <c r="C40" i="78"/>
  <c r="C37" i="78"/>
  <c r="C34" i="78"/>
  <c r="C31" i="78"/>
  <c r="C28" i="78"/>
  <c r="C25" i="78"/>
  <c r="C22" i="78"/>
  <c r="C19" i="78"/>
  <c r="C16" i="78"/>
  <c r="C10" i="78"/>
  <c r="J65" i="78"/>
  <c r="J62" i="78"/>
  <c r="J59" i="78"/>
  <c r="J56" i="78"/>
  <c r="J53" i="78"/>
  <c r="J50" i="78"/>
  <c r="J47" i="78"/>
  <c r="J44" i="78"/>
  <c r="J41" i="78"/>
  <c r="J38" i="78"/>
  <c r="J35" i="78"/>
  <c r="J26" i="78"/>
  <c r="J23" i="78"/>
  <c r="J20" i="78"/>
  <c r="J17" i="78"/>
  <c r="J11" i="78"/>
  <c r="I63" i="78"/>
  <c r="I60" i="78"/>
  <c r="I57" i="78"/>
  <c r="I54" i="78"/>
  <c r="I51" i="78"/>
  <c r="I48" i="78"/>
  <c r="I45" i="78"/>
  <c r="I42" i="78"/>
  <c r="I39" i="78"/>
  <c r="I36" i="78"/>
  <c r="I33" i="78"/>
  <c r="I30" i="78"/>
  <c r="I27" i="78"/>
  <c r="I24" i="78"/>
  <c r="I21" i="78"/>
  <c r="I18" i="78"/>
  <c r="I15" i="78"/>
  <c r="G63" i="78"/>
  <c r="G60" i="78"/>
  <c r="G57" i="78"/>
  <c r="G54" i="78"/>
  <c r="G51" i="78"/>
  <c r="G48" i="78"/>
  <c r="G45" i="78"/>
  <c r="G42" i="78"/>
  <c r="G39" i="78"/>
  <c r="G36" i="78"/>
  <c r="G33" i="78"/>
  <c r="G30" i="78"/>
  <c r="G27" i="78"/>
  <c r="G24" i="78"/>
  <c r="G21" i="78"/>
  <c r="G18" i="78"/>
  <c r="G15" i="78"/>
  <c r="F63" i="78"/>
  <c r="F60" i="78"/>
  <c r="F57" i="78"/>
  <c r="F54" i="78"/>
  <c r="F51" i="78"/>
  <c r="F48" i="78"/>
  <c r="F45" i="78"/>
  <c r="F42" i="78"/>
  <c r="F39" i="78"/>
  <c r="F36" i="78"/>
  <c r="F33" i="78"/>
  <c r="F30" i="78"/>
  <c r="F27" i="78"/>
  <c r="F24" i="78"/>
  <c r="F21" i="78"/>
  <c r="F18" i="78"/>
  <c r="F15" i="78"/>
  <c r="E63" i="78"/>
  <c r="E60" i="78"/>
  <c r="E57" i="78"/>
  <c r="E54" i="78"/>
  <c r="E51" i="78"/>
  <c r="E48" i="78"/>
  <c r="E45" i="78"/>
  <c r="E42" i="78"/>
  <c r="E39" i="78"/>
  <c r="E36" i="78"/>
  <c r="E33" i="78"/>
  <c r="E30" i="78"/>
  <c r="E27" i="78"/>
  <c r="E24" i="78"/>
  <c r="E21" i="78"/>
  <c r="E18" i="78"/>
  <c r="E15" i="78"/>
  <c r="I12" i="78"/>
  <c r="G12" i="78"/>
  <c r="F12" i="78"/>
  <c r="E12" i="78"/>
  <c r="S27" i="78" l="1"/>
  <c r="S30" i="78"/>
  <c r="R33" i="78"/>
  <c r="S33" i="78"/>
  <c r="R36" i="78"/>
  <c r="S36" i="78"/>
  <c r="S39" i="78"/>
  <c r="R39" i="78"/>
  <c r="R42" i="78"/>
  <c r="S42" i="78"/>
  <c r="S45" i="78"/>
  <c r="R45" i="78"/>
  <c r="R48" i="78"/>
  <c r="S48" i="78"/>
  <c r="S51" i="78"/>
  <c r="R51" i="78"/>
  <c r="R54" i="78"/>
  <c r="S54" i="78"/>
  <c r="S57" i="78"/>
  <c r="R57" i="78"/>
  <c r="R60" i="78"/>
  <c r="S60" i="78"/>
  <c r="S63" i="78"/>
  <c r="R63" i="78"/>
  <c r="S24" i="78"/>
  <c r="R24" i="78"/>
  <c r="S18" i="78"/>
  <c r="R18" i="78"/>
  <c r="R15" i="78"/>
  <c r="S15" i="78"/>
  <c r="R12" i="78"/>
  <c r="S12" i="78"/>
  <c r="S21" i="78"/>
  <c r="R21" i="78"/>
  <c r="G10" i="78"/>
  <c r="D10" i="78"/>
  <c r="I10" i="78"/>
  <c r="E10" i="78"/>
  <c r="F10" i="78"/>
  <c r="G16" i="78"/>
  <c r="D16" i="78"/>
  <c r="I16" i="78"/>
  <c r="J16" i="78" s="1"/>
  <c r="H16" i="78"/>
  <c r="E16" i="78"/>
  <c r="F16" i="78"/>
  <c r="D19" i="78"/>
  <c r="I19" i="78"/>
  <c r="J19" i="78" s="1"/>
  <c r="H19" i="78"/>
  <c r="G19" i="78"/>
  <c r="F19" i="78"/>
  <c r="E19" i="78"/>
  <c r="I22" i="78"/>
  <c r="J22" i="78" s="1"/>
  <c r="H22" i="78"/>
  <c r="G22" i="78"/>
  <c r="F22" i="78"/>
  <c r="E22" i="78"/>
  <c r="D22" i="78"/>
  <c r="I25" i="78"/>
  <c r="J25" i="78" s="1"/>
  <c r="H25" i="78"/>
  <c r="G25" i="78"/>
  <c r="F25" i="78"/>
  <c r="E25" i="78"/>
  <c r="D25" i="78"/>
  <c r="I28" i="78"/>
  <c r="J28" i="78" s="1"/>
  <c r="H28" i="78"/>
  <c r="G28" i="78"/>
  <c r="F28" i="78"/>
  <c r="E28" i="78"/>
  <c r="D28" i="78"/>
  <c r="I31" i="78"/>
  <c r="J31" i="78" s="1"/>
  <c r="H31" i="78"/>
  <c r="G31" i="78"/>
  <c r="F31" i="78"/>
  <c r="E31" i="78"/>
  <c r="D31" i="78"/>
  <c r="I34" i="78"/>
  <c r="J34" i="78" s="1"/>
  <c r="H34" i="78"/>
  <c r="G34" i="78"/>
  <c r="F34" i="78"/>
  <c r="E34" i="78"/>
  <c r="D34" i="78"/>
  <c r="I37" i="78"/>
  <c r="J37" i="78" s="1"/>
  <c r="H37" i="78"/>
  <c r="G37" i="78"/>
  <c r="F37" i="78"/>
  <c r="E37" i="78"/>
  <c r="D37" i="78"/>
  <c r="I40" i="78"/>
  <c r="J40" i="78" s="1"/>
  <c r="H40" i="78"/>
  <c r="G40" i="78"/>
  <c r="F40" i="78"/>
  <c r="E40" i="78"/>
  <c r="D40" i="78"/>
  <c r="I43" i="78"/>
  <c r="J43" i="78" s="1"/>
  <c r="H43" i="78"/>
  <c r="G43" i="78"/>
  <c r="F43" i="78"/>
  <c r="E43" i="78"/>
  <c r="D43" i="78"/>
  <c r="I46" i="78"/>
  <c r="J46" i="78" s="1"/>
  <c r="H46" i="78"/>
  <c r="G46" i="78"/>
  <c r="F46" i="78"/>
  <c r="E46" i="78"/>
  <c r="D46" i="78"/>
  <c r="I49" i="78"/>
  <c r="J49" i="78" s="1"/>
  <c r="H49" i="78"/>
  <c r="G49" i="78"/>
  <c r="F49" i="78"/>
  <c r="E49" i="78"/>
  <c r="D49" i="78"/>
  <c r="I52" i="78"/>
  <c r="J52" i="78" s="1"/>
  <c r="H52" i="78"/>
  <c r="G52" i="78"/>
  <c r="F52" i="78"/>
  <c r="E52" i="78"/>
  <c r="D52" i="78"/>
  <c r="I55" i="78"/>
  <c r="J55" i="78" s="1"/>
  <c r="H55" i="78"/>
  <c r="G55" i="78"/>
  <c r="F55" i="78"/>
  <c r="E55" i="78"/>
  <c r="D55" i="78"/>
  <c r="I58" i="78"/>
  <c r="J58" i="78" s="1"/>
  <c r="H58" i="78"/>
  <c r="G58" i="78"/>
  <c r="F58" i="78"/>
  <c r="E58" i="78"/>
  <c r="D58" i="78"/>
  <c r="I61" i="78"/>
  <c r="J61" i="78" s="1"/>
  <c r="H61" i="78"/>
  <c r="G61" i="78"/>
  <c r="F61" i="78"/>
  <c r="E61" i="78"/>
  <c r="D61" i="78"/>
  <c r="I64" i="78"/>
  <c r="J64" i="78" s="1"/>
  <c r="H64" i="78"/>
  <c r="G64" i="78"/>
  <c r="F64" i="78"/>
  <c r="E64" i="78"/>
  <c r="D64" i="78"/>
  <c r="D63" i="78"/>
  <c r="D60" i="78"/>
  <c r="D57" i="78"/>
  <c r="D54" i="78"/>
  <c r="D51" i="78"/>
  <c r="D48" i="78"/>
  <c r="D45" i="78"/>
  <c r="D42" i="78"/>
  <c r="D39" i="78"/>
  <c r="D36" i="78"/>
  <c r="D33" i="78"/>
  <c r="D30" i="78"/>
  <c r="D27" i="78"/>
  <c r="D24" i="78"/>
  <c r="D21" i="78"/>
  <c r="D18" i="78"/>
  <c r="D15" i="78"/>
  <c r="D12" i="78"/>
  <c r="I9" i="78"/>
  <c r="G9" i="78"/>
  <c r="F9" i="78"/>
  <c r="E9" i="78"/>
  <c r="D9" i="78"/>
  <c r="I7" i="78"/>
  <c r="B8" i="78"/>
  <c r="B11" i="78"/>
  <c r="D7" i="78"/>
  <c r="I6" i="78"/>
  <c r="G6" i="78"/>
  <c r="F6" i="78"/>
  <c r="E6" i="78"/>
  <c r="D6" i="78"/>
  <c r="S9" i="78" l="1"/>
  <c r="S6" i="78"/>
  <c r="E7" i="78"/>
  <c r="F7" i="78"/>
  <c r="G7" i="78"/>
  <c r="J7" i="117" l="1"/>
  <c r="J6" i="117"/>
  <c r="H196" i="96" l="1"/>
  <c r="G196" i="96"/>
  <c r="F196" i="96"/>
  <c r="H186" i="96"/>
  <c r="G186" i="96"/>
  <c r="F186" i="96"/>
  <c r="H176" i="96"/>
  <c r="G176" i="96"/>
  <c r="F176" i="96"/>
  <c r="H166" i="96"/>
  <c r="G166" i="96"/>
  <c r="F166" i="96"/>
  <c r="H156" i="96"/>
  <c r="G156" i="96"/>
  <c r="F156" i="96"/>
  <c r="H146" i="96"/>
  <c r="G146" i="96"/>
  <c r="F146" i="96"/>
  <c r="H136" i="96"/>
  <c r="G136" i="96"/>
  <c r="F136" i="96"/>
  <c r="H126" i="96"/>
  <c r="G126" i="96"/>
  <c r="F126" i="96"/>
  <c r="H116" i="96"/>
  <c r="G116" i="96"/>
  <c r="F116" i="96"/>
  <c r="H106" i="96"/>
  <c r="G106" i="96"/>
  <c r="F106" i="96"/>
  <c r="H96" i="96"/>
  <c r="G96" i="96"/>
  <c r="F96" i="96"/>
  <c r="H86" i="96"/>
  <c r="G86" i="96"/>
  <c r="F86" i="96"/>
  <c r="H76" i="96"/>
  <c r="G76" i="96"/>
  <c r="F76" i="96"/>
  <c r="H66" i="96"/>
  <c r="G66" i="96"/>
  <c r="F66" i="96"/>
  <c r="H56" i="96"/>
  <c r="G56" i="96"/>
  <c r="F56" i="96"/>
  <c r="H46" i="96"/>
  <c r="G46" i="96"/>
  <c r="F46" i="96"/>
  <c r="H36" i="96"/>
  <c r="G36" i="96"/>
  <c r="F36" i="96"/>
  <c r="H26" i="96"/>
  <c r="G26" i="96"/>
  <c r="F26" i="96"/>
  <c r="H16" i="96"/>
  <c r="G16" i="96"/>
  <c r="F16" i="96"/>
  <c r="H6" i="96"/>
  <c r="G6" i="96"/>
  <c r="F6" i="96"/>
  <c r="G196" i="102"/>
  <c r="G186" i="102"/>
  <c r="G176" i="102"/>
  <c r="G166" i="102"/>
  <c r="G156" i="102"/>
  <c r="G146" i="102"/>
  <c r="G136" i="102"/>
  <c r="G126" i="102"/>
  <c r="G116" i="102"/>
  <c r="G106" i="102"/>
  <c r="G96" i="102"/>
  <c r="G86" i="102"/>
  <c r="G76" i="102"/>
  <c r="G66" i="102"/>
  <c r="G56" i="102"/>
  <c r="G46" i="102"/>
  <c r="G36" i="102"/>
  <c r="G26" i="102"/>
  <c r="G16" i="102"/>
  <c r="G6" i="102"/>
  <c r="G5" i="102" s="1"/>
  <c r="H8" i="58"/>
  <c r="H7" i="58"/>
  <c r="J8" i="59"/>
  <c r="J7" i="59"/>
  <c r="K6" i="27"/>
  <c r="K5" i="27"/>
  <c r="F196" i="40"/>
  <c r="H63" i="86" s="1"/>
  <c r="F186" i="40"/>
  <c r="H60" i="86" s="1"/>
  <c r="F176" i="40"/>
  <c r="H57" i="86" s="1"/>
  <c r="F166" i="40"/>
  <c r="H54" i="86" s="1"/>
  <c r="F156" i="40"/>
  <c r="H51" i="86" s="1"/>
  <c r="F146" i="40"/>
  <c r="H48" i="86" s="1"/>
  <c r="F136" i="40"/>
  <c r="H45" i="86" s="1"/>
  <c r="F126" i="40"/>
  <c r="H42" i="86" s="1"/>
  <c r="F116" i="40"/>
  <c r="H39" i="86" s="1"/>
  <c r="F106" i="40"/>
  <c r="H36" i="86" s="1"/>
  <c r="F96" i="40"/>
  <c r="H33" i="86" s="1"/>
  <c r="F86" i="40"/>
  <c r="H30" i="86" s="1"/>
  <c r="F76" i="40"/>
  <c r="H27" i="86" s="1"/>
  <c r="F66" i="40"/>
  <c r="H24" i="86" s="1"/>
  <c r="F56" i="40"/>
  <c r="H21" i="86" s="1"/>
  <c r="F46" i="40"/>
  <c r="H18" i="86" s="1"/>
  <c r="F36" i="40"/>
  <c r="H15" i="86" s="1"/>
  <c r="F26" i="40"/>
  <c r="H12" i="86" s="1"/>
  <c r="F16" i="40"/>
  <c r="H9" i="86" s="1"/>
  <c r="F6" i="40"/>
  <c r="F5" i="40" l="1"/>
  <c r="H6" i="86"/>
  <c r="J9" i="119"/>
  <c r="J8" i="119"/>
  <c r="J6" i="119"/>
  <c r="E20" i="119"/>
  <c r="D20" i="119"/>
  <c r="I20" i="119"/>
  <c r="J20" i="119" s="1"/>
  <c r="F20" i="119"/>
  <c r="G20" i="119" s="1"/>
  <c r="L19" i="119"/>
  <c r="K19" i="119"/>
  <c r="J19" i="119"/>
  <c r="G19" i="119"/>
  <c r="K18" i="119"/>
  <c r="K20" i="119" s="1"/>
  <c r="J18" i="119"/>
  <c r="G18" i="119"/>
  <c r="L18" i="119" l="1"/>
  <c r="L20" i="119"/>
  <c r="D21" i="59"/>
  <c r="D29" i="49"/>
  <c r="D29" i="82"/>
  <c r="D22" i="119" l="1"/>
  <c r="H25" i="111"/>
  <c r="H24" i="111"/>
  <c r="H23" i="111"/>
  <c r="H22" i="111"/>
  <c r="H20" i="111"/>
  <c r="H19" i="111"/>
  <c r="H18" i="111"/>
  <c r="H17" i="111"/>
  <c r="H16" i="111"/>
  <c r="H15" i="111"/>
  <c r="H14" i="111"/>
  <c r="H13" i="111"/>
  <c r="H12" i="111"/>
  <c r="H11" i="111"/>
  <c r="H10" i="111"/>
  <c r="H9" i="111"/>
  <c r="H8" i="111"/>
  <c r="H7" i="111"/>
  <c r="H6" i="111"/>
  <c r="H25" i="107"/>
  <c r="H24" i="107"/>
  <c r="H23" i="107"/>
  <c r="H22" i="107"/>
  <c r="H20" i="107"/>
  <c r="H19" i="107"/>
  <c r="H18" i="107"/>
  <c r="H17" i="107"/>
  <c r="H16" i="107"/>
  <c r="H15" i="107"/>
  <c r="H14" i="107"/>
  <c r="H13" i="107"/>
  <c r="H12" i="107"/>
  <c r="H11" i="107"/>
  <c r="H10" i="107"/>
  <c r="H9" i="107"/>
  <c r="H8" i="107"/>
  <c r="H7" i="107"/>
  <c r="H6" i="107"/>
  <c r="H5" i="111" l="1"/>
  <c r="H5" i="107"/>
  <c r="H27" i="58"/>
  <c r="H26" i="58"/>
  <c r="H19" i="58"/>
  <c r="H18" i="58"/>
  <c r="L5" i="107" l="1"/>
  <c r="J5" i="107"/>
  <c r="I2" i="116"/>
  <c r="G2" i="58"/>
  <c r="J5" i="117"/>
  <c r="J9" i="116"/>
  <c r="J8" i="116"/>
  <c r="J7" i="116"/>
  <c r="J9" i="103" l="1"/>
  <c r="J8" i="103"/>
  <c r="K6" i="39" l="1"/>
  <c r="K5" i="39"/>
  <c r="D46" i="55"/>
  <c r="F46" i="55"/>
  <c r="M46" i="55" s="1"/>
  <c r="M46" i="80" s="1"/>
  <c r="T46" i="80" s="1"/>
  <c r="G46" i="55"/>
  <c r="N46" i="55" s="1"/>
  <c r="N46" i="80" s="1"/>
  <c r="U46" i="80" s="1"/>
  <c r="H46" i="55"/>
  <c r="O46" i="55" s="1"/>
  <c r="O46" i="80" s="1"/>
  <c r="V46" i="80" s="1"/>
  <c r="C47" i="55"/>
  <c r="F48" i="55"/>
  <c r="M48" i="55" s="1"/>
  <c r="M48" i="80" s="1"/>
  <c r="T48" i="80" s="1"/>
  <c r="G48" i="55"/>
  <c r="N48" i="55" s="1"/>
  <c r="N48" i="80" s="1"/>
  <c r="U48" i="80" s="1"/>
  <c r="H48" i="55"/>
  <c r="O48" i="55" s="1"/>
  <c r="I48" i="55"/>
  <c r="F49" i="55"/>
  <c r="M49" i="55" s="1"/>
  <c r="M49" i="80" s="1"/>
  <c r="T49" i="80" s="1"/>
  <c r="G49" i="55"/>
  <c r="N49" i="55" s="1"/>
  <c r="N49" i="80" s="1"/>
  <c r="U49" i="80" s="1"/>
  <c r="H49" i="55"/>
  <c r="O49" i="55" s="1"/>
  <c r="O49" i="80" s="1"/>
  <c r="V49" i="80" s="1"/>
  <c r="F50" i="55"/>
  <c r="M50" i="55" s="1"/>
  <c r="M50" i="80" s="1"/>
  <c r="T50" i="80" s="1"/>
  <c r="G50" i="55"/>
  <c r="N50" i="55" s="1"/>
  <c r="N50" i="80" s="1"/>
  <c r="U50" i="80" s="1"/>
  <c r="H50" i="55"/>
  <c r="O50" i="55" s="1"/>
  <c r="O50" i="80" s="1"/>
  <c r="V50" i="80" s="1"/>
  <c r="F51" i="55"/>
  <c r="M51" i="55" s="1"/>
  <c r="M51" i="80" s="1"/>
  <c r="G51" i="55"/>
  <c r="N51" i="55" s="1"/>
  <c r="N51" i="80" s="1"/>
  <c r="U51" i="80" s="1"/>
  <c r="H51" i="55"/>
  <c r="O51" i="55" s="1"/>
  <c r="O51" i="80" s="1"/>
  <c r="V51" i="80" s="1"/>
  <c r="F52" i="55"/>
  <c r="M52" i="55" s="1"/>
  <c r="M52" i="80" s="1"/>
  <c r="G52" i="55"/>
  <c r="N52" i="55" s="1"/>
  <c r="N52" i="80" s="1"/>
  <c r="U52" i="80" s="1"/>
  <c r="H52" i="55"/>
  <c r="O52" i="55" s="1"/>
  <c r="O52" i="80" s="1"/>
  <c r="V52" i="80" s="1"/>
  <c r="F53" i="55"/>
  <c r="M53" i="55" s="1"/>
  <c r="M53" i="80" s="1"/>
  <c r="T53" i="80" s="1"/>
  <c r="G53" i="55"/>
  <c r="N53" i="55" s="1"/>
  <c r="N53" i="80" s="1"/>
  <c r="U53" i="80" s="1"/>
  <c r="H53" i="55"/>
  <c r="O53" i="55" s="1"/>
  <c r="O53" i="80" s="1"/>
  <c r="V53" i="80" s="1"/>
  <c r="F54" i="55"/>
  <c r="M54" i="55" s="1"/>
  <c r="M54" i="80" s="1"/>
  <c r="T54" i="80" s="1"/>
  <c r="G54" i="55"/>
  <c r="N54" i="55" s="1"/>
  <c r="N54" i="80" s="1"/>
  <c r="U54" i="80" s="1"/>
  <c r="H54" i="55"/>
  <c r="O54" i="55" s="1"/>
  <c r="O54" i="80" s="1"/>
  <c r="V54" i="80" s="1"/>
  <c r="F55" i="55"/>
  <c r="M55" i="55" s="1"/>
  <c r="M55" i="80" s="1"/>
  <c r="G55" i="55"/>
  <c r="N55" i="55" s="1"/>
  <c r="N55" i="80" s="1"/>
  <c r="U55" i="80" s="1"/>
  <c r="H55" i="55"/>
  <c r="O55" i="55" s="1"/>
  <c r="O55" i="80" s="1"/>
  <c r="V55" i="80" s="1"/>
  <c r="D56" i="55"/>
  <c r="F56" i="55"/>
  <c r="M56" i="55" s="1"/>
  <c r="M56" i="80" s="1"/>
  <c r="G56" i="55"/>
  <c r="N56" i="55" s="1"/>
  <c r="N56" i="80" s="1"/>
  <c r="U56" i="80" s="1"/>
  <c r="H56" i="55"/>
  <c r="O56" i="55" s="1"/>
  <c r="O56" i="80" s="1"/>
  <c r="V56" i="80" s="1"/>
  <c r="C57" i="55"/>
  <c r="F58" i="55"/>
  <c r="M58" i="55" s="1"/>
  <c r="M58" i="80" s="1"/>
  <c r="T58" i="80" s="1"/>
  <c r="G58" i="55"/>
  <c r="N58" i="55" s="1"/>
  <c r="N58" i="80" s="1"/>
  <c r="U58" i="80" s="1"/>
  <c r="H58" i="55"/>
  <c r="O58" i="55" s="1"/>
  <c r="I58" i="55"/>
  <c r="L58" i="55"/>
  <c r="F59" i="55"/>
  <c r="M59" i="55" s="1"/>
  <c r="M59" i="80" s="1"/>
  <c r="T59" i="80" s="1"/>
  <c r="G59" i="55"/>
  <c r="N59" i="55" s="1"/>
  <c r="N59" i="80" s="1"/>
  <c r="U59" i="80" s="1"/>
  <c r="H59" i="55"/>
  <c r="O59" i="55" s="1"/>
  <c r="O59" i="80" s="1"/>
  <c r="V59" i="80" s="1"/>
  <c r="F60" i="55"/>
  <c r="M60" i="55" s="1"/>
  <c r="M60" i="80" s="1"/>
  <c r="T60" i="80" s="1"/>
  <c r="G60" i="55"/>
  <c r="N60" i="55" s="1"/>
  <c r="N60" i="80" s="1"/>
  <c r="U60" i="80" s="1"/>
  <c r="H60" i="55"/>
  <c r="O60" i="55" s="1"/>
  <c r="O60" i="80" s="1"/>
  <c r="V60" i="80" s="1"/>
  <c r="F61" i="55"/>
  <c r="M61" i="55" s="1"/>
  <c r="M61" i="80" s="1"/>
  <c r="T61" i="80" s="1"/>
  <c r="G61" i="55"/>
  <c r="N61" i="55" s="1"/>
  <c r="N61" i="80" s="1"/>
  <c r="U61" i="80" s="1"/>
  <c r="H61" i="55"/>
  <c r="O61" i="55" s="1"/>
  <c r="O61" i="80" s="1"/>
  <c r="V61" i="80" s="1"/>
  <c r="F62" i="55"/>
  <c r="M62" i="55" s="1"/>
  <c r="M62" i="80" s="1"/>
  <c r="T62" i="80" s="1"/>
  <c r="G62" i="55"/>
  <c r="N62" i="55" s="1"/>
  <c r="N62" i="80" s="1"/>
  <c r="U62" i="80" s="1"/>
  <c r="H62" i="55"/>
  <c r="O62" i="55" s="1"/>
  <c r="O62" i="80" s="1"/>
  <c r="V62" i="80" s="1"/>
  <c r="F63" i="55"/>
  <c r="M63" i="55" s="1"/>
  <c r="M63" i="80" s="1"/>
  <c r="T63" i="80" s="1"/>
  <c r="G63" i="55"/>
  <c r="N63" i="55" s="1"/>
  <c r="N63" i="80" s="1"/>
  <c r="U63" i="80" s="1"/>
  <c r="H63" i="55"/>
  <c r="O63" i="55" s="1"/>
  <c r="O63" i="80" s="1"/>
  <c r="V63" i="80" s="1"/>
  <c r="F64" i="55"/>
  <c r="M64" i="55" s="1"/>
  <c r="M64" i="80" s="1"/>
  <c r="T64" i="80" s="1"/>
  <c r="G64" i="55"/>
  <c r="N64" i="55" s="1"/>
  <c r="N64" i="80" s="1"/>
  <c r="U64" i="80" s="1"/>
  <c r="H64" i="55"/>
  <c r="O64" i="55" s="1"/>
  <c r="O64" i="80" s="1"/>
  <c r="V64" i="80" s="1"/>
  <c r="F65" i="55"/>
  <c r="M65" i="55" s="1"/>
  <c r="M65" i="80" s="1"/>
  <c r="T65" i="80" s="1"/>
  <c r="G65" i="55"/>
  <c r="N65" i="55" s="1"/>
  <c r="N65" i="80" s="1"/>
  <c r="U65" i="80" s="1"/>
  <c r="H65" i="55"/>
  <c r="O65" i="55" s="1"/>
  <c r="O65" i="80" s="1"/>
  <c r="V65" i="80" s="1"/>
  <c r="D66" i="55"/>
  <c r="F66" i="55"/>
  <c r="M66" i="55" s="1"/>
  <c r="M66" i="80" s="1"/>
  <c r="T66" i="80" s="1"/>
  <c r="G66" i="55"/>
  <c r="N66" i="55" s="1"/>
  <c r="N66" i="80" s="1"/>
  <c r="U66" i="80" s="1"/>
  <c r="H66" i="55"/>
  <c r="O66" i="55" s="1"/>
  <c r="O66" i="80" s="1"/>
  <c r="V66" i="80" s="1"/>
  <c r="C67" i="55"/>
  <c r="F68" i="55"/>
  <c r="M68" i="55" s="1"/>
  <c r="M68" i="80" s="1"/>
  <c r="T68" i="80" s="1"/>
  <c r="G68" i="55"/>
  <c r="N68" i="55" s="1"/>
  <c r="N68" i="80" s="1"/>
  <c r="U68" i="80" s="1"/>
  <c r="H68" i="55"/>
  <c r="O68" i="55" s="1"/>
  <c r="I68" i="55"/>
  <c r="L68" i="55"/>
  <c r="F69" i="55"/>
  <c r="M69" i="55" s="1"/>
  <c r="M69" i="80" s="1"/>
  <c r="T69" i="80" s="1"/>
  <c r="G69" i="55"/>
  <c r="N69" i="55" s="1"/>
  <c r="N69" i="80" s="1"/>
  <c r="U69" i="80" s="1"/>
  <c r="H69" i="55"/>
  <c r="O69" i="55" s="1"/>
  <c r="O69" i="80" s="1"/>
  <c r="V69" i="80" s="1"/>
  <c r="L69" i="55"/>
  <c r="F70" i="55"/>
  <c r="M70" i="55" s="1"/>
  <c r="M70" i="80" s="1"/>
  <c r="T70" i="80" s="1"/>
  <c r="G70" i="55"/>
  <c r="N70" i="55" s="1"/>
  <c r="N70" i="80" s="1"/>
  <c r="U70" i="80" s="1"/>
  <c r="H70" i="55"/>
  <c r="O70" i="55" s="1"/>
  <c r="O70" i="80" s="1"/>
  <c r="V70" i="80" s="1"/>
  <c r="F71" i="55"/>
  <c r="M71" i="55" s="1"/>
  <c r="M71" i="80" s="1"/>
  <c r="T71" i="80" s="1"/>
  <c r="G71" i="55"/>
  <c r="N71" i="55" s="1"/>
  <c r="N71" i="80" s="1"/>
  <c r="U71" i="80" s="1"/>
  <c r="H71" i="55"/>
  <c r="O71" i="55" s="1"/>
  <c r="O71" i="80" s="1"/>
  <c r="V71" i="80" s="1"/>
  <c r="F72" i="55"/>
  <c r="M72" i="55" s="1"/>
  <c r="M72" i="80" s="1"/>
  <c r="T72" i="80" s="1"/>
  <c r="G72" i="55"/>
  <c r="N72" i="55" s="1"/>
  <c r="N72" i="80" s="1"/>
  <c r="U72" i="80" s="1"/>
  <c r="H72" i="55"/>
  <c r="O72" i="55" s="1"/>
  <c r="O72" i="80" s="1"/>
  <c r="V72" i="80" s="1"/>
  <c r="F73" i="55"/>
  <c r="M73" i="55" s="1"/>
  <c r="M73" i="80" s="1"/>
  <c r="T73" i="80" s="1"/>
  <c r="G73" i="55"/>
  <c r="N73" i="55" s="1"/>
  <c r="N73" i="80" s="1"/>
  <c r="U73" i="80" s="1"/>
  <c r="H73" i="55"/>
  <c r="O73" i="55" s="1"/>
  <c r="O73" i="80" s="1"/>
  <c r="V73" i="80" s="1"/>
  <c r="F74" i="55"/>
  <c r="M74" i="55" s="1"/>
  <c r="M74" i="80" s="1"/>
  <c r="T74" i="80" s="1"/>
  <c r="G74" i="55"/>
  <c r="N74" i="55" s="1"/>
  <c r="N74" i="80" s="1"/>
  <c r="U74" i="80" s="1"/>
  <c r="H74" i="55"/>
  <c r="O74" i="55" s="1"/>
  <c r="O74" i="80" s="1"/>
  <c r="V74" i="80" s="1"/>
  <c r="F75" i="55"/>
  <c r="M75" i="55" s="1"/>
  <c r="M75" i="80" s="1"/>
  <c r="T75" i="80" s="1"/>
  <c r="G75" i="55"/>
  <c r="N75" i="55" s="1"/>
  <c r="N75" i="80" s="1"/>
  <c r="U75" i="80" s="1"/>
  <c r="H75" i="55"/>
  <c r="O75" i="55" s="1"/>
  <c r="O75" i="80" s="1"/>
  <c r="V75" i="80" s="1"/>
  <c r="D76" i="55"/>
  <c r="F76" i="55"/>
  <c r="M76" i="55" s="1"/>
  <c r="M76" i="80" s="1"/>
  <c r="T76" i="80" s="1"/>
  <c r="G76" i="55"/>
  <c r="N76" i="55" s="1"/>
  <c r="N76" i="80" s="1"/>
  <c r="U76" i="80" s="1"/>
  <c r="H76" i="55"/>
  <c r="O76" i="55" s="1"/>
  <c r="O76" i="80" s="1"/>
  <c r="V76" i="80" s="1"/>
  <c r="C77" i="55"/>
  <c r="F78" i="55"/>
  <c r="M78" i="55" s="1"/>
  <c r="M78" i="80" s="1"/>
  <c r="T78" i="80" s="1"/>
  <c r="G78" i="55"/>
  <c r="N78" i="55" s="1"/>
  <c r="N78" i="80" s="1"/>
  <c r="U78" i="80" s="1"/>
  <c r="H78" i="55"/>
  <c r="O78" i="55" s="1"/>
  <c r="I78" i="55"/>
  <c r="F79" i="55"/>
  <c r="M79" i="55" s="1"/>
  <c r="M79" i="80" s="1"/>
  <c r="T79" i="80" s="1"/>
  <c r="G79" i="55"/>
  <c r="N79" i="55" s="1"/>
  <c r="N79" i="80" s="1"/>
  <c r="U79" i="80" s="1"/>
  <c r="H79" i="55"/>
  <c r="O79" i="55" s="1"/>
  <c r="O79" i="80" s="1"/>
  <c r="V79" i="80" s="1"/>
  <c r="F80" i="55"/>
  <c r="M80" i="55" s="1"/>
  <c r="M80" i="80" s="1"/>
  <c r="T80" i="80" s="1"/>
  <c r="G80" i="55"/>
  <c r="N80" i="55" s="1"/>
  <c r="N80" i="80" s="1"/>
  <c r="U80" i="80" s="1"/>
  <c r="H80" i="55"/>
  <c r="O80" i="55" s="1"/>
  <c r="O80" i="80" s="1"/>
  <c r="V80" i="80" s="1"/>
  <c r="F81" i="55"/>
  <c r="M81" i="55" s="1"/>
  <c r="M81" i="80" s="1"/>
  <c r="T81" i="80" s="1"/>
  <c r="G81" i="55"/>
  <c r="N81" i="55" s="1"/>
  <c r="N81" i="80" s="1"/>
  <c r="U81" i="80" s="1"/>
  <c r="H81" i="55"/>
  <c r="O81" i="55" s="1"/>
  <c r="O81" i="80" s="1"/>
  <c r="V81" i="80" s="1"/>
  <c r="F82" i="55"/>
  <c r="M82" i="55" s="1"/>
  <c r="M82" i="80" s="1"/>
  <c r="T82" i="80" s="1"/>
  <c r="G82" i="55"/>
  <c r="N82" i="55" s="1"/>
  <c r="N82" i="80" s="1"/>
  <c r="U82" i="80" s="1"/>
  <c r="H82" i="55"/>
  <c r="O82" i="55" s="1"/>
  <c r="O82" i="80" s="1"/>
  <c r="V82" i="80" s="1"/>
  <c r="F83" i="55"/>
  <c r="M83" i="55" s="1"/>
  <c r="M83" i="80" s="1"/>
  <c r="T83" i="80" s="1"/>
  <c r="G83" i="55"/>
  <c r="N83" i="55" s="1"/>
  <c r="N83" i="80" s="1"/>
  <c r="U83" i="80" s="1"/>
  <c r="H83" i="55"/>
  <c r="O83" i="55" s="1"/>
  <c r="O83" i="80" s="1"/>
  <c r="V83" i="80" s="1"/>
  <c r="F84" i="55"/>
  <c r="M84" i="55" s="1"/>
  <c r="M84" i="80" s="1"/>
  <c r="T84" i="80" s="1"/>
  <c r="G84" i="55"/>
  <c r="N84" i="55" s="1"/>
  <c r="N84" i="80" s="1"/>
  <c r="U84" i="80" s="1"/>
  <c r="H84" i="55"/>
  <c r="O84" i="55" s="1"/>
  <c r="O84" i="80" s="1"/>
  <c r="V84" i="80" s="1"/>
  <c r="F85" i="55"/>
  <c r="M85" i="55" s="1"/>
  <c r="M85" i="80" s="1"/>
  <c r="T85" i="80" s="1"/>
  <c r="G85" i="55"/>
  <c r="N85" i="55" s="1"/>
  <c r="N85" i="80" s="1"/>
  <c r="U85" i="80" s="1"/>
  <c r="H85" i="55"/>
  <c r="O85" i="55" s="1"/>
  <c r="O85" i="80" s="1"/>
  <c r="V85" i="80" s="1"/>
  <c r="D86" i="55"/>
  <c r="F86" i="55"/>
  <c r="M86" i="55" s="1"/>
  <c r="M86" i="80" s="1"/>
  <c r="T86" i="80" s="1"/>
  <c r="G86" i="55"/>
  <c r="N86" i="55" s="1"/>
  <c r="N86" i="80" s="1"/>
  <c r="U86" i="80" s="1"/>
  <c r="H86" i="55"/>
  <c r="O86" i="55" s="1"/>
  <c r="O86" i="80" s="1"/>
  <c r="V86" i="80" s="1"/>
  <c r="C87" i="55"/>
  <c r="F88" i="55"/>
  <c r="M88" i="55" s="1"/>
  <c r="M88" i="80" s="1"/>
  <c r="T88" i="80" s="1"/>
  <c r="G88" i="55"/>
  <c r="N88" i="55" s="1"/>
  <c r="N88" i="80" s="1"/>
  <c r="U88" i="80" s="1"/>
  <c r="H88" i="55"/>
  <c r="O88" i="55" s="1"/>
  <c r="I88" i="55"/>
  <c r="F89" i="55"/>
  <c r="M89" i="55" s="1"/>
  <c r="M89" i="80" s="1"/>
  <c r="T89" i="80" s="1"/>
  <c r="G89" i="55"/>
  <c r="N89" i="55" s="1"/>
  <c r="N89" i="80" s="1"/>
  <c r="U89" i="80" s="1"/>
  <c r="H89" i="55"/>
  <c r="O89" i="55" s="1"/>
  <c r="O89" i="80" s="1"/>
  <c r="V89" i="80" s="1"/>
  <c r="F90" i="55"/>
  <c r="M90" i="55" s="1"/>
  <c r="M90" i="80" s="1"/>
  <c r="T90" i="80" s="1"/>
  <c r="G90" i="55"/>
  <c r="N90" i="55" s="1"/>
  <c r="N90" i="80" s="1"/>
  <c r="U90" i="80" s="1"/>
  <c r="H90" i="55"/>
  <c r="O90" i="55" s="1"/>
  <c r="O90" i="80" s="1"/>
  <c r="V90" i="80" s="1"/>
  <c r="F91" i="55"/>
  <c r="M91" i="55" s="1"/>
  <c r="M91" i="80" s="1"/>
  <c r="T91" i="80" s="1"/>
  <c r="G91" i="55"/>
  <c r="N91" i="55" s="1"/>
  <c r="N91" i="80" s="1"/>
  <c r="U91" i="80" s="1"/>
  <c r="H91" i="55"/>
  <c r="O91" i="55" s="1"/>
  <c r="O91" i="80" s="1"/>
  <c r="V91" i="80" s="1"/>
  <c r="F92" i="55"/>
  <c r="M92" i="55" s="1"/>
  <c r="M92" i="80" s="1"/>
  <c r="T92" i="80" s="1"/>
  <c r="G92" i="55"/>
  <c r="N92" i="55" s="1"/>
  <c r="N92" i="80" s="1"/>
  <c r="U92" i="80" s="1"/>
  <c r="H92" i="55"/>
  <c r="O92" i="55" s="1"/>
  <c r="O92" i="80" s="1"/>
  <c r="V92" i="80" s="1"/>
  <c r="F93" i="55"/>
  <c r="M93" i="55" s="1"/>
  <c r="M93" i="80" s="1"/>
  <c r="T93" i="80" s="1"/>
  <c r="G93" i="55"/>
  <c r="N93" i="55" s="1"/>
  <c r="N93" i="80" s="1"/>
  <c r="U93" i="80" s="1"/>
  <c r="H93" i="55"/>
  <c r="O93" i="55" s="1"/>
  <c r="O93" i="80" s="1"/>
  <c r="V93" i="80" s="1"/>
  <c r="F94" i="55"/>
  <c r="M94" i="55" s="1"/>
  <c r="M94" i="80" s="1"/>
  <c r="T94" i="80" s="1"/>
  <c r="G94" i="55"/>
  <c r="N94" i="55" s="1"/>
  <c r="N94" i="80" s="1"/>
  <c r="U94" i="80" s="1"/>
  <c r="H94" i="55"/>
  <c r="O94" i="55" s="1"/>
  <c r="O94" i="80" s="1"/>
  <c r="V94" i="80" s="1"/>
  <c r="F95" i="55"/>
  <c r="M95" i="55" s="1"/>
  <c r="M95" i="80" s="1"/>
  <c r="T95" i="80" s="1"/>
  <c r="G95" i="55"/>
  <c r="N95" i="55" s="1"/>
  <c r="N95" i="80" s="1"/>
  <c r="U95" i="80" s="1"/>
  <c r="H95" i="55"/>
  <c r="O95" i="55" s="1"/>
  <c r="O95" i="80" s="1"/>
  <c r="V95" i="80" s="1"/>
  <c r="D96" i="55"/>
  <c r="F96" i="55"/>
  <c r="M96" i="55" s="1"/>
  <c r="M96" i="80" s="1"/>
  <c r="T96" i="80" s="1"/>
  <c r="G96" i="55"/>
  <c r="N96" i="55" s="1"/>
  <c r="N96" i="80" s="1"/>
  <c r="U96" i="80" s="1"/>
  <c r="H96" i="55"/>
  <c r="O96" i="55" s="1"/>
  <c r="O96" i="80" s="1"/>
  <c r="V96" i="80" s="1"/>
  <c r="C97" i="55"/>
  <c r="F98" i="55"/>
  <c r="M98" i="55" s="1"/>
  <c r="G98" i="55"/>
  <c r="N98" i="55" s="1"/>
  <c r="H98" i="55"/>
  <c r="O98" i="55" s="1"/>
  <c r="I98" i="55"/>
  <c r="F99" i="55"/>
  <c r="M99" i="55" s="1"/>
  <c r="G99" i="55"/>
  <c r="N99" i="55" s="1"/>
  <c r="N99" i="80" s="1"/>
  <c r="U99" i="80" s="1"/>
  <c r="H99" i="55"/>
  <c r="O99" i="55" s="1"/>
  <c r="O99" i="80" s="1"/>
  <c r="V99" i="80" s="1"/>
  <c r="F100" i="55"/>
  <c r="M100" i="55" s="1"/>
  <c r="G100" i="55"/>
  <c r="N100" i="55" s="1"/>
  <c r="N100" i="80" s="1"/>
  <c r="U100" i="80" s="1"/>
  <c r="H100" i="55"/>
  <c r="O100" i="55" s="1"/>
  <c r="O100" i="80" s="1"/>
  <c r="V100" i="80" s="1"/>
  <c r="F101" i="55"/>
  <c r="M101" i="55" s="1"/>
  <c r="G101" i="55"/>
  <c r="N101" i="55" s="1"/>
  <c r="N101" i="80" s="1"/>
  <c r="U101" i="80" s="1"/>
  <c r="H101" i="55"/>
  <c r="O101" i="55" s="1"/>
  <c r="O101" i="80" s="1"/>
  <c r="V101" i="80" s="1"/>
  <c r="F102" i="55"/>
  <c r="M102" i="55" s="1"/>
  <c r="G102" i="55"/>
  <c r="N102" i="55" s="1"/>
  <c r="N102" i="80" s="1"/>
  <c r="U102" i="80" s="1"/>
  <c r="H102" i="55"/>
  <c r="O102" i="55" s="1"/>
  <c r="O102" i="80" s="1"/>
  <c r="V102" i="80" s="1"/>
  <c r="F103" i="55"/>
  <c r="M103" i="55" s="1"/>
  <c r="G103" i="55"/>
  <c r="N103" i="55" s="1"/>
  <c r="N103" i="80" s="1"/>
  <c r="U103" i="80" s="1"/>
  <c r="H103" i="55"/>
  <c r="O103" i="55" s="1"/>
  <c r="O103" i="80" s="1"/>
  <c r="V103" i="80" s="1"/>
  <c r="F104" i="55"/>
  <c r="M104" i="55" s="1"/>
  <c r="G104" i="55"/>
  <c r="N104" i="55" s="1"/>
  <c r="N104" i="80" s="1"/>
  <c r="U104" i="80" s="1"/>
  <c r="H104" i="55"/>
  <c r="O104" i="55" s="1"/>
  <c r="O104" i="80" s="1"/>
  <c r="V104" i="80" s="1"/>
  <c r="F105" i="55"/>
  <c r="M105" i="55" s="1"/>
  <c r="G105" i="55"/>
  <c r="N105" i="55" s="1"/>
  <c r="N105" i="80" s="1"/>
  <c r="U105" i="80" s="1"/>
  <c r="H105" i="55"/>
  <c r="O105" i="55" s="1"/>
  <c r="O105" i="80" s="1"/>
  <c r="V105" i="80" s="1"/>
  <c r="D106" i="55"/>
  <c r="F106" i="55"/>
  <c r="M106" i="55" s="1"/>
  <c r="G106" i="55"/>
  <c r="N106" i="55" s="1"/>
  <c r="N106" i="80" s="1"/>
  <c r="U106" i="80" s="1"/>
  <c r="H106" i="55"/>
  <c r="O106" i="55" s="1"/>
  <c r="O106" i="80" s="1"/>
  <c r="V106" i="80" s="1"/>
  <c r="C107" i="55"/>
  <c r="F108" i="55"/>
  <c r="M108" i="55" s="1"/>
  <c r="G108" i="55"/>
  <c r="N108" i="55" s="1"/>
  <c r="H108" i="55"/>
  <c r="O108" i="55" s="1"/>
  <c r="I108" i="55"/>
  <c r="F109" i="55"/>
  <c r="M109" i="55" s="1"/>
  <c r="G109" i="55"/>
  <c r="N109" i="55" s="1"/>
  <c r="N109" i="80" s="1"/>
  <c r="U109" i="80" s="1"/>
  <c r="H109" i="55"/>
  <c r="O109" i="55" s="1"/>
  <c r="O109" i="80" s="1"/>
  <c r="V109" i="80" s="1"/>
  <c r="F110" i="55"/>
  <c r="M110" i="55" s="1"/>
  <c r="G110" i="55"/>
  <c r="N110" i="55" s="1"/>
  <c r="N110" i="80" s="1"/>
  <c r="U110" i="80" s="1"/>
  <c r="H110" i="55"/>
  <c r="O110" i="55" s="1"/>
  <c r="O110" i="80" s="1"/>
  <c r="V110" i="80" s="1"/>
  <c r="F111" i="55"/>
  <c r="M111" i="55" s="1"/>
  <c r="G111" i="55"/>
  <c r="N111" i="55" s="1"/>
  <c r="N111" i="80" s="1"/>
  <c r="U111" i="80" s="1"/>
  <c r="H111" i="55"/>
  <c r="O111" i="55" s="1"/>
  <c r="O111" i="80" s="1"/>
  <c r="V111" i="80" s="1"/>
  <c r="F112" i="55"/>
  <c r="M112" i="55" s="1"/>
  <c r="G112" i="55"/>
  <c r="N112" i="55" s="1"/>
  <c r="N112" i="80" s="1"/>
  <c r="U112" i="80" s="1"/>
  <c r="H112" i="55"/>
  <c r="O112" i="55" s="1"/>
  <c r="O112" i="80" s="1"/>
  <c r="V112" i="80" s="1"/>
  <c r="F113" i="55"/>
  <c r="M113" i="55" s="1"/>
  <c r="G113" i="55"/>
  <c r="N113" i="55" s="1"/>
  <c r="N113" i="80" s="1"/>
  <c r="U113" i="80" s="1"/>
  <c r="H113" i="55"/>
  <c r="O113" i="55" s="1"/>
  <c r="O113" i="80" s="1"/>
  <c r="V113" i="80" s="1"/>
  <c r="F114" i="55"/>
  <c r="M114" i="55" s="1"/>
  <c r="G114" i="55"/>
  <c r="N114" i="55" s="1"/>
  <c r="N114" i="80" s="1"/>
  <c r="U114" i="80" s="1"/>
  <c r="H114" i="55"/>
  <c r="O114" i="55" s="1"/>
  <c r="O114" i="80" s="1"/>
  <c r="V114" i="80" s="1"/>
  <c r="F115" i="55"/>
  <c r="M115" i="55" s="1"/>
  <c r="G115" i="55"/>
  <c r="N115" i="55" s="1"/>
  <c r="N115" i="80" s="1"/>
  <c r="U115" i="80" s="1"/>
  <c r="H115" i="55"/>
  <c r="O115" i="55" s="1"/>
  <c r="O115" i="80" s="1"/>
  <c r="V115" i="80" s="1"/>
  <c r="D116" i="55"/>
  <c r="F116" i="55"/>
  <c r="M116" i="55" s="1"/>
  <c r="G116" i="55"/>
  <c r="N116" i="55" s="1"/>
  <c r="N116" i="80" s="1"/>
  <c r="U116" i="80" s="1"/>
  <c r="H116" i="55"/>
  <c r="O116" i="55" s="1"/>
  <c r="O116" i="80" s="1"/>
  <c r="V116" i="80" s="1"/>
  <c r="C117" i="55"/>
  <c r="F118" i="55"/>
  <c r="M118" i="55" s="1"/>
  <c r="G118" i="55"/>
  <c r="N118" i="55" s="1"/>
  <c r="H118" i="55"/>
  <c r="O118" i="55" s="1"/>
  <c r="I118" i="55"/>
  <c r="F119" i="55"/>
  <c r="M119" i="55" s="1"/>
  <c r="G119" i="55"/>
  <c r="N119" i="55" s="1"/>
  <c r="N119" i="80" s="1"/>
  <c r="U119" i="80" s="1"/>
  <c r="H119" i="55"/>
  <c r="O119" i="55" s="1"/>
  <c r="O119" i="80" s="1"/>
  <c r="V119" i="80" s="1"/>
  <c r="F120" i="55"/>
  <c r="M120" i="55" s="1"/>
  <c r="G120" i="55"/>
  <c r="N120" i="55" s="1"/>
  <c r="N120" i="80" s="1"/>
  <c r="U120" i="80" s="1"/>
  <c r="H120" i="55"/>
  <c r="O120" i="55" s="1"/>
  <c r="O120" i="80" s="1"/>
  <c r="V120" i="80" s="1"/>
  <c r="F121" i="55"/>
  <c r="M121" i="55" s="1"/>
  <c r="G121" i="55"/>
  <c r="N121" i="55" s="1"/>
  <c r="N121" i="80" s="1"/>
  <c r="U121" i="80" s="1"/>
  <c r="H121" i="55"/>
  <c r="O121" i="55" s="1"/>
  <c r="O121" i="80" s="1"/>
  <c r="V121" i="80" s="1"/>
  <c r="F122" i="55"/>
  <c r="M122" i="55" s="1"/>
  <c r="G122" i="55"/>
  <c r="N122" i="55" s="1"/>
  <c r="N122" i="80" s="1"/>
  <c r="U122" i="80" s="1"/>
  <c r="H122" i="55"/>
  <c r="O122" i="55" s="1"/>
  <c r="O122" i="80" s="1"/>
  <c r="V122" i="80" s="1"/>
  <c r="F123" i="55"/>
  <c r="M123" i="55" s="1"/>
  <c r="G123" i="55"/>
  <c r="N123" i="55" s="1"/>
  <c r="N123" i="80" s="1"/>
  <c r="U123" i="80" s="1"/>
  <c r="H123" i="55"/>
  <c r="O123" i="55" s="1"/>
  <c r="O123" i="80" s="1"/>
  <c r="V123" i="80" s="1"/>
  <c r="F124" i="55"/>
  <c r="M124" i="55" s="1"/>
  <c r="G124" i="55"/>
  <c r="N124" i="55" s="1"/>
  <c r="N124" i="80" s="1"/>
  <c r="U124" i="80" s="1"/>
  <c r="H124" i="55"/>
  <c r="O124" i="55" s="1"/>
  <c r="O124" i="80" s="1"/>
  <c r="V124" i="80" s="1"/>
  <c r="F125" i="55"/>
  <c r="M125" i="55" s="1"/>
  <c r="G125" i="55"/>
  <c r="N125" i="55" s="1"/>
  <c r="N125" i="80" s="1"/>
  <c r="U125" i="80" s="1"/>
  <c r="H125" i="55"/>
  <c r="O125" i="55" s="1"/>
  <c r="O125" i="80" s="1"/>
  <c r="V125" i="80" s="1"/>
  <c r="D126" i="55"/>
  <c r="F126" i="55"/>
  <c r="M126" i="55" s="1"/>
  <c r="G126" i="55"/>
  <c r="N126" i="55" s="1"/>
  <c r="N126" i="80" s="1"/>
  <c r="U126" i="80" s="1"/>
  <c r="H126" i="55"/>
  <c r="O126" i="55" s="1"/>
  <c r="O126" i="80" s="1"/>
  <c r="V126" i="80" s="1"/>
  <c r="C127" i="55"/>
  <c r="F128" i="55"/>
  <c r="M128" i="55" s="1"/>
  <c r="M128" i="80" s="1"/>
  <c r="T128" i="80" s="1"/>
  <c r="G128" i="55"/>
  <c r="N128" i="55" s="1"/>
  <c r="N128" i="80" s="1"/>
  <c r="U128" i="80" s="1"/>
  <c r="H128" i="55"/>
  <c r="O128" i="55" s="1"/>
  <c r="O128" i="80" s="1"/>
  <c r="V128" i="80" s="1"/>
  <c r="I128" i="55"/>
  <c r="F129" i="55"/>
  <c r="M129" i="55" s="1"/>
  <c r="M129" i="80" s="1"/>
  <c r="T129" i="80" s="1"/>
  <c r="G129" i="55"/>
  <c r="N129" i="55" s="1"/>
  <c r="N129" i="80" s="1"/>
  <c r="U129" i="80" s="1"/>
  <c r="H129" i="55"/>
  <c r="O129" i="55" s="1"/>
  <c r="O129" i="80" s="1"/>
  <c r="V129" i="80" s="1"/>
  <c r="F130" i="55"/>
  <c r="M130" i="55" s="1"/>
  <c r="M130" i="80" s="1"/>
  <c r="T130" i="80" s="1"/>
  <c r="G130" i="55"/>
  <c r="N130" i="55" s="1"/>
  <c r="N130" i="80" s="1"/>
  <c r="U130" i="80" s="1"/>
  <c r="H130" i="55"/>
  <c r="O130" i="55" s="1"/>
  <c r="O130" i="80" s="1"/>
  <c r="V130" i="80" s="1"/>
  <c r="F131" i="55"/>
  <c r="M131" i="55" s="1"/>
  <c r="M131" i="80" s="1"/>
  <c r="T131" i="80" s="1"/>
  <c r="G131" i="55"/>
  <c r="N131" i="55" s="1"/>
  <c r="N131" i="80" s="1"/>
  <c r="U131" i="80" s="1"/>
  <c r="H131" i="55"/>
  <c r="O131" i="55" s="1"/>
  <c r="O131" i="80" s="1"/>
  <c r="V131" i="80" s="1"/>
  <c r="F132" i="55"/>
  <c r="M132" i="55" s="1"/>
  <c r="M132" i="80" s="1"/>
  <c r="T132" i="80" s="1"/>
  <c r="G132" i="55"/>
  <c r="N132" i="55" s="1"/>
  <c r="N132" i="80" s="1"/>
  <c r="U132" i="80" s="1"/>
  <c r="H132" i="55"/>
  <c r="O132" i="55" s="1"/>
  <c r="O132" i="80" s="1"/>
  <c r="V132" i="80" s="1"/>
  <c r="F133" i="55"/>
  <c r="M133" i="55" s="1"/>
  <c r="M133" i="80" s="1"/>
  <c r="T133" i="80" s="1"/>
  <c r="G133" i="55"/>
  <c r="N133" i="55" s="1"/>
  <c r="N133" i="80" s="1"/>
  <c r="U133" i="80" s="1"/>
  <c r="H133" i="55"/>
  <c r="O133" i="55" s="1"/>
  <c r="O133" i="80" s="1"/>
  <c r="V133" i="80" s="1"/>
  <c r="F134" i="55"/>
  <c r="M134" i="55" s="1"/>
  <c r="M134" i="80" s="1"/>
  <c r="T134" i="80" s="1"/>
  <c r="G134" i="55"/>
  <c r="N134" i="55" s="1"/>
  <c r="N134" i="80" s="1"/>
  <c r="U134" i="80" s="1"/>
  <c r="H134" i="55"/>
  <c r="O134" i="55" s="1"/>
  <c r="O134" i="80" s="1"/>
  <c r="V134" i="80" s="1"/>
  <c r="F135" i="55"/>
  <c r="M135" i="55" s="1"/>
  <c r="M135" i="80" s="1"/>
  <c r="T135" i="80" s="1"/>
  <c r="G135" i="55"/>
  <c r="N135" i="55" s="1"/>
  <c r="N135" i="80" s="1"/>
  <c r="U135" i="80" s="1"/>
  <c r="H135" i="55"/>
  <c r="O135" i="55" s="1"/>
  <c r="O135" i="80" s="1"/>
  <c r="V135" i="80" s="1"/>
  <c r="D136" i="55"/>
  <c r="F136" i="55"/>
  <c r="M136" i="55" s="1"/>
  <c r="M136" i="80" s="1"/>
  <c r="T136" i="80" s="1"/>
  <c r="G136" i="55"/>
  <c r="N136" i="55" s="1"/>
  <c r="N136" i="80" s="1"/>
  <c r="U136" i="80" s="1"/>
  <c r="H136" i="55"/>
  <c r="O136" i="55" s="1"/>
  <c r="O136" i="80" s="1"/>
  <c r="V136" i="80" s="1"/>
  <c r="C137" i="55"/>
  <c r="F138" i="55"/>
  <c r="M138" i="55" s="1"/>
  <c r="M138" i="80" s="1"/>
  <c r="T138" i="80" s="1"/>
  <c r="G138" i="55"/>
  <c r="N138" i="55" s="1"/>
  <c r="N138" i="80" s="1"/>
  <c r="U138" i="80" s="1"/>
  <c r="H138" i="55"/>
  <c r="O138" i="55" s="1"/>
  <c r="O138" i="80" s="1"/>
  <c r="V138" i="80" s="1"/>
  <c r="I138" i="55"/>
  <c r="F139" i="55"/>
  <c r="M139" i="55" s="1"/>
  <c r="M139" i="80" s="1"/>
  <c r="T139" i="80" s="1"/>
  <c r="G139" i="55"/>
  <c r="N139" i="55" s="1"/>
  <c r="N139" i="80" s="1"/>
  <c r="U139" i="80" s="1"/>
  <c r="H139" i="55"/>
  <c r="O139" i="55" s="1"/>
  <c r="O139" i="80" s="1"/>
  <c r="V139" i="80" s="1"/>
  <c r="F140" i="55"/>
  <c r="M140" i="55" s="1"/>
  <c r="M140" i="80" s="1"/>
  <c r="T140" i="80" s="1"/>
  <c r="G140" i="55"/>
  <c r="N140" i="55" s="1"/>
  <c r="N140" i="80" s="1"/>
  <c r="U140" i="80" s="1"/>
  <c r="H140" i="55"/>
  <c r="O140" i="55" s="1"/>
  <c r="O140" i="80" s="1"/>
  <c r="V140" i="80" s="1"/>
  <c r="F141" i="55"/>
  <c r="M141" i="55" s="1"/>
  <c r="M141" i="80" s="1"/>
  <c r="T141" i="80" s="1"/>
  <c r="G141" i="55"/>
  <c r="N141" i="55" s="1"/>
  <c r="N141" i="80" s="1"/>
  <c r="U141" i="80" s="1"/>
  <c r="H141" i="55"/>
  <c r="O141" i="55" s="1"/>
  <c r="O141" i="80" s="1"/>
  <c r="V141" i="80" s="1"/>
  <c r="F142" i="55"/>
  <c r="M142" i="55" s="1"/>
  <c r="M142" i="80" s="1"/>
  <c r="T142" i="80" s="1"/>
  <c r="G142" i="55"/>
  <c r="N142" i="55" s="1"/>
  <c r="N142" i="80" s="1"/>
  <c r="U142" i="80" s="1"/>
  <c r="H142" i="55"/>
  <c r="O142" i="55" s="1"/>
  <c r="O142" i="80" s="1"/>
  <c r="V142" i="80" s="1"/>
  <c r="F143" i="55"/>
  <c r="M143" i="55" s="1"/>
  <c r="M143" i="80" s="1"/>
  <c r="T143" i="80" s="1"/>
  <c r="G143" i="55"/>
  <c r="N143" i="55" s="1"/>
  <c r="N143" i="80" s="1"/>
  <c r="U143" i="80" s="1"/>
  <c r="H143" i="55"/>
  <c r="O143" i="55" s="1"/>
  <c r="O143" i="80" s="1"/>
  <c r="V143" i="80" s="1"/>
  <c r="F144" i="55"/>
  <c r="M144" i="55" s="1"/>
  <c r="M144" i="80" s="1"/>
  <c r="T144" i="80" s="1"/>
  <c r="G144" i="55"/>
  <c r="N144" i="55" s="1"/>
  <c r="N144" i="80" s="1"/>
  <c r="U144" i="80" s="1"/>
  <c r="H144" i="55"/>
  <c r="O144" i="55" s="1"/>
  <c r="O144" i="80" s="1"/>
  <c r="V144" i="80" s="1"/>
  <c r="F145" i="55"/>
  <c r="M145" i="55" s="1"/>
  <c r="M145" i="80" s="1"/>
  <c r="T145" i="80" s="1"/>
  <c r="G145" i="55"/>
  <c r="N145" i="55" s="1"/>
  <c r="N145" i="80" s="1"/>
  <c r="U145" i="80" s="1"/>
  <c r="H145" i="55"/>
  <c r="O145" i="55" s="1"/>
  <c r="O145" i="80" s="1"/>
  <c r="V145" i="80" s="1"/>
  <c r="D146" i="55"/>
  <c r="F146" i="55"/>
  <c r="M146" i="55" s="1"/>
  <c r="M146" i="80" s="1"/>
  <c r="T146" i="80" s="1"/>
  <c r="G146" i="55"/>
  <c r="N146" i="55" s="1"/>
  <c r="N146" i="80" s="1"/>
  <c r="U146" i="80" s="1"/>
  <c r="H146" i="55"/>
  <c r="O146" i="55" s="1"/>
  <c r="O146" i="80" s="1"/>
  <c r="V146" i="80" s="1"/>
  <c r="C147" i="55"/>
  <c r="F148" i="55"/>
  <c r="M148" i="55" s="1"/>
  <c r="M148" i="80" s="1"/>
  <c r="T148" i="80" s="1"/>
  <c r="G148" i="55"/>
  <c r="N148" i="55" s="1"/>
  <c r="N148" i="80" s="1"/>
  <c r="U148" i="80" s="1"/>
  <c r="H148" i="55"/>
  <c r="O148" i="55" s="1"/>
  <c r="O148" i="80" s="1"/>
  <c r="V148" i="80" s="1"/>
  <c r="I148" i="55"/>
  <c r="F149" i="55"/>
  <c r="M149" i="55" s="1"/>
  <c r="M149" i="80" s="1"/>
  <c r="T149" i="80" s="1"/>
  <c r="G149" i="55"/>
  <c r="N149" i="55" s="1"/>
  <c r="N149" i="80" s="1"/>
  <c r="U149" i="80" s="1"/>
  <c r="H149" i="55"/>
  <c r="O149" i="55" s="1"/>
  <c r="O149" i="80" s="1"/>
  <c r="V149" i="80" s="1"/>
  <c r="F150" i="55"/>
  <c r="M150" i="55" s="1"/>
  <c r="M150" i="80" s="1"/>
  <c r="T150" i="80" s="1"/>
  <c r="G150" i="55"/>
  <c r="N150" i="55" s="1"/>
  <c r="N150" i="80" s="1"/>
  <c r="U150" i="80" s="1"/>
  <c r="H150" i="55"/>
  <c r="O150" i="55" s="1"/>
  <c r="O150" i="80" s="1"/>
  <c r="V150" i="80" s="1"/>
  <c r="F151" i="55"/>
  <c r="M151" i="55" s="1"/>
  <c r="M151" i="80" s="1"/>
  <c r="T151" i="80" s="1"/>
  <c r="G151" i="55"/>
  <c r="N151" i="55" s="1"/>
  <c r="N151" i="80" s="1"/>
  <c r="U151" i="80" s="1"/>
  <c r="H151" i="55"/>
  <c r="O151" i="55" s="1"/>
  <c r="O151" i="80" s="1"/>
  <c r="V151" i="80" s="1"/>
  <c r="F152" i="55"/>
  <c r="M152" i="55" s="1"/>
  <c r="M152" i="80" s="1"/>
  <c r="T152" i="80" s="1"/>
  <c r="G152" i="55"/>
  <c r="N152" i="55" s="1"/>
  <c r="N152" i="80" s="1"/>
  <c r="U152" i="80" s="1"/>
  <c r="H152" i="55"/>
  <c r="O152" i="55" s="1"/>
  <c r="O152" i="80" s="1"/>
  <c r="V152" i="80" s="1"/>
  <c r="F153" i="55"/>
  <c r="M153" i="55" s="1"/>
  <c r="M153" i="80" s="1"/>
  <c r="T153" i="80" s="1"/>
  <c r="G153" i="55"/>
  <c r="N153" i="55" s="1"/>
  <c r="N153" i="80" s="1"/>
  <c r="U153" i="80" s="1"/>
  <c r="H153" i="55"/>
  <c r="O153" i="55" s="1"/>
  <c r="O153" i="80" s="1"/>
  <c r="V153" i="80" s="1"/>
  <c r="F154" i="55"/>
  <c r="M154" i="55" s="1"/>
  <c r="M154" i="80" s="1"/>
  <c r="T154" i="80" s="1"/>
  <c r="G154" i="55"/>
  <c r="N154" i="55" s="1"/>
  <c r="N154" i="80" s="1"/>
  <c r="U154" i="80" s="1"/>
  <c r="H154" i="55"/>
  <c r="O154" i="55" s="1"/>
  <c r="O154" i="80" s="1"/>
  <c r="V154" i="80" s="1"/>
  <c r="F155" i="55"/>
  <c r="M155" i="55" s="1"/>
  <c r="M155" i="80" s="1"/>
  <c r="T155" i="80" s="1"/>
  <c r="G155" i="55"/>
  <c r="N155" i="55" s="1"/>
  <c r="N155" i="80" s="1"/>
  <c r="U155" i="80" s="1"/>
  <c r="H155" i="55"/>
  <c r="O155" i="55" s="1"/>
  <c r="O155" i="80" s="1"/>
  <c r="V155" i="80" s="1"/>
  <c r="D156" i="55"/>
  <c r="F156" i="55"/>
  <c r="M156" i="55" s="1"/>
  <c r="M156" i="80" s="1"/>
  <c r="T156" i="80" s="1"/>
  <c r="G156" i="55"/>
  <c r="N156" i="55" s="1"/>
  <c r="N156" i="80" s="1"/>
  <c r="U156" i="80" s="1"/>
  <c r="H156" i="55"/>
  <c r="O156" i="55" s="1"/>
  <c r="O156" i="80" s="1"/>
  <c r="V156" i="80" s="1"/>
  <c r="C157" i="55"/>
  <c r="F158" i="55"/>
  <c r="M158" i="55" s="1"/>
  <c r="G158" i="55"/>
  <c r="N158" i="55" s="1"/>
  <c r="H158" i="55"/>
  <c r="O158" i="55" s="1"/>
  <c r="I158" i="55"/>
  <c r="F159" i="55"/>
  <c r="M159" i="55" s="1"/>
  <c r="G159" i="55"/>
  <c r="N159" i="55" s="1"/>
  <c r="N159" i="80" s="1"/>
  <c r="U159" i="80" s="1"/>
  <c r="H159" i="55"/>
  <c r="O159" i="55" s="1"/>
  <c r="O159" i="80" s="1"/>
  <c r="V159" i="80" s="1"/>
  <c r="F160" i="55"/>
  <c r="M160" i="55" s="1"/>
  <c r="G160" i="55"/>
  <c r="N160" i="55" s="1"/>
  <c r="N160" i="80" s="1"/>
  <c r="U160" i="80" s="1"/>
  <c r="H160" i="55"/>
  <c r="O160" i="55" s="1"/>
  <c r="O160" i="80" s="1"/>
  <c r="V160" i="80" s="1"/>
  <c r="F161" i="55"/>
  <c r="M161" i="55" s="1"/>
  <c r="G161" i="55"/>
  <c r="N161" i="55" s="1"/>
  <c r="N161" i="80" s="1"/>
  <c r="U161" i="80" s="1"/>
  <c r="H161" i="55"/>
  <c r="O161" i="55" s="1"/>
  <c r="O161" i="80" s="1"/>
  <c r="V161" i="80" s="1"/>
  <c r="F162" i="55"/>
  <c r="M162" i="55" s="1"/>
  <c r="G162" i="55"/>
  <c r="N162" i="55" s="1"/>
  <c r="N162" i="80" s="1"/>
  <c r="U162" i="80" s="1"/>
  <c r="H162" i="55"/>
  <c r="O162" i="55" s="1"/>
  <c r="O162" i="80" s="1"/>
  <c r="V162" i="80" s="1"/>
  <c r="F163" i="55"/>
  <c r="M163" i="55" s="1"/>
  <c r="G163" i="55"/>
  <c r="N163" i="55" s="1"/>
  <c r="N163" i="80" s="1"/>
  <c r="U163" i="80" s="1"/>
  <c r="H163" i="55"/>
  <c r="O163" i="55" s="1"/>
  <c r="O163" i="80" s="1"/>
  <c r="V163" i="80" s="1"/>
  <c r="F164" i="55"/>
  <c r="M164" i="55" s="1"/>
  <c r="G164" i="55"/>
  <c r="N164" i="55" s="1"/>
  <c r="N164" i="80" s="1"/>
  <c r="U164" i="80" s="1"/>
  <c r="H164" i="55"/>
  <c r="O164" i="55" s="1"/>
  <c r="O164" i="80" s="1"/>
  <c r="V164" i="80" s="1"/>
  <c r="F165" i="55"/>
  <c r="M165" i="55" s="1"/>
  <c r="G165" i="55"/>
  <c r="N165" i="55" s="1"/>
  <c r="N165" i="80" s="1"/>
  <c r="U165" i="80" s="1"/>
  <c r="H165" i="55"/>
  <c r="O165" i="55" s="1"/>
  <c r="O165" i="80" s="1"/>
  <c r="V165" i="80" s="1"/>
  <c r="D166" i="55"/>
  <c r="F166" i="55"/>
  <c r="M166" i="55" s="1"/>
  <c r="G166" i="55"/>
  <c r="N166" i="55" s="1"/>
  <c r="N166" i="80" s="1"/>
  <c r="U166" i="80" s="1"/>
  <c r="H166" i="55"/>
  <c r="O166" i="55" s="1"/>
  <c r="O166" i="80" s="1"/>
  <c r="V166" i="80" s="1"/>
  <c r="C167" i="55"/>
  <c r="F168" i="55"/>
  <c r="M168" i="55" s="1"/>
  <c r="G168" i="55"/>
  <c r="N168" i="55" s="1"/>
  <c r="H168" i="55"/>
  <c r="O168" i="55" s="1"/>
  <c r="I168" i="55"/>
  <c r="F169" i="55"/>
  <c r="M169" i="55" s="1"/>
  <c r="G169" i="55"/>
  <c r="N169" i="55" s="1"/>
  <c r="N169" i="80" s="1"/>
  <c r="U169" i="80" s="1"/>
  <c r="H169" i="55"/>
  <c r="O169" i="55" s="1"/>
  <c r="O169" i="80" s="1"/>
  <c r="V169" i="80" s="1"/>
  <c r="F170" i="55"/>
  <c r="M170" i="55" s="1"/>
  <c r="G170" i="55"/>
  <c r="N170" i="55" s="1"/>
  <c r="N170" i="80" s="1"/>
  <c r="U170" i="80" s="1"/>
  <c r="H170" i="55"/>
  <c r="O170" i="55" s="1"/>
  <c r="O170" i="80" s="1"/>
  <c r="V170" i="80" s="1"/>
  <c r="F171" i="55"/>
  <c r="M171" i="55" s="1"/>
  <c r="G171" i="55"/>
  <c r="N171" i="55" s="1"/>
  <c r="N171" i="80" s="1"/>
  <c r="U171" i="80" s="1"/>
  <c r="H171" i="55"/>
  <c r="O171" i="55" s="1"/>
  <c r="O171" i="80" s="1"/>
  <c r="V171" i="80" s="1"/>
  <c r="F172" i="55"/>
  <c r="M172" i="55" s="1"/>
  <c r="G172" i="55"/>
  <c r="N172" i="55" s="1"/>
  <c r="N172" i="80" s="1"/>
  <c r="U172" i="80" s="1"/>
  <c r="H172" i="55"/>
  <c r="O172" i="55" s="1"/>
  <c r="O172" i="80" s="1"/>
  <c r="V172" i="80" s="1"/>
  <c r="F173" i="55"/>
  <c r="M173" i="55" s="1"/>
  <c r="G173" i="55"/>
  <c r="N173" i="55" s="1"/>
  <c r="N173" i="80" s="1"/>
  <c r="U173" i="80" s="1"/>
  <c r="H173" i="55"/>
  <c r="O173" i="55" s="1"/>
  <c r="O173" i="80" s="1"/>
  <c r="V173" i="80" s="1"/>
  <c r="F174" i="55"/>
  <c r="M174" i="55" s="1"/>
  <c r="G174" i="55"/>
  <c r="N174" i="55" s="1"/>
  <c r="N174" i="80" s="1"/>
  <c r="U174" i="80" s="1"/>
  <c r="H174" i="55"/>
  <c r="O174" i="55" s="1"/>
  <c r="O174" i="80" s="1"/>
  <c r="V174" i="80" s="1"/>
  <c r="F175" i="55"/>
  <c r="M175" i="55" s="1"/>
  <c r="G175" i="55"/>
  <c r="N175" i="55" s="1"/>
  <c r="N175" i="80" s="1"/>
  <c r="U175" i="80" s="1"/>
  <c r="H175" i="55"/>
  <c r="O175" i="55" s="1"/>
  <c r="O175" i="80" s="1"/>
  <c r="V175" i="80" s="1"/>
  <c r="D176" i="55"/>
  <c r="F176" i="55"/>
  <c r="M176" i="55" s="1"/>
  <c r="G176" i="55"/>
  <c r="N176" i="55" s="1"/>
  <c r="N176" i="80" s="1"/>
  <c r="U176" i="80" s="1"/>
  <c r="H176" i="55"/>
  <c r="O176" i="55" s="1"/>
  <c r="O176" i="80" s="1"/>
  <c r="V176" i="80" s="1"/>
  <c r="C177" i="55"/>
  <c r="F178" i="55"/>
  <c r="M178" i="55" s="1"/>
  <c r="M178" i="80" s="1"/>
  <c r="T178" i="80" s="1"/>
  <c r="G178" i="55"/>
  <c r="N178" i="55" s="1"/>
  <c r="N178" i="80" s="1"/>
  <c r="U178" i="80" s="1"/>
  <c r="H178" i="55"/>
  <c r="O178" i="55" s="1"/>
  <c r="O178" i="80" s="1"/>
  <c r="V178" i="80" s="1"/>
  <c r="I178" i="55"/>
  <c r="F179" i="55"/>
  <c r="M179" i="55" s="1"/>
  <c r="M179" i="80" s="1"/>
  <c r="T179" i="80" s="1"/>
  <c r="G179" i="55"/>
  <c r="N179" i="55" s="1"/>
  <c r="N179" i="80" s="1"/>
  <c r="U179" i="80" s="1"/>
  <c r="H179" i="55"/>
  <c r="O179" i="55" s="1"/>
  <c r="O179" i="80" s="1"/>
  <c r="V179" i="80" s="1"/>
  <c r="F180" i="55"/>
  <c r="M180" i="55" s="1"/>
  <c r="M180" i="80" s="1"/>
  <c r="T180" i="80" s="1"/>
  <c r="G180" i="55"/>
  <c r="N180" i="55" s="1"/>
  <c r="N180" i="80" s="1"/>
  <c r="U180" i="80" s="1"/>
  <c r="H180" i="55"/>
  <c r="O180" i="55" s="1"/>
  <c r="O180" i="80" s="1"/>
  <c r="V180" i="80" s="1"/>
  <c r="F181" i="55"/>
  <c r="M181" i="55" s="1"/>
  <c r="M181" i="80" s="1"/>
  <c r="T181" i="80" s="1"/>
  <c r="G181" i="55"/>
  <c r="N181" i="55" s="1"/>
  <c r="N181" i="80" s="1"/>
  <c r="U181" i="80" s="1"/>
  <c r="H181" i="55"/>
  <c r="O181" i="55" s="1"/>
  <c r="O181" i="80" s="1"/>
  <c r="V181" i="80" s="1"/>
  <c r="F182" i="55"/>
  <c r="M182" i="55" s="1"/>
  <c r="M182" i="80" s="1"/>
  <c r="T182" i="80" s="1"/>
  <c r="G182" i="55"/>
  <c r="N182" i="55" s="1"/>
  <c r="N182" i="80" s="1"/>
  <c r="U182" i="80" s="1"/>
  <c r="H182" i="55"/>
  <c r="O182" i="55" s="1"/>
  <c r="O182" i="80" s="1"/>
  <c r="V182" i="80" s="1"/>
  <c r="F183" i="55"/>
  <c r="M183" i="55" s="1"/>
  <c r="M183" i="80" s="1"/>
  <c r="T183" i="80" s="1"/>
  <c r="G183" i="55"/>
  <c r="N183" i="55" s="1"/>
  <c r="N183" i="80" s="1"/>
  <c r="U183" i="80" s="1"/>
  <c r="H183" i="55"/>
  <c r="O183" i="55" s="1"/>
  <c r="O183" i="80" s="1"/>
  <c r="V183" i="80" s="1"/>
  <c r="F184" i="55"/>
  <c r="M184" i="55" s="1"/>
  <c r="M184" i="80" s="1"/>
  <c r="T184" i="80" s="1"/>
  <c r="G184" i="55"/>
  <c r="N184" i="55" s="1"/>
  <c r="N184" i="80" s="1"/>
  <c r="U184" i="80" s="1"/>
  <c r="H184" i="55"/>
  <c r="O184" i="55" s="1"/>
  <c r="O184" i="80" s="1"/>
  <c r="V184" i="80" s="1"/>
  <c r="F185" i="55"/>
  <c r="M185" i="55" s="1"/>
  <c r="M185" i="80" s="1"/>
  <c r="T185" i="80" s="1"/>
  <c r="G185" i="55"/>
  <c r="N185" i="55" s="1"/>
  <c r="N185" i="80" s="1"/>
  <c r="U185" i="80" s="1"/>
  <c r="H185" i="55"/>
  <c r="O185" i="55" s="1"/>
  <c r="O185" i="80" s="1"/>
  <c r="V185" i="80" s="1"/>
  <c r="D186" i="55"/>
  <c r="F186" i="55"/>
  <c r="M186" i="55" s="1"/>
  <c r="M186" i="80" s="1"/>
  <c r="T186" i="80" s="1"/>
  <c r="G186" i="55"/>
  <c r="N186" i="55" s="1"/>
  <c r="N186" i="80" s="1"/>
  <c r="U186" i="80" s="1"/>
  <c r="H186" i="55"/>
  <c r="O186" i="55" s="1"/>
  <c r="O186" i="80" s="1"/>
  <c r="V186" i="80" s="1"/>
  <c r="C187" i="55"/>
  <c r="F188" i="55"/>
  <c r="M188" i="55" s="1"/>
  <c r="M188" i="80" s="1"/>
  <c r="T188" i="80" s="1"/>
  <c r="G188" i="55"/>
  <c r="N188" i="55" s="1"/>
  <c r="N188" i="80" s="1"/>
  <c r="U188" i="80" s="1"/>
  <c r="H188" i="55"/>
  <c r="O188" i="55" s="1"/>
  <c r="O188" i="80" s="1"/>
  <c r="V188" i="80" s="1"/>
  <c r="I188" i="55"/>
  <c r="F189" i="55"/>
  <c r="M189" i="55" s="1"/>
  <c r="M189" i="80" s="1"/>
  <c r="T189" i="80" s="1"/>
  <c r="G189" i="55"/>
  <c r="N189" i="55" s="1"/>
  <c r="N189" i="80" s="1"/>
  <c r="U189" i="80" s="1"/>
  <c r="H189" i="55"/>
  <c r="O189" i="55" s="1"/>
  <c r="O189" i="80" s="1"/>
  <c r="V189" i="80" s="1"/>
  <c r="F190" i="55"/>
  <c r="M190" i="55" s="1"/>
  <c r="M190" i="80" s="1"/>
  <c r="T190" i="80" s="1"/>
  <c r="G190" i="55"/>
  <c r="N190" i="55" s="1"/>
  <c r="N190" i="80" s="1"/>
  <c r="U190" i="80" s="1"/>
  <c r="H190" i="55"/>
  <c r="O190" i="55" s="1"/>
  <c r="O190" i="80" s="1"/>
  <c r="V190" i="80" s="1"/>
  <c r="F191" i="55"/>
  <c r="M191" i="55" s="1"/>
  <c r="M191" i="80" s="1"/>
  <c r="T191" i="80" s="1"/>
  <c r="G191" i="55"/>
  <c r="N191" i="55" s="1"/>
  <c r="N191" i="80" s="1"/>
  <c r="U191" i="80" s="1"/>
  <c r="H191" i="55"/>
  <c r="O191" i="55" s="1"/>
  <c r="O191" i="80" s="1"/>
  <c r="V191" i="80" s="1"/>
  <c r="F192" i="55"/>
  <c r="M192" i="55" s="1"/>
  <c r="M192" i="80" s="1"/>
  <c r="T192" i="80" s="1"/>
  <c r="G192" i="55"/>
  <c r="N192" i="55" s="1"/>
  <c r="N192" i="80" s="1"/>
  <c r="U192" i="80" s="1"/>
  <c r="H192" i="55"/>
  <c r="O192" i="55" s="1"/>
  <c r="O192" i="80" s="1"/>
  <c r="V192" i="80" s="1"/>
  <c r="F193" i="55"/>
  <c r="M193" i="55" s="1"/>
  <c r="M193" i="80" s="1"/>
  <c r="T193" i="80" s="1"/>
  <c r="G193" i="55"/>
  <c r="N193" i="55" s="1"/>
  <c r="N193" i="80" s="1"/>
  <c r="U193" i="80" s="1"/>
  <c r="H193" i="55"/>
  <c r="O193" i="55" s="1"/>
  <c r="O193" i="80" s="1"/>
  <c r="V193" i="80" s="1"/>
  <c r="F194" i="55"/>
  <c r="M194" i="55" s="1"/>
  <c r="M194" i="80" s="1"/>
  <c r="T194" i="80" s="1"/>
  <c r="G194" i="55"/>
  <c r="N194" i="55" s="1"/>
  <c r="N194" i="80" s="1"/>
  <c r="U194" i="80" s="1"/>
  <c r="H194" i="55"/>
  <c r="O194" i="55" s="1"/>
  <c r="O194" i="80" s="1"/>
  <c r="V194" i="80" s="1"/>
  <c r="F195" i="55"/>
  <c r="M195" i="55" s="1"/>
  <c r="M195" i="80" s="1"/>
  <c r="T195" i="80" s="1"/>
  <c r="G195" i="55"/>
  <c r="N195" i="55" s="1"/>
  <c r="N195" i="80" s="1"/>
  <c r="U195" i="80" s="1"/>
  <c r="H195" i="55"/>
  <c r="O195" i="55" s="1"/>
  <c r="O195" i="80" s="1"/>
  <c r="V195" i="80" s="1"/>
  <c r="D196" i="55"/>
  <c r="F196" i="55"/>
  <c r="M196" i="55" s="1"/>
  <c r="M196" i="80" s="1"/>
  <c r="T196" i="80" s="1"/>
  <c r="G196" i="55"/>
  <c r="N196" i="55" s="1"/>
  <c r="N196" i="80" s="1"/>
  <c r="U196" i="80" s="1"/>
  <c r="H196" i="55"/>
  <c r="O196" i="55" s="1"/>
  <c r="O196" i="80" s="1"/>
  <c r="V196" i="80" s="1"/>
  <c r="L196" i="55"/>
  <c r="C197" i="55"/>
  <c r="F198" i="55"/>
  <c r="M198" i="55" s="1"/>
  <c r="M198" i="80" s="1"/>
  <c r="T198" i="80" s="1"/>
  <c r="G198" i="55"/>
  <c r="N198" i="55" s="1"/>
  <c r="N198" i="80" s="1"/>
  <c r="U198" i="80" s="1"/>
  <c r="H198" i="55"/>
  <c r="O198" i="55" s="1"/>
  <c r="O198" i="80" s="1"/>
  <c r="V198" i="80" s="1"/>
  <c r="I198" i="55"/>
  <c r="F199" i="55"/>
  <c r="M199" i="55" s="1"/>
  <c r="M199" i="80" s="1"/>
  <c r="T199" i="80" s="1"/>
  <c r="G199" i="55"/>
  <c r="N199" i="55" s="1"/>
  <c r="N199" i="80" s="1"/>
  <c r="U199" i="80" s="1"/>
  <c r="H199" i="55"/>
  <c r="O199" i="55" s="1"/>
  <c r="O199" i="80" s="1"/>
  <c r="V199" i="80" s="1"/>
  <c r="F200" i="55"/>
  <c r="M200" i="55" s="1"/>
  <c r="M200" i="80" s="1"/>
  <c r="T200" i="80" s="1"/>
  <c r="G200" i="55"/>
  <c r="N200" i="55" s="1"/>
  <c r="N200" i="80" s="1"/>
  <c r="U200" i="80" s="1"/>
  <c r="H200" i="55"/>
  <c r="O200" i="55" s="1"/>
  <c r="O200" i="80" s="1"/>
  <c r="V200" i="80" s="1"/>
  <c r="F201" i="55"/>
  <c r="M201" i="55" s="1"/>
  <c r="M201" i="80" s="1"/>
  <c r="T201" i="80" s="1"/>
  <c r="G201" i="55"/>
  <c r="N201" i="55" s="1"/>
  <c r="N201" i="80" s="1"/>
  <c r="U201" i="80" s="1"/>
  <c r="H201" i="55"/>
  <c r="O201" i="55" s="1"/>
  <c r="O201" i="80" s="1"/>
  <c r="V201" i="80" s="1"/>
  <c r="F202" i="55"/>
  <c r="M202" i="55" s="1"/>
  <c r="M202" i="80" s="1"/>
  <c r="T202" i="80" s="1"/>
  <c r="G202" i="55"/>
  <c r="N202" i="55" s="1"/>
  <c r="N202" i="80" s="1"/>
  <c r="U202" i="80" s="1"/>
  <c r="H202" i="55"/>
  <c r="O202" i="55" s="1"/>
  <c r="O202" i="80" s="1"/>
  <c r="V202" i="80" s="1"/>
  <c r="F203" i="55"/>
  <c r="M203" i="55" s="1"/>
  <c r="M203" i="80" s="1"/>
  <c r="T203" i="80" s="1"/>
  <c r="G203" i="55"/>
  <c r="N203" i="55" s="1"/>
  <c r="N203" i="80" s="1"/>
  <c r="U203" i="80" s="1"/>
  <c r="H203" i="55"/>
  <c r="O203" i="55" s="1"/>
  <c r="O203" i="80" s="1"/>
  <c r="V203" i="80" s="1"/>
  <c r="F204" i="55"/>
  <c r="M204" i="55" s="1"/>
  <c r="M204" i="80" s="1"/>
  <c r="T204" i="80" s="1"/>
  <c r="G204" i="55"/>
  <c r="N204" i="55" s="1"/>
  <c r="N204" i="80" s="1"/>
  <c r="U204" i="80" s="1"/>
  <c r="H204" i="55"/>
  <c r="O204" i="55" s="1"/>
  <c r="O204" i="80" s="1"/>
  <c r="V204" i="80" s="1"/>
  <c r="F205" i="55"/>
  <c r="M205" i="55" s="1"/>
  <c r="M205" i="80" s="1"/>
  <c r="T205" i="80" s="1"/>
  <c r="G205" i="55"/>
  <c r="N205" i="55" s="1"/>
  <c r="N205" i="80" s="1"/>
  <c r="U205" i="80" s="1"/>
  <c r="H205" i="55"/>
  <c r="O205" i="55" s="1"/>
  <c r="O205" i="80" s="1"/>
  <c r="V205" i="80" s="1"/>
  <c r="D206" i="55"/>
  <c r="F206" i="55"/>
  <c r="M206" i="55" s="1"/>
  <c r="M206" i="80" s="1"/>
  <c r="T206" i="80" s="1"/>
  <c r="G206" i="55"/>
  <c r="N206" i="55" s="1"/>
  <c r="N206" i="80" s="1"/>
  <c r="U206" i="80" s="1"/>
  <c r="H206" i="55"/>
  <c r="O206" i="55" s="1"/>
  <c r="O206" i="80" s="1"/>
  <c r="V206" i="80" s="1"/>
  <c r="H6" i="102"/>
  <c r="S192" i="80" l="1"/>
  <c r="O97" i="55"/>
  <c r="O98" i="80"/>
  <c r="V98" i="80" s="1"/>
  <c r="V97" i="80" s="1"/>
  <c r="O88" i="80"/>
  <c r="V88" i="80" s="1"/>
  <c r="V87" i="80" s="1"/>
  <c r="O87" i="55"/>
  <c r="O78" i="80"/>
  <c r="V78" i="80" s="1"/>
  <c r="V77" i="80" s="1"/>
  <c r="O77" i="55"/>
  <c r="S74" i="80"/>
  <c r="S70" i="80"/>
  <c r="S69" i="80"/>
  <c r="O68" i="80"/>
  <c r="V68" i="80" s="1"/>
  <c r="V67" i="80" s="1"/>
  <c r="O67" i="55"/>
  <c r="O58" i="80"/>
  <c r="V58" i="80" s="1"/>
  <c r="V57" i="80" s="1"/>
  <c r="O57" i="55"/>
  <c r="S49" i="80"/>
  <c r="O48" i="80"/>
  <c r="V48" i="80" s="1"/>
  <c r="V47" i="80" s="1"/>
  <c r="O47" i="55"/>
  <c r="S129" i="80"/>
  <c r="S89" i="80"/>
  <c r="S76" i="80"/>
  <c r="S71" i="80"/>
  <c r="S196" i="80"/>
  <c r="S195" i="80"/>
  <c r="S191" i="80"/>
  <c r="S179" i="80"/>
  <c r="S143" i="80"/>
  <c r="S139" i="80"/>
  <c r="S82" i="80"/>
  <c r="S83" i="80"/>
  <c r="S79" i="80"/>
  <c r="S199" i="80"/>
  <c r="S194" i="80"/>
  <c r="S190" i="80"/>
  <c r="S142" i="80"/>
  <c r="S134" i="80"/>
  <c r="S130" i="80"/>
  <c r="S84" i="80"/>
  <c r="S80" i="80"/>
  <c r="S50" i="80"/>
  <c r="S96" i="80"/>
  <c r="S86" i="80"/>
  <c r="S85" i="80"/>
  <c r="S81" i="80"/>
  <c r="S72" i="80"/>
  <c r="S66" i="80"/>
  <c r="S152" i="80"/>
  <c r="L86" i="55"/>
  <c r="U77" i="80"/>
  <c r="R27" i="78" s="1"/>
  <c r="S73" i="80"/>
  <c r="S202" i="80"/>
  <c r="S193" i="80"/>
  <c r="S189" i="80"/>
  <c r="S149" i="80"/>
  <c r="V197" i="80"/>
  <c r="V187" i="80"/>
  <c r="V177" i="80"/>
  <c r="V147" i="80"/>
  <c r="S133" i="80"/>
  <c r="V127" i="80"/>
  <c r="O157" i="55"/>
  <c r="O158" i="80"/>
  <c r="V158" i="80" s="1"/>
  <c r="V157" i="80" s="1"/>
  <c r="O107" i="55"/>
  <c r="O108" i="80"/>
  <c r="V108" i="80" s="1"/>
  <c r="V107" i="80" s="1"/>
  <c r="S200" i="80"/>
  <c r="L198" i="55"/>
  <c r="L195" i="55"/>
  <c r="L194" i="55"/>
  <c r="L193" i="55"/>
  <c r="L192" i="55"/>
  <c r="L191" i="55"/>
  <c r="L190" i="55"/>
  <c r="L189" i="55"/>
  <c r="L188" i="55"/>
  <c r="S180" i="80"/>
  <c r="L178" i="55"/>
  <c r="S150" i="80"/>
  <c r="L148" i="55"/>
  <c r="S144" i="80"/>
  <c r="S140" i="80"/>
  <c r="O137" i="55"/>
  <c r="S136" i="80"/>
  <c r="S131" i="80"/>
  <c r="L129" i="55"/>
  <c r="L128" i="55"/>
  <c r="S206" i="80"/>
  <c r="S201" i="80"/>
  <c r="O197" i="55"/>
  <c r="O187" i="55"/>
  <c r="S186" i="80"/>
  <c r="S181" i="80"/>
  <c r="O177" i="55"/>
  <c r="O167" i="55"/>
  <c r="O168" i="80"/>
  <c r="V168" i="80" s="1"/>
  <c r="V167" i="80" s="1"/>
  <c r="S156" i="80"/>
  <c r="S151" i="80"/>
  <c r="O147" i="55"/>
  <c r="S145" i="80"/>
  <c r="S141" i="80"/>
  <c r="V137" i="80"/>
  <c r="S132" i="80"/>
  <c r="O127" i="55"/>
  <c r="O117" i="55"/>
  <c r="O118" i="80"/>
  <c r="V118" i="80" s="1"/>
  <c r="V117" i="80" s="1"/>
  <c r="S205" i="80"/>
  <c r="S203" i="80"/>
  <c r="L203" i="55"/>
  <c r="L201" i="55"/>
  <c r="L200" i="55"/>
  <c r="L199" i="55"/>
  <c r="T197" i="80"/>
  <c r="H65" i="78" s="1"/>
  <c r="S198" i="80"/>
  <c r="S204" i="80"/>
  <c r="L205" i="55"/>
  <c r="L204" i="55"/>
  <c r="L202" i="55"/>
  <c r="N197" i="55"/>
  <c r="L206" i="55"/>
  <c r="U197" i="80"/>
  <c r="M197" i="55"/>
  <c r="T187" i="80"/>
  <c r="H62" i="78" s="1"/>
  <c r="S188" i="80"/>
  <c r="S187" i="80" s="1"/>
  <c r="N187" i="55"/>
  <c r="U187" i="80"/>
  <c r="M187" i="55"/>
  <c r="S185" i="80"/>
  <c r="L185" i="55"/>
  <c r="L184" i="55"/>
  <c r="L183" i="55"/>
  <c r="L182" i="55"/>
  <c r="L180" i="55"/>
  <c r="L179" i="55"/>
  <c r="T177" i="80"/>
  <c r="H59" i="78" s="1"/>
  <c r="S178" i="80"/>
  <c r="L186" i="55"/>
  <c r="S183" i="80"/>
  <c r="L181" i="55"/>
  <c r="N177" i="55"/>
  <c r="S184" i="80"/>
  <c r="S182" i="80"/>
  <c r="U177" i="80"/>
  <c r="M177" i="55"/>
  <c r="L169" i="55"/>
  <c r="M169" i="80"/>
  <c r="T169" i="80" s="1"/>
  <c r="S169" i="80" s="1"/>
  <c r="L168" i="55"/>
  <c r="M167" i="55"/>
  <c r="M168" i="80"/>
  <c r="T168" i="80" s="1"/>
  <c r="L172" i="55"/>
  <c r="M172" i="80"/>
  <c r="T172" i="80" s="1"/>
  <c r="S172" i="80" s="1"/>
  <c r="N167" i="55"/>
  <c r="N168" i="80"/>
  <c r="U168" i="80" s="1"/>
  <c r="U167" i="80" s="1"/>
  <c r="L173" i="55"/>
  <c r="M173" i="80"/>
  <c r="T173" i="80" s="1"/>
  <c r="S173" i="80" s="1"/>
  <c r="L174" i="55"/>
  <c r="M174" i="80"/>
  <c r="T174" i="80" s="1"/>
  <c r="S174" i="80" s="1"/>
  <c r="L170" i="55"/>
  <c r="M170" i="80"/>
  <c r="T170" i="80" s="1"/>
  <c r="S170" i="80" s="1"/>
  <c r="L176" i="55"/>
  <c r="M176" i="80"/>
  <c r="T176" i="80" s="1"/>
  <c r="S176" i="80" s="1"/>
  <c r="L175" i="55"/>
  <c r="M175" i="80"/>
  <c r="T175" i="80" s="1"/>
  <c r="S175" i="80" s="1"/>
  <c r="L171" i="55"/>
  <c r="M171" i="80"/>
  <c r="T171" i="80" s="1"/>
  <c r="S171" i="80" s="1"/>
  <c r="L164" i="55"/>
  <c r="M164" i="80"/>
  <c r="T164" i="80" s="1"/>
  <c r="S164" i="80" s="1"/>
  <c r="L160" i="55"/>
  <c r="M160" i="80"/>
  <c r="T160" i="80" s="1"/>
  <c r="S160" i="80" s="1"/>
  <c r="L166" i="55"/>
  <c r="M166" i="80"/>
  <c r="T166" i="80" s="1"/>
  <c r="S166" i="80" s="1"/>
  <c r="L165" i="55"/>
  <c r="M165" i="80"/>
  <c r="T165" i="80" s="1"/>
  <c r="S165" i="80" s="1"/>
  <c r="L161" i="55"/>
  <c r="M161" i="80"/>
  <c r="T161" i="80" s="1"/>
  <c r="S161" i="80" s="1"/>
  <c r="L162" i="55"/>
  <c r="M162" i="80"/>
  <c r="T162" i="80" s="1"/>
  <c r="S162" i="80" s="1"/>
  <c r="N157" i="55"/>
  <c r="N158" i="80"/>
  <c r="U158" i="80" s="1"/>
  <c r="U157" i="80" s="1"/>
  <c r="L163" i="55"/>
  <c r="M163" i="80"/>
  <c r="T163" i="80" s="1"/>
  <c r="S163" i="80" s="1"/>
  <c r="L159" i="55"/>
  <c r="M159" i="80"/>
  <c r="T159" i="80" s="1"/>
  <c r="S159" i="80" s="1"/>
  <c r="L158" i="55"/>
  <c r="M157" i="55"/>
  <c r="M158" i="80"/>
  <c r="T158" i="80" s="1"/>
  <c r="S155" i="80"/>
  <c r="L155" i="55"/>
  <c r="L154" i="55"/>
  <c r="L153" i="55"/>
  <c r="L152" i="55"/>
  <c r="L151" i="55"/>
  <c r="L150" i="55"/>
  <c r="L149" i="55"/>
  <c r="T147" i="80"/>
  <c r="H50" i="78" s="1"/>
  <c r="S148" i="80"/>
  <c r="L156" i="55"/>
  <c r="N147" i="55"/>
  <c r="S154" i="80"/>
  <c r="S153" i="80"/>
  <c r="U147" i="80"/>
  <c r="M147" i="55"/>
  <c r="S146" i="80"/>
  <c r="N137" i="55"/>
  <c r="L146" i="55"/>
  <c r="U137" i="80"/>
  <c r="M137" i="55"/>
  <c r="L145" i="55"/>
  <c r="L144" i="55"/>
  <c r="L143" i="55"/>
  <c r="L142" i="55"/>
  <c r="L141" i="55"/>
  <c r="L140" i="55"/>
  <c r="L139" i="55"/>
  <c r="L138" i="55"/>
  <c r="T137" i="80"/>
  <c r="H47" i="78" s="1"/>
  <c r="S138" i="80"/>
  <c r="L136" i="55"/>
  <c r="L134" i="55"/>
  <c r="L133" i="55"/>
  <c r="L132" i="55"/>
  <c r="L131" i="55"/>
  <c r="L130" i="55"/>
  <c r="S128" i="80"/>
  <c r="T127" i="80"/>
  <c r="H44" i="78" s="1"/>
  <c r="L135" i="55"/>
  <c r="N127" i="55"/>
  <c r="S135" i="80"/>
  <c r="U127" i="80"/>
  <c r="M127" i="55"/>
  <c r="L122" i="55"/>
  <c r="M122" i="80"/>
  <c r="T122" i="80" s="1"/>
  <c r="S122" i="80" s="1"/>
  <c r="N117" i="55"/>
  <c r="N118" i="80"/>
  <c r="U118" i="80" s="1"/>
  <c r="U117" i="80" s="1"/>
  <c r="L123" i="55"/>
  <c r="M123" i="80"/>
  <c r="T123" i="80" s="1"/>
  <c r="S123" i="80" s="1"/>
  <c r="L119" i="55"/>
  <c r="M119" i="80"/>
  <c r="T119" i="80" s="1"/>
  <c r="S119" i="80" s="1"/>
  <c r="M117" i="55"/>
  <c r="L118" i="55"/>
  <c r="M118" i="80"/>
  <c r="T118" i="80" s="1"/>
  <c r="L124" i="55"/>
  <c r="M124" i="80"/>
  <c r="T124" i="80" s="1"/>
  <c r="S124" i="80" s="1"/>
  <c r="L120" i="55"/>
  <c r="M120" i="80"/>
  <c r="T120" i="80" s="1"/>
  <c r="S120" i="80" s="1"/>
  <c r="L126" i="55"/>
  <c r="M126" i="80"/>
  <c r="T126" i="80" s="1"/>
  <c r="S126" i="80" s="1"/>
  <c r="L125" i="55"/>
  <c r="M125" i="80"/>
  <c r="T125" i="80" s="1"/>
  <c r="S125" i="80" s="1"/>
  <c r="L121" i="55"/>
  <c r="M121" i="80"/>
  <c r="T121" i="80" s="1"/>
  <c r="S121" i="80" s="1"/>
  <c r="L115" i="55"/>
  <c r="M115" i="80"/>
  <c r="T115" i="80" s="1"/>
  <c r="S115" i="80" s="1"/>
  <c r="L111" i="55"/>
  <c r="M111" i="80"/>
  <c r="T111" i="80" s="1"/>
  <c r="S111" i="80" s="1"/>
  <c r="L116" i="55"/>
  <c r="M116" i="80"/>
  <c r="T116" i="80" s="1"/>
  <c r="S116" i="80" s="1"/>
  <c r="L112" i="55"/>
  <c r="M112" i="80"/>
  <c r="T112" i="80" s="1"/>
  <c r="S112" i="80" s="1"/>
  <c r="N107" i="55"/>
  <c r="N108" i="80"/>
  <c r="U108" i="80" s="1"/>
  <c r="U107" i="80" s="1"/>
  <c r="L114" i="55"/>
  <c r="M114" i="80"/>
  <c r="T114" i="80" s="1"/>
  <c r="S114" i="80" s="1"/>
  <c r="L110" i="55"/>
  <c r="M110" i="80"/>
  <c r="T110" i="80" s="1"/>
  <c r="S110" i="80" s="1"/>
  <c r="L113" i="55"/>
  <c r="M113" i="80"/>
  <c r="T113" i="80" s="1"/>
  <c r="S113" i="80" s="1"/>
  <c r="L109" i="55"/>
  <c r="M109" i="80"/>
  <c r="T109" i="80" s="1"/>
  <c r="S109" i="80" s="1"/>
  <c r="M107" i="55"/>
  <c r="L108" i="55"/>
  <c r="M108" i="80"/>
  <c r="T108" i="80" s="1"/>
  <c r="L102" i="55"/>
  <c r="M102" i="80"/>
  <c r="T102" i="80" s="1"/>
  <c r="S102" i="80" s="1"/>
  <c r="N97" i="55"/>
  <c r="N98" i="80"/>
  <c r="U98" i="80" s="1"/>
  <c r="U97" i="80" s="1"/>
  <c r="L103" i="55"/>
  <c r="M103" i="80"/>
  <c r="T103" i="80" s="1"/>
  <c r="S103" i="80" s="1"/>
  <c r="L99" i="55"/>
  <c r="M99" i="80"/>
  <c r="T99" i="80" s="1"/>
  <c r="S99" i="80" s="1"/>
  <c r="M97" i="55"/>
  <c r="L98" i="55"/>
  <c r="M98" i="80"/>
  <c r="T98" i="80" s="1"/>
  <c r="L104" i="55"/>
  <c r="M104" i="80"/>
  <c r="T104" i="80" s="1"/>
  <c r="S104" i="80" s="1"/>
  <c r="L100" i="55"/>
  <c r="M100" i="80"/>
  <c r="T100" i="80" s="1"/>
  <c r="S100" i="80" s="1"/>
  <c r="L106" i="55"/>
  <c r="M106" i="80"/>
  <c r="T106" i="80" s="1"/>
  <c r="S106" i="80" s="1"/>
  <c r="L105" i="55"/>
  <c r="M105" i="80"/>
  <c r="T105" i="80" s="1"/>
  <c r="S105" i="80" s="1"/>
  <c r="L101" i="55"/>
  <c r="M101" i="80"/>
  <c r="T101" i="80" s="1"/>
  <c r="S101" i="80" s="1"/>
  <c r="L96" i="55"/>
  <c r="S95" i="80"/>
  <c r="S93" i="80"/>
  <c r="S91" i="80"/>
  <c r="M87" i="55"/>
  <c r="L95" i="55"/>
  <c r="L94" i="55"/>
  <c r="L93" i="55"/>
  <c r="L92" i="55"/>
  <c r="L91" i="55"/>
  <c r="L90" i="55"/>
  <c r="L89" i="55"/>
  <c r="L88" i="55"/>
  <c r="T87" i="80"/>
  <c r="H32" i="78" s="1"/>
  <c r="J32" i="78" s="1"/>
  <c r="S88" i="80"/>
  <c r="S94" i="80"/>
  <c r="S92" i="80"/>
  <c r="S90" i="80"/>
  <c r="U87" i="80"/>
  <c r="R30" i="78" s="1"/>
  <c r="N87" i="55"/>
  <c r="M77" i="55"/>
  <c r="L85" i="55"/>
  <c r="L84" i="55"/>
  <c r="L83" i="55"/>
  <c r="L82" i="55"/>
  <c r="L81" i="55"/>
  <c r="L80" i="55"/>
  <c r="L79" i="55"/>
  <c r="L78" i="55"/>
  <c r="T77" i="80"/>
  <c r="H29" i="78" s="1"/>
  <c r="J29" i="78" s="1"/>
  <c r="S78" i="80"/>
  <c r="N77" i="55"/>
  <c r="N67" i="55"/>
  <c r="S75" i="80"/>
  <c r="U67" i="80"/>
  <c r="M67" i="55"/>
  <c r="L76" i="55"/>
  <c r="L75" i="55"/>
  <c r="L74" i="55"/>
  <c r="L73" i="55"/>
  <c r="L72" i="55"/>
  <c r="L71" i="55"/>
  <c r="L70" i="55"/>
  <c r="T67" i="80"/>
  <c r="H26" i="78" s="1"/>
  <c r="S68" i="80"/>
  <c r="L66" i="55"/>
  <c r="S65" i="80"/>
  <c r="S64" i="80"/>
  <c r="S63" i="80"/>
  <c r="S62" i="80"/>
  <c r="S61" i="80"/>
  <c r="S60" i="80"/>
  <c r="S59" i="80"/>
  <c r="U57" i="80"/>
  <c r="M57" i="55"/>
  <c r="N57" i="55"/>
  <c r="L65" i="55"/>
  <c r="L64" i="55"/>
  <c r="L63" i="55"/>
  <c r="L62" i="55"/>
  <c r="L61" i="55"/>
  <c r="L60" i="55"/>
  <c r="L59" i="55"/>
  <c r="L57" i="55" s="1"/>
  <c r="T57" i="80"/>
  <c r="H23" i="78" s="1"/>
  <c r="S58" i="80"/>
  <c r="T55" i="80"/>
  <c r="S55" i="80" s="1"/>
  <c r="T52" i="80"/>
  <c r="S52" i="80" s="1"/>
  <c r="T51" i="80"/>
  <c r="S51" i="80" s="1"/>
  <c r="U47" i="80"/>
  <c r="M47" i="55"/>
  <c r="T56" i="80"/>
  <c r="S56" i="80" s="1"/>
  <c r="S54" i="80"/>
  <c r="S48" i="80"/>
  <c r="L56" i="55"/>
  <c r="S53" i="80"/>
  <c r="L55" i="55"/>
  <c r="L54" i="55"/>
  <c r="L53" i="55"/>
  <c r="L52" i="55"/>
  <c r="L51" i="55"/>
  <c r="L50" i="55"/>
  <c r="L49" i="55"/>
  <c r="L48" i="55"/>
  <c r="L47" i="55" s="1"/>
  <c r="N47" i="55"/>
  <c r="S46" i="80"/>
  <c r="L46" i="55"/>
  <c r="E75" i="55"/>
  <c r="E92" i="55"/>
  <c r="E183" i="55"/>
  <c r="E74" i="55"/>
  <c r="E94" i="55"/>
  <c r="E86" i="55"/>
  <c r="E95" i="55"/>
  <c r="E96" i="55"/>
  <c r="E91" i="55"/>
  <c r="E70" i="55"/>
  <c r="E63" i="55"/>
  <c r="E59" i="55"/>
  <c r="E124" i="55"/>
  <c r="E123" i="55"/>
  <c r="E121" i="55"/>
  <c r="E116" i="55"/>
  <c r="E194" i="55"/>
  <c r="E150" i="55"/>
  <c r="E139" i="55"/>
  <c r="E205" i="55"/>
  <c r="E142" i="55"/>
  <c r="E114" i="55"/>
  <c r="E99" i="55"/>
  <c r="E85" i="55"/>
  <c r="E80" i="55"/>
  <c r="G77" i="55"/>
  <c r="R20" i="31" s="1"/>
  <c r="E54" i="55"/>
  <c r="E201" i="55"/>
  <c r="E171" i="55"/>
  <c r="E166" i="55"/>
  <c r="E154" i="55"/>
  <c r="G137" i="55"/>
  <c r="R32" i="31" s="1"/>
  <c r="E125" i="55"/>
  <c r="E103" i="55"/>
  <c r="E78" i="55"/>
  <c r="E73" i="55"/>
  <c r="E72" i="55"/>
  <c r="E64" i="55"/>
  <c r="E52" i="55"/>
  <c r="E82" i="55"/>
  <c r="E81" i="55"/>
  <c r="E69" i="55"/>
  <c r="E66" i="55"/>
  <c r="E61" i="55"/>
  <c r="E192" i="55"/>
  <c r="E186" i="55"/>
  <c r="E165" i="55"/>
  <c r="E160" i="55"/>
  <c r="E204" i="55"/>
  <c r="E203" i="55"/>
  <c r="E202" i="55"/>
  <c r="E185" i="55"/>
  <c r="E173" i="55"/>
  <c r="E172" i="55"/>
  <c r="E158" i="55"/>
  <c r="E153" i="55"/>
  <c r="E152" i="55"/>
  <c r="E143" i="55"/>
  <c r="E132" i="55"/>
  <c r="E193" i="55"/>
  <c r="E190" i="55"/>
  <c r="G157" i="55"/>
  <c r="R36" i="31" s="1"/>
  <c r="E200" i="55"/>
  <c r="G197" i="55"/>
  <c r="R44" i="31" s="1"/>
  <c r="E182" i="55"/>
  <c r="E179" i="55"/>
  <c r="H167" i="55"/>
  <c r="S38" i="31" s="1"/>
  <c r="E161" i="55"/>
  <c r="E149" i="55"/>
  <c r="E146" i="55"/>
  <c r="E118" i="55"/>
  <c r="E106" i="55"/>
  <c r="G117" i="55"/>
  <c r="R28" i="31" s="1"/>
  <c r="E110" i="55"/>
  <c r="E206" i="55"/>
  <c r="E195" i="55"/>
  <c r="E189" i="55"/>
  <c r="G187" i="55"/>
  <c r="R42" i="31" s="1"/>
  <c r="E184" i="55"/>
  <c r="G177" i="55"/>
  <c r="R40" i="31" s="1"/>
  <c r="E156" i="55"/>
  <c r="E155" i="55"/>
  <c r="E135" i="55"/>
  <c r="E134" i="55"/>
  <c r="E129" i="55"/>
  <c r="E120" i="55"/>
  <c r="E113" i="55"/>
  <c r="E112" i="55"/>
  <c r="G107" i="55"/>
  <c r="R26" i="31" s="1"/>
  <c r="E102" i="55"/>
  <c r="E93" i="55"/>
  <c r="E83" i="55"/>
  <c r="E76" i="55"/>
  <c r="E71" i="55"/>
  <c r="E65" i="55"/>
  <c r="E60" i="55"/>
  <c r="E55" i="55"/>
  <c r="E50" i="55"/>
  <c r="E198" i="55"/>
  <c r="E196" i="55"/>
  <c r="E188" i="55"/>
  <c r="E180" i="55"/>
  <c r="E175" i="55"/>
  <c r="E174" i="55"/>
  <c r="E169" i="55"/>
  <c r="E164" i="55"/>
  <c r="E163" i="55"/>
  <c r="E145" i="55"/>
  <c r="E140" i="55"/>
  <c r="E131" i="55"/>
  <c r="E126" i="55"/>
  <c r="E115" i="55"/>
  <c r="E109" i="55"/>
  <c r="E104" i="55"/>
  <c r="G97" i="55"/>
  <c r="E89" i="55"/>
  <c r="E84" i="55"/>
  <c r="E79" i="55"/>
  <c r="E56" i="55"/>
  <c r="E51" i="55"/>
  <c r="E49" i="55"/>
  <c r="E46" i="55"/>
  <c r="H197" i="55"/>
  <c r="S44" i="31" s="1"/>
  <c r="E176" i="55"/>
  <c r="E136" i="55"/>
  <c r="H127" i="55"/>
  <c r="S30" i="31" s="1"/>
  <c r="E111" i="55"/>
  <c r="E105" i="55"/>
  <c r="E100" i="55"/>
  <c r="G67" i="55"/>
  <c r="R18" i="31" s="1"/>
  <c r="E62" i="55"/>
  <c r="L87" i="55"/>
  <c r="L187" i="55"/>
  <c r="L197" i="55"/>
  <c r="G57" i="55"/>
  <c r="R16" i="31" s="1"/>
  <c r="E58" i="55"/>
  <c r="H157" i="55"/>
  <c r="S36" i="31" s="1"/>
  <c r="H117" i="55"/>
  <c r="S28" i="31" s="1"/>
  <c r="H87" i="55"/>
  <c r="S22" i="31" s="1"/>
  <c r="H187" i="55"/>
  <c r="S42" i="31" s="1"/>
  <c r="F187" i="55"/>
  <c r="H147" i="55"/>
  <c r="S34" i="31" s="1"/>
  <c r="F147" i="55"/>
  <c r="E108" i="55"/>
  <c r="H107" i="55"/>
  <c r="S26" i="31" s="1"/>
  <c r="F107" i="55"/>
  <c r="E68" i="55"/>
  <c r="H67" i="55"/>
  <c r="S18" i="31" s="1"/>
  <c r="F67" i="55"/>
  <c r="F197" i="55"/>
  <c r="F167" i="55"/>
  <c r="E168" i="55"/>
  <c r="F157" i="55"/>
  <c r="F127" i="55"/>
  <c r="E128" i="55"/>
  <c r="F117" i="55"/>
  <c r="F87" i="55"/>
  <c r="E88" i="55"/>
  <c r="F77" i="55"/>
  <c r="E53" i="55"/>
  <c r="H47" i="55"/>
  <c r="S14" i="31" s="1"/>
  <c r="F47" i="55"/>
  <c r="E48" i="55"/>
  <c r="E199" i="55"/>
  <c r="E191" i="55"/>
  <c r="L177" i="55"/>
  <c r="F177" i="55"/>
  <c r="E162" i="55"/>
  <c r="G147" i="55"/>
  <c r="R34" i="31" s="1"/>
  <c r="E141" i="55"/>
  <c r="H137" i="55"/>
  <c r="S32" i="31" s="1"/>
  <c r="E130" i="55"/>
  <c r="G127" i="55"/>
  <c r="R30" i="31" s="1"/>
  <c r="E119" i="55"/>
  <c r="E98" i="55"/>
  <c r="H77" i="55"/>
  <c r="S20" i="31" s="1"/>
  <c r="F57" i="55"/>
  <c r="H57" i="55"/>
  <c r="S16" i="31" s="1"/>
  <c r="G47" i="55"/>
  <c r="R14" i="31" s="1"/>
  <c r="E181" i="55"/>
  <c r="H177" i="55"/>
  <c r="S40" i="31" s="1"/>
  <c r="E170" i="55"/>
  <c r="G167" i="55"/>
  <c r="R38" i="31" s="1"/>
  <c r="E159" i="55"/>
  <c r="E151" i="55"/>
  <c r="E144" i="55"/>
  <c r="F137" i="55"/>
  <c r="E133" i="55"/>
  <c r="E122" i="55"/>
  <c r="E101" i="55"/>
  <c r="F97" i="55"/>
  <c r="H97" i="55"/>
  <c r="E90" i="55"/>
  <c r="G87" i="55"/>
  <c r="R22" i="31" s="1"/>
  <c r="E178" i="55"/>
  <c r="E138" i="55"/>
  <c r="E148" i="55"/>
  <c r="L67" i="55" l="1"/>
  <c r="L77" i="55"/>
  <c r="L137" i="55"/>
  <c r="L147" i="55"/>
  <c r="S77" i="80"/>
  <c r="S87" i="80"/>
  <c r="T47" i="80"/>
  <c r="H20" i="78" s="1"/>
  <c r="S67" i="80"/>
  <c r="S197" i="80"/>
  <c r="L107" i="55"/>
  <c r="L127" i="55"/>
  <c r="S137" i="80"/>
  <c r="L157" i="55"/>
  <c r="S177" i="80"/>
  <c r="L167" i="55"/>
  <c r="T167" i="80"/>
  <c r="H56" i="78" s="1"/>
  <c r="S168" i="80"/>
  <c r="S167" i="80" s="1"/>
  <c r="T157" i="80"/>
  <c r="H53" i="78" s="1"/>
  <c r="S158" i="80"/>
  <c r="S157" i="80" s="1"/>
  <c r="S147" i="80"/>
  <c r="S127" i="80"/>
  <c r="S118" i="80"/>
  <c r="S117" i="80" s="1"/>
  <c r="T117" i="80"/>
  <c r="H41" i="78" s="1"/>
  <c r="L117" i="55"/>
  <c r="S108" i="80"/>
  <c r="S107" i="80" s="1"/>
  <c r="T107" i="80"/>
  <c r="H38" i="78" s="1"/>
  <c r="S98" i="80"/>
  <c r="S97" i="80" s="1"/>
  <c r="T97" i="80"/>
  <c r="H35" i="78" s="1"/>
  <c r="L97" i="55"/>
  <c r="S57" i="80"/>
  <c r="S47" i="80"/>
  <c r="E77" i="55"/>
  <c r="E197" i="55"/>
  <c r="E107" i="55"/>
  <c r="E57" i="55"/>
  <c r="R24" i="31"/>
  <c r="S24" i="31"/>
  <c r="E187" i="55"/>
  <c r="E117" i="55"/>
  <c r="E177" i="55"/>
  <c r="E157" i="55"/>
  <c r="E67" i="55"/>
  <c r="E147" i="55"/>
  <c r="E167" i="55"/>
  <c r="E137" i="55"/>
  <c r="E47" i="55"/>
  <c r="E127" i="55"/>
  <c r="E97" i="55"/>
  <c r="E87" i="55"/>
  <c r="D13" i="77"/>
  <c r="B5" i="1"/>
  <c r="B7" i="80" l="1"/>
  <c r="I7" i="80" s="1"/>
  <c r="P7" i="80" s="1"/>
  <c r="B6" i="78"/>
  <c r="J42" i="25"/>
  <c r="J40" i="25"/>
  <c r="Q6" i="78" l="1"/>
  <c r="C6" i="78"/>
  <c r="E18" i="49" l="1"/>
  <c r="E17" i="49"/>
  <c r="E16" i="49"/>
  <c r="D13" i="45" l="1"/>
  <c r="L25" i="25" l="1"/>
  <c r="C7" i="36" l="1"/>
  <c r="Q5" i="1" l="1"/>
  <c r="N63" i="86"/>
  <c r="M63" i="86"/>
  <c r="N60" i="86"/>
  <c r="M60" i="86"/>
  <c r="N57" i="86"/>
  <c r="M57" i="86"/>
  <c r="N54" i="86"/>
  <c r="M54" i="86"/>
  <c r="N51" i="86"/>
  <c r="M51" i="86"/>
  <c r="N48" i="86"/>
  <c r="M48" i="86"/>
  <c r="N45" i="86"/>
  <c r="M45" i="86"/>
  <c r="N42" i="86"/>
  <c r="M42" i="86"/>
  <c r="N39" i="86"/>
  <c r="M39" i="86"/>
  <c r="N36" i="86"/>
  <c r="M36" i="86"/>
  <c r="N33" i="86"/>
  <c r="M33" i="86"/>
  <c r="N30" i="86"/>
  <c r="N27" i="86"/>
  <c r="N24" i="86"/>
  <c r="M24" i="86"/>
  <c r="N21" i="86"/>
  <c r="M21" i="86"/>
  <c r="N18" i="86"/>
  <c r="M18" i="86"/>
  <c r="N15" i="86"/>
  <c r="M15" i="86"/>
  <c r="N9" i="86"/>
  <c r="M9" i="86"/>
  <c r="M10" i="56"/>
  <c r="N10" i="56"/>
  <c r="M14" i="56"/>
  <c r="N14" i="56"/>
  <c r="M18" i="56"/>
  <c r="N18" i="56"/>
  <c r="M20" i="56"/>
  <c r="N20" i="56"/>
  <c r="M22" i="56"/>
  <c r="N22" i="56"/>
  <c r="M24" i="56"/>
  <c r="N24" i="56"/>
  <c r="M26" i="56"/>
  <c r="N26" i="56"/>
  <c r="M28" i="56"/>
  <c r="N28" i="56"/>
  <c r="M30" i="56"/>
  <c r="N30" i="56"/>
  <c r="M32" i="56"/>
  <c r="N32" i="56"/>
  <c r="M34" i="56"/>
  <c r="N34" i="56"/>
  <c r="M38" i="56"/>
  <c r="N38" i="56"/>
  <c r="M40" i="56"/>
  <c r="N40" i="56"/>
  <c r="M42" i="56"/>
  <c r="N42" i="56"/>
  <c r="N63" i="78"/>
  <c r="N60" i="78"/>
  <c r="M60" i="78"/>
  <c r="N57" i="78"/>
  <c r="M57" i="78"/>
  <c r="N54" i="78"/>
  <c r="M54" i="78"/>
  <c r="N51" i="78"/>
  <c r="M51" i="78"/>
  <c r="N48" i="78"/>
  <c r="M48" i="78"/>
  <c r="N45" i="78"/>
  <c r="M45" i="78"/>
  <c r="N42" i="78"/>
  <c r="M42" i="78"/>
  <c r="N39" i="78"/>
  <c r="M39" i="78"/>
  <c r="N36" i="78"/>
  <c r="M36" i="78"/>
  <c r="N33" i="78"/>
  <c r="M33" i="78"/>
  <c r="N30" i="78"/>
  <c r="N27" i="78"/>
  <c r="N24" i="78"/>
  <c r="M24" i="78"/>
  <c r="N21" i="78"/>
  <c r="M21" i="78"/>
  <c r="B22" i="75"/>
  <c r="I10" i="75"/>
  <c r="N44" i="31"/>
  <c r="N42" i="31"/>
  <c r="N40" i="31"/>
  <c r="N38" i="31"/>
  <c r="N34" i="31"/>
  <c r="N32" i="31"/>
  <c r="N30" i="31"/>
  <c r="N28" i="31"/>
  <c r="N26" i="31"/>
  <c r="N24" i="31"/>
  <c r="N22" i="31"/>
  <c r="N20" i="31"/>
  <c r="N18" i="31"/>
  <c r="N14" i="31"/>
  <c r="M44" i="31"/>
  <c r="M42" i="31"/>
  <c r="M40" i="31"/>
  <c r="M38" i="31"/>
  <c r="M34" i="31"/>
  <c r="M32" i="31"/>
  <c r="M30" i="31"/>
  <c r="M28" i="31"/>
  <c r="M26" i="31"/>
  <c r="M24" i="31"/>
  <c r="M22" i="31"/>
  <c r="M20" i="31"/>
  <c r="M18" i="31"/>
  <c r="M14" i="31"/>
  <c r="H45" i="55"/>
  <c r="O45" i="55" s="1"/>
  <c r="O45" i="80" s="1"/>
  <c r="V45" i="80" s="1"/>
  <c r="G45" i="55"/>
  <c r="N45" i="55" s="1"/>
  <c r="N45" i="80" s="1"/>
  <c r="U45" i="80" s="1"/>
  <c r="F45" i="55"/>
  <c r="M45" i="55" s="1"/>
  <c r="M45" i="80" s="1"/>
  <c r="T45" i="80" s="1"/>
  <c r="S45" i="80" s="1"/>
  <c r="H44" i="55"/>
  <c r="O44" i="55" s="1"/>
  <c r="O44" i="80" s="1"/>
  <c r="V44" i="80" s="1"/>
  <c r="G44" i="55"/>
  <c r="N44" i="55" s="1"/>
  <c r="N44" i="80" s="1"/>
  <c r="U44" i="80" s="1"/>
  <c r="F44" i="55"/>
  <c r="M44" i="55" s="1"/>
  <c r="M44" i="80" s="1"/>
  <c r="T44" i="80" s="1"/>
  <c r="H43" i="55"/>
  <c r="O43" i="55" s="1"/>
  <c r="O43" i="80" s="1"/>
  <c r="V43" i="80" s="1"/>
  <c r="G43" i="55"/>
  <c r="N43" i="55" s="1"/>
  <c r="N43" i="80" s="1"/>
  <c r="U43" i="80" s="1"/>
  <c r="F43" i="55"/>
  <c r="M43" i="55" s="1"/>
  <c r="M43" i="80" s="1"/>
  <c r="H42" i="55"/>
  <c r="O42" i="55" s="1"/>
  <c r="O42" i="80" s="1"/>
  <c r="V42" i="80" s="1"/>
  <c r="G42" i="55"/>
  <c r="N42" i="55" s="1"/>
  <c r="N42" i="80" s="1"/>
  <c r="U42" i="80" s="1"/>
  <c r="F42" i="55"/>
  <c r="M42" i="55" s="1"/>
  <c r="M42" i="80" s="1"/>
  <c r="T42" i="80" s="1"/>
  <c r="H41" i="55"/>
  <c r="O41" i="55" s="1"/>
  <c r="O41" i="80" s="1"/>
  <c r="V41" i="80" s="1"/>
  <c r="G41" i="55"/>
  <c r="N41" i="55" s="1"/>
  <c r="N41" i="80" s="1"/>
  <c r="U41" i="80" s="1"/>
  <c r="F41" i="55"/>
  <c r="M41" i="55" s="1"/>
  <c r="M41" i="80" s="1"/>
  <c r="T41" i="80" s="1"/>
  <c r="H40" i="55"/>
  <c r="O40" i="55" s="1"/>
  <c r="O40" i="80" s="1"/>
  <c r="V40" i="80" s="1"/>
  <c r="G40" i="55"/>
  <c r="N40" i="55" s="1"/>
  <c r="N40" i="80" s="1"/>
  <c r="U40" i="80" s="1"/>
  <c r="F40" i="55"/>
  <c r="M40" i="55" s="1"/>
  <c r="M40" i="80" s="1"/>
  <c r="T40" i="80" s="1"/>
  <c r="H39" i="55"/>
  <c r="O39" i="55" s="1"/>
  <c r="O39" i="80" s="1"/>
  <c r="V39" i="80" s="1"/>
  <c r="G39" i="55"/>
  <c r="N39" i="55" s="1"/>
  <c r="N39" i="80" s="1"/>
  <c r="U39" i="80" s="1"/>
  <c r="F39" i="55"/>
  <c r="M39" i="55" s="1"/>
  <c r="M39" i="80" s="1"/>
  <c r="H38" i="55"/>
  <c r="O38" i="55" s="1"/>
  <c r="O38" i="80" s="1"/>
  <c r="V38" i="80" s="1"/>
  <c r="V37" i="80" s="1"/>
  <c r="G38" i="55"/>
  <c r="N38" i="55" s="1"/>
  <c r="N38" i="80" s="1"/>
  <c r="U38" i="80" s="1"/>
  <c r="F38" i="55"/>
  <c r="M38" i="55" s="1"/>
  <c r="M38" i="80" s="1"/>
  <c r="T38" i="80" s="1"/>
  <c r="U37" i="80" l="1"/>
  <c r="S41" i="80"/>
  <c r="S40" i="80"/>
  <c r="S44" i="80"/>
  <c r="S38" i="80"/>
  <c r="S42" i="80"/>
  <c r="T39" i="80"/>
  <c r="T43" i="80"/>
  <c r="S43" i="80" s="1"/>
  <c r="E19" i="82"/>
  <c r="T37" i="80" l="1"/>
  <c r="H17" i="78" s="1"/>
  <c r="S39" i="80"/>
  <c r="S37" i="80" s="1"/>
  <c r="G5" i="94"/>
  <c r="E205" i="102"/>
  <c r="E204" i="102"/>
  <c r="E203" i="102"/>
  <c r="E202" i="102"/>
  <c r="E201" i="102"/>
  <c r="E200" i="102"/>
  <c r="E199" i="102"/>
  <c r="E198" i="102"/>
  <c r="E197" i="102"/>
  <c r="H196" i="102"/>
  <c r="F196" i="102"/>
  <c r="E195" i="102"/>
  <c r="E194" i="102"/>
  <c r="E193" i="102"/>
  <c r="E192" i="102"/>
  <c r="E191" i="102"/>
  <c r="E190" i="102"/>
  <c r="E189" i="102"/>
  <c r="E188" i="102"/>
  <c r="E187" i="102"/>
  <c r="H186" i="102"/>
  <c r="F186" i="102"/>
  <c r="E185" i="102"/>
  <c r="E184" i="102"/>
  <c r="E183" i="102"/>
  <c r="E182" i="102"/>
  <c r="E181" i="102"/>
  <c r="E180" i="102"/>
  <c r="E179" i="102"/>
  <c r="E178" i="102"/>
  <c r="E177" i="102"/>
  <c r="H176" i="102"/>
  <c r="F176" i="102"/>
  <c r="E175" i="102"/>
  <c r="E174" i="102"/>
  <c r="E173" i="102"/>
  <c r="E172" i="102"/>
  <c r="E171" i="102"/>
  <c r="E170" i="102"/>
  <c r="E169" i="102"/>
  <c r="E168" i="102"/>
  <c r="E167" i="102"/>
  <c r="H166" i="102"/>
  <c r="F166" i="102"/>
  <c r="E165" i="102"/>
  <c r="E164" i="102"/>
  <c r="E163" i="102"/>
  <c r="E162" i="102"/>
  <c r="E161" i="102"/>
  <c r="E160" i="102"/>
  <c r="E159" i="102"/>
  <c r="E158" i="102"/>
  <c r="E157" i="102"/>
  <c r="H156" i="102"/>
  <c r="F156" i="102"/>
  <c r="E155" i="102"/>
  <c r="E154" i="102"/>
  <c r="E153" i="102"/>
  <c r="E152" i="102"/>
  <c r="E151" i="102"/>
  <c r="E150" i="102"/>
  <c r="E149" i="102"/>
  <c r="E148" i="102"/>
  <c r="E147" i="102"/>
  <c r="H146" i="102"/>
  <c r="F146" i="102"/>
  <c r="E145" i="102"/>
  <c r="E144" i="102"/>
  <c r="E143" i="102"/>
  <c r="E142" i="102"/>
  <c r="E141" i="102"/>
  <c r="E140" i="102"/>
  <c r="E139" i="102"/>
  <c r="E138" i="102"/>
  <c r="E137" i="102"/>
  <c r="H136" i="102"/>
  <c r="F136" i="102"/>
  <c r="E135" i="102"/>
  <c r="E134" i="102"/>
  <c r="E133" i="102"/>
  <c r="E132" i="102"/>
  <c r="E131" i="102"/>
  <c r="E130" i="102"/>
  <c r="E129" i="102"/>
  <c r="E128" i="102"/>
  <c r="E127" i="102"/>
  <c r="H126" i="102"/>
  <c r="F126" i="102"/>
  <c r="E125" i="102"/>
  <c r="E124" i="102"/>
  <c r="E123" i="102"/>
  <c r="E122" i="102"/>
  <c r="E121" i="102"/>
  <c r="E120" i="102"/>
  <c r="E119" i="102"/>
  <c r="E118" i="102"/>
  <c r="E117" i="102"/>
  <c r="H116" i="102"/>
  <c r="F116" i="102"/>
  <c r="E115" i="102"/>
  <c r="E114" i="102"/>
  <c r="E113" i="102"/>
  <c r="E112" i="102"/>
  <c r="E111" i="102"/>
  <c r="E110" i="102"/>
  <c r="E109" i="102"/>
  <c r="E108" i="102"/>
  <c r="E107" i="102"/>
  <c r="H106" i="102"/>
  <c r="F106" i="102"/>
  <c r="E105" i="102"/>
  <c r="E104" i="102"/>
  <c r="E103" i="102"/>
  <c r="E102" i="102"/>
  <c r="E101" i="102"/>
  <c r="E100" i="102"/>
  <c r="E99" i="102"/>
  <c r="E98" i="102"/>
  <c r="E97" i="102"/>
  <c r="H96" i="102"/>
  <c r="F96" i="102"/>
  <c r="D96" i="102"/>
  <c r="E95" i="102"/>
  <c r="E94" i="102"/>
  <c r="E93" i="102"/>
  <c r="E92" i="102"/>
  <c r="E91" i="102"/>
  <c r="E90" i="102"/>
  <c r="E89" i="102"/>
  <c r="E88" i="102"/>
  <c r="E87" i="102"/>
  <c r="H86" i="102"/>
  <c r="F86" i="102"/>
  <c r="D86" i="102"/>
  <c r="E85" i="102"/>
  <c r="E84" i="102"/>
  <c r="E83" i="102"/>
  <c r="E82" i="102"/>
  <c r="E81" i="102"/>
  <c r="E80" i="102"/>
  <c r="E79" i="102"/>
  <c r="E78" i="102"/>
  <c r="E77" i="102"/>
  <c r="H76" i="102"/>
  <c r="F76" i="102"/>
  <c r="D76" i="102"/>
  <c r="E75" i="102"/>
  <c r="E74" i="102"/>
  <c r="E73" i="102"/>
  <c r="E72" i="102"/>
  <c r="E71" i="102"/>
  <c r="E70" i="102"/>
  <c r="E69" i="102"/>
  <c r="E68" i="102"/>
  <c r="E67" i="102"/>
  <c r="H66" i="102"/>
  <c r="F66" i="102"/>
  <c r="D66" i="102"/>
  <c r="E65" i="102"/>
  <c r="E64" i="102"/>
  <c r="E63" i="102"/>
  <c r="E62" i="102"/>
  <c r="E61" i="102"/>
  <c r="E60" i="102"/>
  <c r="E59" i="102"/>
  <c r="E58" i="102"/>
  <c r="E57" i="102"/>
  <c r="H56" i="102"/>
  <c r="F56" i="102"/>
  <c r="D56" i="102"/>
  <c r="E55" i="102"/>
  <c r="E54" i="102"/>
  <c r="E53" i="102"/>
  <c r="E52" i="102"/>
  <c r="E51" i="102"/>
  <c r="E50" i="102"/>
  <c r="E49" i="102"/>
  <c r="E48" i="102"/>
  <c r="E47" i="102"/>
  <c r="H46" i="102"/>
  <c r="F46" i="102"/>
  <c r="D46" i="102"/>
  <c r="E45" i="102"/>
  <c r="E44" i="102"/>
  <c r="E43" i="102"/>
  <c r="E42" i="102"/>
  <c r="E41" i="102"/>
  <c r="E40" i="102"/>
  <c r="E39" i="102"/>
  <c r="E38" i="102"/>
  <c r="E37" i="102"/>
  <c r="H36" i="102"/>
  <c r="F36" i="102"/>
  <c r="D36" i="102"/>
  <c r="E35" i="102"/>
  <c r="E34" i="102"/>
  <c r="E33" i="102"/>
  <c r="E32" i="102"/>
  <c r="E31" i="102"/>
  <c r="E30" i="102"/>
  <c r="E29" i="102"/>
  <c r="E28" i="102"/>
  <c r="E27" i="102"/>
  <c r="H26" i="102"/>
  <c r="F26" i="102"/>
  <c r="D26" i="102"/>
  <c r="E25" i="102"/>
  <c r="E24" i="102"/>
  <c r="E23" i="102"/>
  <c r="E22" i="102"/>
  <c r="E21" i="102"/>
  <c r="E20" i="102"/>
  <c r="E19" i="102"/>
  <c r="E18" i="102"/>
  <c r="E17" i="102"/>
  <c r="H16" i="102"/>
  <c r="F16" i="102"/>
  <c r="D16" i="102"/>
  <c r="E15" i="102"/>
  <c r="E14" i="102"/>
  <c r="E13" i="102"/>
  <c r="E12" i="102"/>
  <c r="E11" i="102"/>
  <c r="E10" i="102"/>
  <c r="E9" i="102"/>
  <c r="E8" i="102"/>
  <c r="E7" i="102"/>
  <c r="F6" i="102"/>
  <c r="D6" i="102"/>
  <c r="E205" i="96"/>
  <c r="E204" i="96"/>
  <c r="E203" i="96"/>
  <c r="E202" i="96"/>
  <c r="E201" i="96"/>
  <c r="E200" i="96"/>
  <c r="E199" i="96"/>
  <c r="E198" i="96"/>
  <c r="E197" i="96"/>
  <c r="E195" i="96"/>
  <c r="E194" i="96"/>
  <c r="E193" i="96"/>
  <c r="E192" i="96"/>
  <c r="E191" i="96"/>
  <c r="E190" i="96"/>
  <c r="E189" i="96"/>
  <c r="E188" i="96"/>
  <c r="E187" i="96"/>
  <c r="E185" i="96"/>
  <c r="E184" i="96"/>
  <c r="E183" i="96"/>
  <c r="E182" i="96"/>
  <c r="E181" i="96"/>
  <c r="E180" i="96"/>
  <c r="E179" i="96"/>
  <c r="E178" i="96"/>
  <c r="E177" i="96"/>
  <c r="E175" i="96"/>
  <c r="E174" i="96"/>
  <c r="E173" i="96"/>
  <c r="E172" i="96"/>
  <c r="E171" i="96"/>
  <c r="E170" i="96"/>
  <c r="E169" i="96"/>
  <c r="E168" i="96"/>
  <c r="E167" i="96"/>
  <c r="E165" i="96"/>
  <c r="E164" i="96"/>
  <c r="E163" i="96"/>
  <c r="E162" i="96"/>
  <c r="E161" i="96"/>
  <c r="E160" i="96"/>
  <c r="E159" i="96"/>
  <c r="E158" i="96"/>
  <c r="E157" i="96"/>
  <c r="E155" i="96"/>
  <c r="E154" i="96"/>
  <c r="E153" i="96"/>
  <c r="E152" i="96"/>
  <c r="E151" i="96"/>
  <c r="E150" i="96"/>
  <c r="E149" i="96"/>
  <c r="E148" i="96"/>
  <c r="E147" i="96"/>
  <c r="E145" i="96"/>
  <c r="E144" i="96"/>
  <c r="E143" i="96"/>
  <c r="E142" i="96"/>
  <c r="E141" i="96"/>
  <c r="E140" i="96"/>
  <c r="E139" i="96"/>
  <c r="E138" i="96"/>
  <c r="E137" i="96"/>
  <c r="E135" i="96"/>
  <c r="E134" i="96"/>
  <c r="E133" i="96"/>
  <c r="E132" i="96"/>
  <c r="E131" i="96"/>
  <c r="E130" i="96"/>
  <c r="E129" i="96"/>
  <c r="E128" i="96"/>
  <c r="E127" i="96"/>
  <c r="E125" i="96"/>
  <c r="E124" i="96"/>
  <c r="E123" i="96"/>
  <c r="E122" i="96"/>
  <c r="E121" i="96"/>
  <c r="E120" i="96"/>
  <c r="E119" i="96"/>
  <c r="E118" i="96"/>
  <c r="E117" i="96"/>
  <c r="E115" i="96"/>
  <c r="E114" i="96"/>
  <c r="E113" i="96"/>
  <c r="E112" i="96"/>
  <c r="E111" i="96"/>
  <c r="E110" i="96"/>
  <c r="E109" i="96"/>
  <c r="E108" i="96"/>
  <c r="E107" i="96"/>
  <c r="F5" i="102" l="1"/>
  <c r="H5" i="102"/>
  <c r="H17" i="98" s="1"/>
  <c r="E106" i="102"/>
  <c r="D17" i="98"/>
  <c r="F17" i="98"/>
  <c r="E166" i="96"/>
  <c r="E146" i="102"/>
  <c r="E126" i="96"/>
  <c r="E136" i="96"/>
  <c r="E156" i="96"/>
  <c r="E6" i="102"/>
  <c r="E56" i="102"/>
  <c r="E76" i="102"/>
  <c r="E186" i="102"/>
  <c r="E26" i="102"/>
  <c r="E66" i="102"/>
  <c r="E86" i="102"/>
  <c r="E116" i="102"/>
  <c r="E156" i="102"/>
  <c r="E36" i="102"/>
  <c r="E96" i="102"/>
  <c r="E126" i="102"/>
  <c r="E166" i="102"/>
  <c r="E196" i="102"/>
  <c r="E46" i="102"/>
  <c r="E136" i="102"/>
  <c r="E176" i="102"/>
  <c r="E186" i="96"/>
  <c r="E106" i="96"/>
  <c r="E176" i="96"/>
  <c r="E196" i="96"/>
  <c r="E116" i="96"/>
  <c r="E146" i="96"/>
  <c r="E16" i="102"/>
  <c r="E2" i="100"/>
  <c r="I10" i="98"/>
  <c r="F2" i="98"/>
  <c r="E105" i="96"/>
  <c r="E104" i="96"/>
  <c r="E103" i="96"/>
  <c r="E102" i="96"/>
  <c r="E101" i="96"/>
  <c r="E100" i="96"/>
  <c r="E99" i="96"/>
  <c r="E98" i="96"/>
  <c r="E97" i="96"/>
  <c r="D96" i="96"/>
  <c r="E95" i="96"/>
  <c r="E94" i="96"/>
  <c r="E93" i="96"/>
  <c r="E92" i="96"/>
  <c r="E91" i="96"/>
  <c r="E90" i="96"/>
  <c r="E89" i="96"/>
  <c r="E88" i="96"/>
  <c r="E87" i="96"/>
  <c r="D86" i="96"/>
  <c r="E85" i="96"/>
  <c r="E84" i="96"/>
  <c r="E83" i="96"/>
  <c r="E82" i="96"/>
  <c r="E81" i="96"/>
  <c r="E80" i="96"/>
  <c r="E79" i="96"/>
  <c r="E78" i="96"/>
  <c r="E77" i="96"/>
  <c r="D76" i="96"/>
  <c r="E75" i="96"/>
  <c r="E74" i="96"/>
  <c r="E73" i="96"/>
  <c r="E72" i="96"/>
  <c r="E71" i="96"/>
  <c r="E70" i="96"/>
  <c r="E69" i="96"/>
  <c r="E68" i="96"/>
  <c r="E67" i="96"/>
  <c r="D66" i="96"/>
  <c r="E65" i="96"/>
  <c r="E64" i="96"/>
  <c r="E63" i="96"/>
  <c r="E62" i="96"/>
  <c r="E61" i="96"/>
  <c r="E60" i="96"/>
  <c r="E59" i="96"/>
  <c r="E58" i="96"/>
  <c r="E57" i="96"/>
  <c r="D56" i="96"/>
  <c r="E55" i="96"/>
  <c r="E54" i="96"/>
  <c r="E53" i="96"/>
  <c r="E52" i="96"/>
  <c r="E51" i="96"/>
  <c r="E50" i="96"/>
  <c r="E49" i="96"/>
  <c r="E48" i="96"/>
  <c r="E47" i="96"/>
  <c r="D46" i="96"/>
  <c r="E45" i="96"/>
  <c r="E44" i="96"/>
  <c r="E43" i="96"/>
  <c r="E42" i="96"/>
  <c r="E41" i="96"/>
  <c r="E40" i="96"/>
  <c r="E39" i="96"/>
  <c r="E38" i="96"/>
  <c r="E37" i="96"/>
  <c r="D36" i="96"/>
  <c r="E35" i="96"/>
  <c r="E34" i="96"/>
  <c r="E33" i="96"/>
  <c r="E32" i="96"/>
  <c r="E31" i="96"/>
  <c r="E30" i="96"/>
  <c r="E29" i="96"/>
  <c r="E28" i="96"/>
  <c r="E27" i="96"/>
  <c r="D26" i="96"/>
  <c r="E25" i="96"/>
  <c r="E24" i="96"/>
  <c r="E23" i="96"/>
  <c r="E22" i="96"/>
  <c r="E21" i="96"/>
  <c r="E20" i="96"/>
  <c r="E19" i="96"/>
  <c r="E18" i="96"/>
  <c r="E17" i="96"/>
  <c r="D16" i="96"/>
  <c r="E15" i="96"/>
  <c r="E14" i="96"/>
  <c r="E13" i="96"/>
  <c r="E12" i="96"/>
  <c r="E11" i="96"/>
  <c r="E10" i="96"/>
  <c r="E9" i="96"/>
  <c r="E8" i="96"/>
  <c r="E7" i="96"/>
  <c r="D6" i="96"/>
  <c r="E2" i="92"/>
  <c r="J9" i="89"/>
  <c r="J8" i="89"/>
  <c r="F2" i="75"/>
  <c r="D6" i="74"/>
  <c r="F6" i="74"/>
  <c r="G6" i="74"/>
  <c r="H6" i="74"/>
  <c r="E7" i="74"/>
  <c r="E8" i="74"/>
  <c r="E9" i="74"/>
  <c r="E10" i="74"/>
  <c r="E11" i="74"/>
  <c r="E12" i="74"/>
  <c r="E13" i="74"/>
  <c r="E14" i="74"/>
  <c r="E15" i="74"/>
  <c r="D16" i="74"/>
  <c r="F16" i="74"/>
  <c r="G16" i="74"/>
  <c r="H16" i="74"/>
  <c r="E17" i="74"/>
  <c r="E18" i="74"/>
  <c r="E19" i="74"/>
  <c r="E20" i="74"/>
  <c r="E21" i="74"/>
  <c r="E22" i="74"/>
  <c r="E23" i="74"/>
  <c r="E24" i="74"/>
  <c r="E25" i="74"/>
  <c r="D26" i="74"/>
  <c r="F26" i="74"/>
  <c r="G26" i="74"/>
  <c r="H26" i="74"/>
  <c r="E27" i="74"/>
  <c r="E28" i="74"/>
  <c r="E29" i="74"/>
  <c r="E30" i="74"/>
  <c r="E31" i="74"/>
  <c r="E32" i="74"/>
  <c r="E33" i="74"/>
  <c r="E34" i="74"/>
  <c r="E35" i="74"/>
  <c r="D36" i="74"/>
  <c r="F36" i="74"/>
  <c r="G36" i="74"/>
  <c r="H36" i="74"/>
  <c r="E37" i="74"/>
  <c r="E38" i="74"/>
  <c r="E39" i="74"/>
  <c r="E40" i="74"/>
  <c r="E41" i="74"/>
  <c r="E42" i="74"/>
  <c r="E43" i="74"/>
  <c r="E44" i="74"/>
  <c r="E45" i="74"/>
  <c r="D46" i="74"/>
  <c r="F46" i="74"/>
  <c r="G46" i="74"/>
  <c r="H46" i="74"/>
  <c r="E47" i="74"/>
  <c r="E48" i="74"/>
  <c r="E49" i="74"/>
  <c r="E50" i="74"/>
  <c r="E51" i="74"/>
  <c r="E52" i="74"/>
  <c r="E53" i="74"/>
  <c r="E54" i="74"/>
  <c r="E55" i="74"/>
  <c r="D56" i="74"/>
  <c r="F56" i="74"/>
  <c r="G56" i="74"/>
  <c r="H56" i="74"/>
  <c r="E57" i="74"/>
  <c r="E58" i="74"/>
  <c r="E59" i="74"/>
  <c r="E60" i="74"/>
  <c r="E61" i="74"/>
  <c r="E62" i="74"/>
  <c r="E63" i="74"/>
  <c r="E64" i="74"/>
  <c r="E65" i="74"/>
  <c r="D66" i="74"/>
  <c r="F66" i="74"/>
  <c r="G66" i="74"/>
  <c r="H66" i="74"/>
  <c r="E67" i="74"/>
  <c r="E68" i="74"/>
  <c r="E69" i="74"/>
  <c r="E70" i="74"/>
  <c r="E71" i="74"/>
  <c r="E72" i="74"/>
  <c r="E73" i="74"/>
  <c r="E74" i="74"/>
  <c r="E75" i="74"/>
  <c r="D76" i="74"/>
  <c r="F76" i="74"/>
  <c r="G76" i="74"/>
  <c r="H76" i="74"/>
  <c r="E77" i="74"/>
  <c r="E78" i="74"/>
  <c r="E79" i="74"/>
  <c r="E80" i="74"/>
  <c r="E81" i="74"/>
  <c r="E82" i="74"/>
  <c r="E83" i="74"/>
  <c r="E84" i="74"/>
  <c r="E85" i="74"/>
  <c r="D86" i="74"/>
  <c r="F86" i="74"/>
  <c r="G86" i="74"/>
  <c r="H86" i="74"/>
  <c r="E87" i="74"/>
  <c r="E88" i="74"/>
  <c r="E89" i="74"/>
  <c r="E90" i="74"/>
  <c r="E91" i="74"/>
  <c r="E92" i="74"/>
  <c r="E93" i="74"/>
  <c r="E94" i="74"/>
  <c r="E95" i="74"/>
  <c r="D96" i="74"/>
  <c r="F96" i="74"/>
  <c r="G96" i="74"/>
  <c r="H96" i="74"/>
  <c r="E97" i="74"/>
  <c r="E98" i="74"/>
  <c r="E99" i="74"/>
  <c r="E100" i="74"/>
  <c r="E101" i="74"/>
  <c r="E102" i="74"/>
  <c r="E103" i="74"/>
  <c r="E104" i="74"/>
  <c r="E105" i="74"/>
  <c r="J14" i="86"/>
  <c r="E5" i="102" l="1"/>
  <c r="J17" i="98"/>
  <c r="H5" i="74"/>
  <c r="H17" i="75" s="1"/>
  <c r="G5" i="74"/>
  <c r="F17" i="75" s="1"/>
  <c r="F5" i="74"/>
  <c r="D17" i="75" s="1"/>
  <c r="F5" i="96"/>
  <c r="G5" i="96"/>
  <c r="F16" i="98" s="1"/>
  <c r="H5" i="96"/>
  <c r="H16" i="98" s="1"/>
  <c r="H18" i="98" s="1"/>
  <c r="E76" i="96"/>
  <c r="E76" i="74"/>
  <c r="E36" i="74"/>
  <c r="E66" i="74"/>
  <c r="E96" i="74"/>
  <c r="E56" i="74"/>
  <c r="E86" i="74"/>
  <c r="E46" i="74"/>
  <c r="E56" i="96"/>
  <c r="E36" i="96"/>
  <c r="E16" i="96"/>
  <c r="E96" i="96"/>
  <c r="E6" i="96"/>
  <c r="E26" i="96"/>
  <c r="E46" i="96"/>
  <c r="E66" i="96"/>
  <c r="E86" i="96"/>
  <c r="E26" i="74"/>
  <c r="E6" i="74"/>
  <c r="E16" i="74"/>
  <c r="K10" i="82"/>
  <c r="F2" i="82"/>
  <c r="L206" i="80"/>
  <c r="L205" i="80"/>
  <c r="L204" i="80"/>
  <c r="L203" i="80"/>
  <c r="L202" i="80"/>
  <c r="L201" i="80"/>
  <c r="L200" i="80"/>
  <c r="L199" i="80"/>
  <c r="L198" i="80"/>
  <c r="O197" i="80"/>
  <c r="N197" i="80"/>
  <c r="M197" i="80"/>
  <c r="L196" i="80"/>
  <c r="L195" i="80"/>
  <c r="L194" i="80"/>
  <c r="L193" i="80"/>
  <c r="L192" i="80"/>
  <c r="L191" i="80"/>
  <c r="L190" i="80"/>
  <c r="L189" i="80"/>
  <c r="L188" i="80"/>
  <c r="O187" i="80"/>
  <c r="N187" i="80"/>
  <c r="M187" i="80"/>
  <c r="L186" i="80"/>
  <c r="L185" i="80"/>
  <c r="L184" i="80"/>
  <c r="L183" i="80"/>
  <c r="L182" i="80"/>
  <c r="L181" i="80"/>
  <c r="L180" i="80"/>
  <c r="L179" i="80"/>
  <c r="L178" i="80"/>
  <c r="O177" i="80"/>
  <c r="N177" i="80"/>
  <c r="M177" i="80"/>
  <c r="L176" i="80"/>
  <c r="L175" i="80"/>
  <c r="L174" i="80"/>
  <c r="L173" i="80"/>
  <c r="L172" i="80"/>
  <c r="L171" i="80"/>
  <c r="L170" i="80"/>
  <c r="L169" i="80"/>
  <c r="L168" i="80"/>
  <c r="O167" i="80"/>
  <c r="N167" i="80"/>
  <c r="M167" i="80"/>
  <c r="L166" i="80"/>
  <c r="L165" i="80"/>
  <c r="L164" i="80"/>
  <c r="L163" i="80"/>
  <c r="L162" i="80"/>
  <c r="L161" i="80"/>
  <c r="L160" i="80"/>
  <c r="L159" i="80"/>
  <c r="L158" i="80"/>
  <c r="O157" i="80"/>
  <c r="N157" i="80"/>
  <c r="M157" i="80"/>
  <c r="L156" i="80"/>
  <c r="L155" i="80"/>
  <c r="L154" i="80"/>
  <c r="L153" i="80"/>
  <c r="L152" i="80"/>
  <c r="L151" i="80"/>
  <c r="L150" i="80"/>
  <c r="L149" i="80"/>
  <c r="L148" i="80"/>
  <c r="O147" i="80"/>
  <c r="N147" i="80"/>
  <c r="M147" i="80"/>
  <c r="L146" i="80"/>
  <c r="L145" i="80"/>
  <c r="L144" i="80"/>
  <c r="L143" i="80"/>
  <c r="L142" i="80"/>
  <c r="L141" i="80"/>
  <c r="L140" i="80"/>
  <c r="L139" i="80"/>
  <c r="L138" i="80"/>
  <c r="O137" i="80"/>
  <c r="N137" i="80"/>
  <c r="M137" i="80"/>
  <c r="L136" i="80"/>
  <c r="L135" i="80"/>
  <c r="L134" i="80"/>
  <c r="L133" i="80"/>
  <c r="L132" i="80"/>
  <c r="L131" i="80"/>
  <c r="L130" i="80"/>
  <c r="L129" i="80"/>
  <c r="L128" i="80"/>
  <c r="O127" i="80"/>
  <c r="N127" i="80"/>
  <c r="M127" i="80"/>
  <c r="L126" i="80"/>
  <c r="L125" i="80"/>
  <c r="L124" i="80"/>
  <c r="L123" i="80"/>
  <c r="L122" i="80"/>
  <c r="L121" i="80"/>
  <c r="L120" i="80"/>
  <c r="L119" i="80"/>
  <c r="L118" i="80"/>
  <c r="O117" i="80"/>
  <c r="N117" i="80"/>
  <c r="M117" i="80"/>
  <c r="L116" i="80"/>
  <c r="L115" i="80"/>
  <c r="L114" i="80"/>
  <c r="L113" i="80"/>
  <c r="L112" i="80"/>
  <c r="L111" i="80"/>
  <c r="L110" i="80"/>
  <c r="L109" i="80"/>
  <c r="L108" i="80"/>
  <c r="O107" i="80"/>
  <c r="N107" i="80"/>
  <c r="M107" i="80"/>
  <c r="L106" i="80"/>
  <c r="L105" i="80"/>
  <c r="L104" i="80"/>
  <c r="L103" i="80"/>
  <c r="L102" i="80"/>
  <c r="L101" i="80"/>
  <c r="L100" i="80"/>
  <c r="L99" i="80"/>
  <c r="L98" i="80"/>
  <c r="O97" i="80"/>
  <c r="N97" i="80"/>
  <c r="M97" i="80"/>
  <c r="L96" i="80"/>
  <c r="L95" i="80"/>
  <c r="L94" i="80"/>
  <c r="L93" i="80"/>
  <c r="L92" i="80"/>
  <c r="L91" i="80"/>
  <c r="L90" i="80"/>
  <c r="L89" i="80"/>
  <c r="L88" i="80"/>
  <c r="O87" i="80"/>
  <c r="N87" i="80"/>
  <c r="M87" i="80"/>
  <c r="L86" i="80"/>
  <c r="L85" i="80"/>
  <c r="L84" i="80"/>
  <c r="L83" i="80"/>
  <c r="L82" i="80"/>
  <c r="L81" i="80"/>
  <c r="L80" i="80"/>
  <c r="L79" i="80"/>
  <c r="L78" i="80"/>
  <c r="O77" i="80"/>
  <c r="N77" i="80"/>
  <c r="M77" i="80"/>
  <c r="L76" i="80"/>
  <c r="L75" i="80"/>
  <c r="L74" i="80"/>
  <c r="L73" i="80"/>
  <c r="L72" i="80"/>
  <c r="L71" i="80"/>
  <c r="L70" i="80"/>
  <c r="L69" i="80"/>
  <c r="L68" i="80"/>
  <c r="O67" i="80"/>
  <c r="N67" i="80"/>
  <c r="M67" i="80"/>
  <c r="L66" i="80"/>
  <c r="L65" i="80"/>
  <c r="L64" i="80"/>
  <c r="L63" i="80"/>
  <c r="L62" i="80"/>
  <c r="L61" i="80"/>
  <c r="L60" i="80"/>
  <c r="L59" i="80"/>
  <c r="L58" i="80"/>
  <c r="O57" i="80"/>
  <c r="N57" i="80"/>
  <c r="M57" i="80"/>
  <c r="L56" i="80"/>
  <c r="L55" i="80"/>
  <c r="L54" i="80"/>
  <c r="L53" i="80"/>
  <c r="L52" i="80"/>
  <c r="L51" i="80"/>
  <c r="L50" i="80"/>
  <c r="L49" i="80"/>
  <c r="L48" i="80"/>
  <c r="O47" i="80"/>
  <c r="N47" i="80"/>
  <c r="M47" i="80"/>
  <c r="L46" i="80"/>
  <c r="L45" i="80"/>
  <c r="L44" i="80"/>
  <c r="L43" i="80"/>
  <c r="L42" i="80"/>
  <c r="L41" i="80"/>
  <c r="L40" i="80"/>
  <c r="L39" i="80"/>
  <c r="L38" i="80"/>
  <c r="O37" i="80"/>
  <c r="N37" i="80"/>
  <c r="M37" i="80"/>
  <c r="J9" i="77"/>
  <c r="J8" i="77"/>
  <c r="D96" i="65"/>
  <c r="D86" i="65"/>
  <c r="D76" i="65"/>
  <c r="D66" i="65"/>
  <c r="D56" i="65"/>
  <c r="D46" i="65"/>
  <c r="D36" i="65"/>
  <c r="D26" i="65"/>
  <c r="D16" i="65"/>
  <c r="D6" i="65"/>
  <c r="E2" i="72"/>
  <c r="N12" i="63" a="1"/>
  <c r="N12" i="63" s="1"/>
  <c r="N13" i="63" a="1"/>
  <c r="N13" i="63" s="1"/>
  <c r="N14" i="63" a="1"/>
  <c r="N14" i="63" s="1"/>
  <c r="N15" i="63" a="1"/>
  <c r="N15" i="63" s="1"/>
  <c r="N16" i="63" a="1"/>
  <c r="N16" i="63" s="1"/>
  <c r="N17" i="63" a="1"/>
  <c r="N17" i="63" s="1"/>
  <c r="N18" i="63" a="1"/>
  <c r="N18" i="63" s="1"/>
  <c r="N19" i="63" a="1"/>
  <c r="N19" i="63" s="1"/>
  <c r="N20" i="63" a="1"/>
  <c r="N20" i="63" s="1"/>
  <c r="N21" i="63" a="1"/>
  <c r="N21" i="63" s="1"/>
  <c r="N22" i="63" a="1"/>
  <c r="N22" i="63" s="1"/>
  <c r="N23" i="63" a="1"/>
  <c r="N23" i="63" s="1"/>
  <c r="N24" i="63" a="1"/>
  <c r="N24" i="63" s="1"/>
  <c r="E5" i="74" l="1"/>
  <c r="R6" i="78"/>
  <c r="J17" i="75"/>
  <c r="D16" i="98"/>
  <c r="J16" i="98" s="1"/>
  <c r="J18" i="98" s="1"/>
  <c r="J14" i="78"/>
  <c r="E5" i="96"/>
  <c r="L57" i="80"/>
  <c r="L147" i="80"/>
  <c r="L37" i="80"/>
  <c r="L137" i="80"/>
  <c r="L157" i="80"/>
  <c r="L177" i="80"/>
  <c r="L77" i="80"/>
  <c r="L97" i="80"/>
  <c r="L87" i="80"/>
  <c r="F18" i="98"/>
  <c r="B12" i="72"/>
  <c r="B14" i="72"/>
  <c r="B13" i="72"/>
  <c r="P24" i="63"/>
  <c r="Q24" i="63"/>
  <c r="O24" i="63"/>
  <c r="P20" i="63"/>
  <c r="Q20" i="63"/>
  <c r="O20" i="63"/>
  <c r="P16" i="63"/>
  <c r="Q16" i="63"/>
  <c r="O16" i="63"/>
  <c r="B12" i="71"/>
  <c r="B21" i="61" s="1"/>
  <c r="K22" i="61" s="1"/>
  <c r="P12" i="63"/>
  <c r="Q12" i="63"/>
  <c r="O12" i="63"/>
  <c r="O23" i="63"/>
  <c r="Q23" i="63"/>
  <c r="P23" i="63"/>
  <c r="O19" i="63"/>
  <c r="P19" i="63"/>
  <c r="Q19" i="63"/>
  <c r="O15" i="63"/>
  <c r="P15" i="63"/>
  <c r="Q15" i="63"/>
  <c r="O22" i="63"/>
  <c r="Q22" i="63"/>
  <c r="P22" i="63"/>
  <c r="P18" i="63"/>
  <c r="Q18" i="63"/>
  <c r="O18" i="63"/>
  <c r="B14" i="71"/>
  <c r="B25" i="61" s="1"/>
  <c r="K26" i="61" s="1"/>
  <c r="P14" i="63"/>
  <c r="O14" i="63"/>
  <c r="Q14" i="63"/>
  <c r="Q21" i="63"/>
  <c r="O21" i="63"/>
  <c r="P21" i="63"/>
  <c r="Q17" i="63"/>
  <c r="O17" i="63"/>
  <c r="P17" i="63"/>
  <c r="B13" i="71"/>
  <c r="B86" i="65" s="1"/>
  <c r="Q13" i="63"/>
  <c r="O13" i="63"/>
  <c r="P13" i="63"/>
  <c r="L167" i="80"/>
  <c r="L47" i="80"/>
  <c r="L67" i="80"/>
  <c r="L107" i="80"/>
  <c r="L117" i="80"/>
  <c r="L127" i="80"/>
  <c r="L187" i="80"/>
  <c r="L197" i="80"/>
  <c r="B21" i="73" l="1"/>
  <c r="J21" i="73" s="1"/>
  <c r="B86" i="74"/>
  <c r="B96" i="74"/>
  <c r="C14" i="72"/>
  <c r="C96" i="74" s="1"/>
  <c r="D18" i="98"/>
  <c r="J8" i="78"/>
  <c r="B25" i="73"/>
  <c r="H21" i="61"/>
  <c r="I21" i="61"/>
  <c r="D21" i="61"/>
  <c r="F21" i="61"/>
  <c r="E21" i="61"/>
  <c r="K21" i="61"/>
  <c r="K25" i="61"/>
  <c r="E25" i="61"/>
  <c r="F25" i="61"/>
  <c r="I25" i="61"/>
  <c r="D25" i="61"/>
  <c r="H25" i="61"/>
  <c r="J22" i="61"/>
  <c r="J25" i="61"/>
  <c r="J21" i="61"/>
  <c r="B76" i="65"/>
  <c r="C21" i="61"/>
  <c r="C12" i="71"/>
  <c r="C76" i="65" s="1"/>
  <c r="B23" i="73"/>
  <c r="B76" i="74"/>
  <c r="J26" i="61"/>
  <c r="B96" i="65"/>
  <c r="C25" i="61"/>
  <c r="C13" i="71"/>
  <c r="C86" i="65" s="1"/>
  <c r="B23" i="61"/>
  <c r="K24" i="61" s="1"/>
  <c r="C14" i="71"/>
  <c r="C96" i="65" s="1"/>
  <c r="E2" i="71"/>
  <c r="E25" i="73" l="1"/>
  <c r="D25" i="73"/>
  <c r="E23" i="73"/>
  <c r="D23" i="73"/>
  <c r="E21" i="73"/>
  <c r="D21" i="73"/>
  <c r="J22" i="73"/>
  <c r="L21" i="73" s="1"/>
  <c r="J26" i="73"/>
  <c r="L25" i="73" s="1"/>
  <c r="K25" i="73"/>
  <c r="I25" i="73"/>
  <c r="H25" i="73"/>
  <c r="F25" i="73"/>
  <c r="C25" i="73"/>
  <c r="J25" i="73"/>
  <c r="F23" i="61"/>
  <c r="I23" i="61"/>
  <c r="D23" i="61"/>
  <c r="H23" i="61"/>
  <c r="K23" i="61"/>
  <c r="E23" i="61"/>
  <c r="J24" i="73"/>
  <c r="L23" i="73" s="1"/>
  <c r="J23" i="73"/>
  <c r="C23" i="61"/>
  <c r="J24" i="61"/>
  <c r="J23" i="61"/>
  <c r="L21" i="61" l="1"/>
  <c r="L25" i="61"/>
  <c r="L23" i="61"/>
  <c r="E105" i="65"/>
  <c r="E104" i="65"/>
  <c r="E103" i="65"/>
  <c r="E102" i="65"/>
  <c r="E101" i="65"/>
  <c r="E100" i="65"/>
  <c r="E99" i="65"/>
  <c r="E98" i="65"/>
  <c r="E97" i="65"/>
  <c r="H96" i="65"/>
  <c r="G96" i="65"/>
  <c r="F96" i="65"/>
  <c r="E95" i="65"/>
  <c r="E94" i="65"/>
  <c r="E93" i="65"/>
  <c r="E92" i="65"/>
  <c r="E91" i="65"/>
  <c r="E90" i="65"/>
  <c r="E89" i="65"/>
  <c r="E88" i="65"/>
  <c r="E87" i="65"/>
  <c r="H86" i="65"/>
  <c r="G86" i="65"/>
  <c r="F86" i="65"/>
  <c r="E85" i="65"/>
  <c r="E84" i="65"/>
  <c r="E83" i="65"/>
  <c r="E82" i="65"/>
  <c r="E81" i="65"/>
  <c r="E80" i="65"/>
  <c r="E79" i="65"/>
  <c r="E78" i="65"/>
  <c r="E77" i="65"/>
  <c r="H76" i="65"/>
  <c r="G76" i="65"/>
  <c r="F76" i="65"/>
  <c r="E75" i="65"/>
  <c r="E74" i="65"/>
  <c r="E73" i="65"/>
  <c r="E72" i="65"/>
  <c r="E71" i="65"/>
  <c r="E70" i="65"/>
  <c r="E69" i="65"/>
  <c r="E68" i="65"/>
  <c r="E67" i="65"/>
  <c r="H66" i="65"/>
  <c r="G66" i="65"/>
  <c r="F66" i="65"/>
  <c r="E65" i="65"/>
  <c r="E64" i="65"/>
  <c r="E63" i="65"/>
  <c r="E62" i="65"/>
  <c r="E61" i="65"/>
  <c r="E60" i="65"/>
  <c r="E59" i="65"/>
  <c r="E58" i="65"/>
  <c r="E57" i="65"/>
  <c r="H56" i="65"/>
  <c r="G56" i="65"/>
  <c r="F56" i="65"/>
  <c r="E55" i="65"/>
  <c r="E54" i="65"/>
  <c r="E53" i="65"/>
  <c r="E52" i="65"/>
  <c r="E51" i="65"/>
  <c r="E50" i="65"/>
  <c r="E49" i="65"/>
  <c r="E48" i="65"/>
  <c r="E47" i="65"/>
  <c r="H46" i="65"/>
  <c r="G46" i="65"/>
  <c r="F46" i="65"/>
  <c r="E45" i="65"/>
  <c r="E44" i="65"/>
  <c r="E43" i="65"/>
  <c r="E42" i="65"/>
  <c r="E41" i="65"/>
  <c r="E40" i="65"/>
  <c r="E39" i="65"/>
  <c r="E38" i="65"/>
  <c r="E37" i="65"/>
  <c r="H36" i="65"/>
  <c r="G36" i="65"/>
  <c r="F36" i="65"/>
  <c r="E35" i="65"/>
  <c r="E34" i="65"/>
  <c r="E33" i="65"/>
  <c r="E32" i="65"/>
  <c r="E31" i="65"/>
  <c r="E30" i="65"/>
  <c r="E29" i="65"/>
  <c r="E28" i="65"/>
  <c r="E27" i="65"/>
  <c r="H26" i="65"/>
  <c r="G26" i="65"/>
  <c r="F26" i="65"/>
  <c r="E25" i="65"/>
  <c r="E24" i="65"/>
  <c r="E23" i="65"/>
  <c r="E22" i="65"/>
  <c r="E21" i="65"/>
  <c r="E20" i="65"/>
  <c r="E19" i="65"/>
  <c r="E18" i="65"/>
  <c r="E17" i="65"/>
  <c r="H16" i="65"/>
  <c r="G16" i="65"/>
  <c r="F16" i="65"/>
  <c r="E15" i="65"/>
  <c r="E14" i="65"/>
  <c r="E13" i="65"/>
  <c r="E12" i="65"/>
  <c r="E11" i="65"/>
  <c r="E10" i="65"/>
  <c r="E9" i="65"/>
  <c r="E8" i="65"/>
  <c r="E7" i="65"/>
  <c r="H6" i="65"/>
  <c r="H5" i="65" s="1"/>
  <c r="H16" i="75" s="1"/>
  <c r="H18" i="75" s="1"/>
  <c r="G6" i="65"/>
  <c r="G5" i="65" s="1"/>
  <c r="F16" i="75" s="1"/>
  <c r="F18" i="75" s="1"/>
  <c r="F6" i="65"/>
  <c r="G5" i="61"/>
  <c r="J9" i="60"/>
  <c r="J8" i="60"/>
  <c r="E46" i="65" l="1"/>
  <c r="E36" i="65"/>
  <c r="F5" i="65"/>
  <c r="D16" i="75" s="1"/>
  <c r="E16" i="65"/>
  <c r="E96" i="65"/>
  <c r="E56" i="65"/>
  <c r="E76" i="65"/>
  <c r="E6" i="65"/>
  <c r="E26" i="65"/>
  <c r="E66" i="65"/>
  <c r="E86" i="65"/>
  <c r="J16" i="75" l="1"/>
  <c r="J18" i="75" s="1"/>
  <c r="D18" i="75"/>
  <c r="E5" i="65"/>
  <c r="E28" i="58"/>
  <c r="E20" i="58"/>
  <c r="H19" i="59" l="1"/>
  <c r="F19" i="59"/>
  <c r="J5" i="59"/>
  <c r="H5" i="58" l="1"/>
  <c r="L45" i="55" l="1"/>
  <c r="L44" i="55"/>
  <c r="L43" i="55"/>
  <c r="L42" i="55"/>
  <c r="L41" i="55"/>
  <c r="L40" i="55"/>
  <c r="L39" i="55"/>
  <c r="L38" i="55"/>
  <c r="O37" i="55"/>
  <c r="N37" i="55"/>
  <c r="M37" i="55"/>
  <c r="H15" i="31"/>
  <c r="H17" i="31"/>
  <c r="H19" i="31"/>
  <c r="H21" i="31"/>
  <c r="H23" i="31"/>
  <c r="H25" i="31"/>
  <c r="H27" i="31"/>
  <c r="H29" i="31"/>
  <c r="H31" i="31"/>
  <c r="H33" i="31"/>
  <c r="H35" i="31"/>
  <c r="H37" i="31"/>
  <c r="H39" i="31"/>
  <c r="H41" i="31"/>
  <c r="H43" i="31"/>
  <c r="H45" i="31"/>
  <c r="H206" i="57"/>
  <c r="O206" i="57" s="1"/>
  <c r="O206" i="87" s="1"/>
  <c r="V206" i="87" s="1"/>
  <c r="G206" i="57"/>
  <c r="N206" i="57" s="1"/>
  <c r="N206" i="87" s="1"/>
  <c r="U206" i="87" s="1"/>
  <c r="F206" i="57"/>
  <c r="M206" i="57" s="1"/>
  <c r="D206" i="57"/>
  <c r="H205" i="57"/>
  <c r="O205" i="57" s="1"/>
  <c r="O205" i="87" s="1"/>
  <c r="G205" i="57"/>
  <c r="N205" i="57" s="1"/>
  <c r="H204" i="57"/>
  <c r="O204" i="57" s="1"/>
  <c r="O204" i="87" s="1"/>
  <c r="V204" i="87" s="1"/>
  <c r="G204" i="57"/>
  <c r="N204" i="57" s="1"/>
  <c r="N204" i="87" s="1"/>
  <c r="U204" i="87" s="1"/>
  <c r="F204" i="57"/>
  <c r="M204" i="57" s="1"/>
  <c r="H203" i="57"/>
  <c r="O203" i="57" s="1"/>
  <c r="O203" i="87" s="1"/>
  <c r="V203" i="87" s="1"/>
  <c r="G203" i="57"/>
  <c r="N203" i="57" s="1"/>
  <c r="N203" i="87" s="1"/>
  <c r="U203" i="87" s="1"/>
  <c r="F203" i="57"/>
  <c r="M203" i="57" s="1"/>
  <c r="H202" i="57"/>
  <c r="O202" i="57" s="1"/>
  <c r="O202" i="87" s="1"/>
  <c r="V202" i="87" s="1"/>
  <c r="G202" i="57"/>
  <c r="N202" i="57" s="1"/>
  <c r="N202" i="87" s="1"/>
  <c r="U202" i="87" s="1"/>
  <c r="F202" i="57"/>
  <c r="M202" i="57" s="1"/>
  <c r="H201" i="57"/>
  <c r="O201" i="57" s="1"/>
  <c r="O201" i="87" s="1"/>
  <c r="G201" i="57"/>
  <c r="N201" i="57" s="1"/>
  <c r="N201" i="87" s="1"/>
  <c r="U201" i="87" s="1"/>
  <c r="F201" i="57"/>
  <c r="M201" i="57" s="1"/>
  <c r="H200" i="57"/>
  <c r="O200" i="57" s="1"/>
  <c r="O200" i="87" s="1"/>
  <c r="V200" i="87" s="1"/>
  <c r="G200" i="57"/>
  <c r="N200" i="57" s="1"/>
  <c r="N200" i="87" s="1"/>
  <c r="U200" i="87" s="1"/>
  <c r="F200" i="57"/>
  <c r="M200" i="57" s="1"/>
  <c r="H199" i="57"/>
  <c r="O199" i="57" s="1"/>
  <c r="O199" i="87" s="1"/>
  <c r="V199" i="87" s="1"/>
  <c r="G199" i="57"/>
  <c r="N199" i="57" s="1"/>
  <c r="N199" i="87" s="1"/>
  <c r="U199" i="87" s="1"/>
  <c r="F199" i="57"/>
  <c r="M199" i="57" s="1"/>
  <c r="H198" i="57"/>
  <c r="O198" i="57" s="1"/>
  <c r="G198" i="57"/>
  <c r="N198" i="57" s="1"/>
  <c r="F198" i="57"/>
  <c r="M198" i="57" s="1"/>
  <c r="C197" i="57"/>
  <c r="H196" i="57"/>
  <c r="O196" i="57" s="1"/>
  <c r="O196" i="87" s="1"/>
  <c r="V196" i="87" s="1"/>
  <c r="G196" i="57"/>
  <c r="N196" i="57" s="1"/>
  <c r="N196" i="87" s="1"/>
  <c r="U196" i="87" s="1"/>
  <c r="F196" i="57"/>
  <c r="M196" i="57" s="1"/>
  <c r="D196" i="57"/>
  <c r="H195" i="57"/>
  <c r="O195" i="57" s="1"/>
  <c r="O195" i="87" s="1"/>
  <c r="V195" i="87" s="1"/>
  <c r="G195" i="57"/>
  <c r="N195" i="57" s="1"/>
  <c r="N195" i="87" s="1"/>
  <c r="U195" i="87" s="1"/>
  <c r="F195" i="57"/>
  <c r="M195" i="57" s="1"/>
  <c r="H194" i="57"/>
  <c r="O194" i="57" s="1"/>
  <c r="O194" i="87" s="1"/>
  <c r="V194" i="87" s="1"/>
  <c r="G194" i="57"/>
  <c r="N194" i="57" s="1"/>
  <c r="N194" i="87" s="1"/>
  <c r="U194" i="87" s="1"/>
  <c r="F194" i="57"/>
  <c r="M194" i="57" s="1"/>
  <c r="H193" i="57"/>
  <c r="O193" i="57" s="1"/>
  <c r="O193" i="87" s="1"/>
  <c r="V193" i="87" s="1"/>
  <c r="G193" i="57"/>
  <c r="N193" i="57" s="1"/>
  <c r="N193" i="87" s="1"/>
  <c r="U193" i="87" s="1"/>
  <c r="F193" i="57"/>
  <c r="M193" i="57" s="1"/>
  <c r="H192" i="57"/>
  <c r="O192" i="57" s="1"/>
  <c r="O192" i="87" s="1"/>
  <c r="V192" i="87" s="1"/>
  <c r="G192" i="57"/>
  <c r="N192" i="57" s="1"/>
  <c r="N192" i="87" s="1"/>
  <c r="U192" i="87" s="1"/>
  <c r="F192" i="57"/>
  <c r="M192" i="57" s="1"/>
  <c r="H191" i="57"/>
  <c r="O191" i="57" s="1"/>
  <c r="O191" i="87" s="1"/>
  <c r="V191" i="87" s="1"/>
  <c r="G191" i="57"/>
  <c r="N191" i="57" s="1"/>
  <c r="N191" i="87" s="1"/>
  <c r="F191" i="57"/>
  <c r="M191" i="57" s="1"/>
  <c r="H190" i="57"/>
  <c r="O190" i="57" s="1"/>
  <c r="O190" i="87" s="1"/>
  <c r="V190" i="87" s="1"/>
  <c r="G190" i="57"/>
  <c r="N190" i="57" s="1"/>
  <c r="N190" i="87" s="1"/>
  <c r="U190" i="87" s="1"/>
  <c r="F190" i="57"/>
  <c r="M190" i="57" s="1"/>
  <c r="H189" i="57"/>
  <c r="O189" i="57" s="1"/>
  <c r="G189" i="57"/>
  <c r="N189" i="57" s="1"/>
  <c r="N189" i="87" s="1"/>
  <c r="U189" i="87" s="1"/>
  <c r="F189" i="57"/>
  <c r="M189" i="57" s="1"/>
  <c r="H188" i="57"/>
  <c r="O188" i="57" s="1"/>
  <c r="O188" i="87" s="1"/>
  <c r="G188" i="57"/>
  <c r="N188" i="57" s="1"/>
  <c r="F188" i="57"/>
  <c r="M188" i="57" s="1"/>
  <c r="C187" i="57"/>
  <c r="H186" i="57"/>
  <c r="O186" i="57" s="1"/>
  <c r="O186" i="87" s="1"/>
  <c r="V186" i="87" s="1"/>
  <c r="G186" i="57"/>
  <c r="N186" i="57" s="1"/>
  <c r="N186" i="87" s="1"/>
  <c r="U186" i="87" s="1"/>
  <c r="F186" i="57"/>
  <c r="M186" i="57" s="1"/>
  <c r="D186" i="57"/>
  <c r="H185" i="57"/>
  <c r="O185" i="57" s="1"/>
  <c r="O185" i="87" s="1"/>
  <c r="V185" i="87" s="1"/>
  <c r="G185" i="57"/>
  <c r="N185" i="57" s="1"/>
  <c r="N185" i="87" s="1"/>
  <c r="U185" i="87" s="1"/>
  <c r="F185" i="57"/>
  <c r="M185" i="57" s="1"/>
  <c r="H184" i="57"/>
  <c r="O184" i="57" s="1"/>
  <c r="O184" i="87" s="1"/>
  <c r="V184" i="87" s="1"/>
  <c r="G184" i="57"/>
  <c r="N184" i="57" s="1"/>
  <c r="N184" i="87" s="1"/>
  <c r="U184" i="87" s="1"/>
  <c r="F184" i="57"/>
  <c r="M184" i="57" s="1"/>
  <c r="H183" i="57"/>
  <c r="O183" i="57" s="1"/>
  <c r="O183" i="87" s="1"/>
  <c r="V183" i="87" s="1"/>
  <c r="G183" i="57"/>
  <c r="N183" i="57" s="1"/>
  <c r="N183" i="87" s="1"/>
  <c r="U183" i="87" s="1"/>
  <c r="F183" i="57"/>
  <c r="M183" i="57" s="1"/>
  <c r="H182" i="57"/>
  <c r="O182" i="57" s="1"/>
  <c r="O182" i="87" s="1"/>
  <c r="V182" i="87" s="1"/>
  <c r="G182" i="57"/>
  <c r="N182" i="57" s="1"/>
  <c r="N182" i="87" s="1"/>
  <c r="U182" i="87" s="1"/>
  <c r="F182" i="57"/>
  <c r="M182" i="57" s="1"/>
  <c r="H181" i="57"/>
  <c r="O181" i="57" s="1"/>
  <c r="O181" i="87" s="1"/>
  <c r="V181" i="87" s="1"/>
  <c r="G181" i="57"/>
  <c r="N181" i="57" s="1"/>
  <c r="N181" i="87" s="1"/>
  <c r="U181" i="87" s="1"/>
  <c r="F181" i="57"/>
  <c r="M181" i="57" s="1"/>
  <c r="H180" i="57"/>
  <c r="O180" i="57" s="1"/>
  <c r="O180" i="87" s="1"/>
  <c r="V180" i="87" s="1"/>
  <c r="G180" i="57"/>
  <c r="N180" i="57" s="1"/>
  <c r="F180" i="57"/>
  <c r="M180" i="57" s="1"/>
  <c r="H179" i="57"/>
  <c r="O179" i="57" s="1"/>
  <c r="O179" i="87" s="1"/>
  <c r="V179" i="87" s="1"/>
  <c r="G179" i="57"/>
  <c r="N179" i="57" s="1"/>
  <c r="N179" i="87" s="1"/>
  <c r="U179" i="87" s="1"/>
  <c r="F179" i="57"/>
  <c r="M179" i="57" s="1"/>
  <c r="H178" i="57"/>
  <c r="O178" i="57" s="1"/>
  <c r="G178" i="57"/>
  <c r="N178" i="57" s="1"/>
  <c r="N178" i="87" s="1"/>
  <c r="F178" i="57"/>
  <c r="M178" i="57" s="1"/>
  <c r="C177" i="57"/>
  <c r="H176" i="57"/>
  <c r="O176" i="57" s="1"/>
  <c r="O176" i="87" s="1"/>
  <c r="V176" i="87" s="1"/>
  <c r="G176" i="57"/>
  <c r="N176" i="57" s="1"/>
  <c r="N176" i="87" s="1"/>
  <c r="U176" i="87" s="1"/>
  <c r="F176" i="57"/>
  <c r="M176" i="57" s="1"/>
  <c r="D176" i="57"/>
  <c r="H175" i="57"/>
  <c r="O175" i="57" s="1"/>
  <c r="O175" i="87" s="1"/>
  <c r="V175" i="87" s="1"/>
  <c r="G175" i="57"/>
  <c r="N175" i="57" s="1"/>
  <c r="N175" i="87" s="1"/>
  <c r="U175" i="87" s="1"/>
  <c r="F175" i="57"/>
  <c r="M175" i="57" s="1"/>
  <c r="H174" i="57"/>
  <c r="O174" i="57" s="1"/>
  <c r="O174" i="87" s="1"/>
  <c r="V174" i="87" s="1"/>
  <c r="G174" i="57"/>
  <c r="N174" i="57" s="1"/>
  <c r="N174" i="87" s="1"/>
  <c r="U174" i="87" s="1"/>
  <c r="F174" i="57"/>
  <c r="M174" i="57" s="1"/>
  <c r="H173" i="57"/>
  <c r="O173" i="57" s="1"/>
  <c r="O173" i="87" s="1"/>
  <c r="V173" i="87" s="1"/>
  <c r="G173" i="57"/>
  <c r="N173" i="57" s="1"/>
  <c r="N173" i="87" s="1"/>
  <c r="U173" i="87" s="1"/>
  <c r="F173" i="57"/>
  <c r="M173" i="57" s="1"/>
  <c r="H172" i="57"/>
  <c r="O172" i="57" s="1"/>
  <c r="O172" i="87" s="1"/>
  <c r="V172" i="87" s="1"/>
  <c r="G172" i="57"/>
  <c r="N172" i="57" s="1"/>
  <c r="N172" i="87" s="1"/>
  <c r="U172" i="87" s="1"/>
  <c r="F172" i="57"/>
  <c r="M172" i="57" s="1"/>
  <c r="H171" i="57"/>
  <c r="O171" i="57" s="1"/>
  <c r="O171" i="87" s="1"/>
  <c r="V171" i="87" s="1"/>
  <c r="G171" i="57"/>
  <c r="N171" i="57" s="1"/>
  <c r="N171" i="87" s="1"/>
  <c r="U171" i="87" s="1"/>
  <c r="F171" i="57"/>
  <c r="M171" i="57" s="1"/>
  <c r="H170" i="57"/>
  <c r="O170" i="57" s="1"/>
  <c r="O170" i="87" s="1"/>
  <c r="V170" i="87" s="1"/>
  <c r="G170" i="57"/>
  <c r="N170" i="57" s="1"/>
  <c r="N170" i="87" s="1"/>
  <c r="U170" i="87" s="1"/>
  <c r="F170" i="57"/>
  <c r="M170" i="57" s="1"/>
  <c r="H169" i="57"/>
  <c r="O169" i="57" s="1"/>
  <c r="O169" i="87" s="1"/>
  <c r="V169" i="87" s="1"/>
  <c r="G169" i="57"/>
  <c r="N169" i="57" s="1"/>
  <c r="N169" i="87" s="1"/>
  <c r="U169" i="87" s="1"/>
  <c r="F169" i="57"/>
  <c r="M169" i="57" s="1"/>
  <c r="H168" i="57"/>
  <c r="O168" i="57" s="1"/>
  <c r="G168" i="57"/>
  <c r="N168" i="57" s="1"/>
  <c r="F168" i="57"/>
  <c r="M168" i="57" s="1"/>
  <c r="C167" i="57"/>
  <c r="H166" i="57"/>
  <c r="O166" i="57" s="1"/>
  <c r="O166" i="87" s="1"/>
  <c r="V166" i="87" s="1"/>
  <c r="G166" i="57"/>
  <c r="N166" i="57" s="1"/>
  <c r="N166" i="87" s="1"/>
  <c r="U166" i="87" s="1"/>
  <c r="F166" i="57"/>
  <c r="M166" i="57" s="1"/>
  <c r="D166" i="57"/>
  <c r="H165" i="57"/>
  <c r="O165" i="57" s="1"/>
  <c r="O165" i="87" s="1"/>
  <c r="V165" i="87" s="1"/>
  <c r="G165" i="57"/>
  <c r="N165" i="57" s="1"/>
  <c r="N165" i="87" s="1"/>
  <c r="U165" i="87" s="1"/>
  <c r="F165" i="57"/>
  <c r="M165" i="57" s="1"/>
  <c r="H164" i="57"/>
  <c r="O164" i="57" s="1"/>
  <c r="O164" i="87" s="1"/>
  <c r="V164" i="87" s="1"/>
  <c r="G164" i="57"/>
  <c r="N164" i="57" s="1"/>
  <c r="N164" i="87" s="1"/>
  <c r="U164" i="87" s="1"/>
  <c r="F164" i="57"/>
  <c r="M164" i="57" s="1"/>
  <c r="H163" i="57"/>
  <c r="O163" i="57" s="1"/>
  <c r="O163" i="87" s="1"/>
  <c r="V163" i="87" s="1"/>
  <c r="G163" i="57"/>
  <c r="N163" i="57" s="1"/>
  <c r="N163" i="87" s="1"/>
  <c r="U163" i="87" s="1"/>
  <c r="F163" i="57"/>
  <c r="M163" i="57" s="1"/>
  <c r="H162" i="57"/>
  <c r="O162" i="57" s="1"/>
  <c r="O162" i="87" s="1"/>
  <c r="G162" i="57"/>
  <c r="N162" i="57" s="1"/>
  <c r="N162" i="87" s="1"/>
  <c r="U162" i="87" s="1"/>
  <c r="F162" i="57"/>
  <c r="M162" i="57" s="1"/>
  <c r="H161" i="57"/>
  <c r="O161" i="57" s="1"/>
  <c r="O161" i="87" s="1"/>
  <c r="V161" i="87" s="1"/>
  <c r="G161" i="57"/>
  <c r="N161" i="57" s="1"/>
  <c r="N161" i="87" s="1"/>
  <c r="F161" i="57"/>
  <c r="M161" i="57" s="1"/>
  <c r="H160" i="57"/>
  <c r="O160" i="57" s="1"/>
  <c r="O160" i="87" s="1"/>
  <c r="V160" i="87" s="1"/>
  <c r="G160" i="57"/>
  <c r="N160" i="57" s="1"/>
  <c r="F160" i="57"/>
  <c r="M160" i="57" s="1"/>
  <c r="H159" i="57"/>
  <c r="O159" i="57" s="1"/>
  <c r="O159" i="87" s="1"/>
  <c r="V159" i="87" s="1"/>
  <c r="G159" i="57"/>
  <c r="N159" i="57" s="1"/>
  <c r="N159" i="87" s="1"/>
  <c r="U159" i="87" s="1"/>
  <c r="F159" i="57"/>
  <c r="M159" i="57" s="1"/>
  <c r="H158" i="57"/>
  <c r="O158" i="57" s="1"/>
  <c r="G158" i="57"/>
  <c r="N158" i="57" s="1"/>
  <c r="N158" i="87" s="1"/>
  <c r="F158" i="57"/>
  <c r="M158" i="57" s="1"/>
  <c r="C157" i="57"/>
  <c r="H156" i="57"/>
  <c r="O156" i="57" s="1"/>
  <c r="O156" i="87" s="1"/>
  <c r="V156" i="87" s="1"/>
  <c r="G156" i="57"/>
  <c r="N156" i="57" s="1"/>
  <c r="N156" i="87" s="1"/>
  <c r="U156" i="87" s="1"/>
  <c r="F156" i="57"/>
  <c r="M156" i="57" s="1"/>
  <c r="D156" i="57"/>
  <c r="H155" i="57"/>
  <c r="O155" i="57" s="1"/>
  <c r="O155" i="87" s="1"/>
  <c r="V155" i="87" s="1"/>
  <c r="G155" i="57"/>
  <c r="N155" i="57" s="1"/>
  <c r="N155" i="87" s="1"/>
  <c r="U155" i="87" s="1"/>
  <c r="F155" i="57"/>
  <c r="M155" i="57" s="1"/>
  <c r="H154" i="57"/>
  <c r="O154" i="57" s="1"/>
  <c r="O154" i="87" s="1"/>
  <c r="V154" i="87" s="1"/>
  <c r="G154" i="57"/>
  <c r="N154" i="57" s="1"/>
  <c r="N154" i="87" s="1"/>
  <c r="U154" i="87" s="1"/>
  <c r="F154" i="57"/>
  <c r="M154" i="57" s="1"/>
  <c r="H153" i="57"/>
  <c r="O153" i="57" s="1"/>
  <c r="O153" i="87" s="1"/>
  <c r="V153" i="87" s="1"/>
  <c r="G153" i="57"/>
  <c r="N153" i="57" s="1"/>
  <c r="N153" i="87" s="1"/>
  <c r="U153" i="87" s="1"/>
  <c r="F153" i="57"/>
  <c r="M153" i="57" s="1"/>
  <c r="H152" i="57"/>
  <c r="O152" i="57" s="1"/>
  <c r="O152" i="87" s="1"/>
  <c r="G152" i="57"/>
  <c r="N152" i="57" s="1"/>
  <c r="N152" i="87" s="1"/>
  <c r="U152" i="87" s="1"/>
  <c r="F152" i="57"/>
  <c r="M152" i="57" s="1"/>
  <c r="H151" i="57"/>
  <c r="O151" i="57" s="1"/>
  <c r="O151" i="87" s="1"/>
  <c r="V151" i="87" s="1"/>
  <c r="G151" i="57"/>
  <c r="N151" i="57" s="1"/>
  <c r="N151" i="87" s="1"/>
  <c r="U151" i="87" s="1"/>
  <c r="F151" i="57"/>
  <c r="M151" i="57" s="1"/>
  <c r="H150" i="57"/>
  <c r="O150" i="57" s="1"/>
  <c r="O150" i="87" s="1"/>
  <c r="V150" i="87" s="1"/>
  <c r="G150" i="57"/>
  <c r="N150" i="57" s="1"/>
  <c r="N150" i="87" s="1"/>
  <c r="U150" i="87" s="1"/>
  <c r="F150" i="57"/>
  <c r="M150" i="57" s="1"/>
  <c r="H149" i="57"/>
  <c r="O149" i="57" s="1"/>
  <c r="G149" i="57"/>
  <c r="N149" i="57" s="1"/>
  <c r="N149" i="87" s="1"/>
  <c r="U149" i="87" s="1"/>
  <c r="F149" i="57"/>
  <c r="M149" i="57" s="1"/>
  <c r="H148" i="57"/>
  <c r="O148" i="57" s="1"/>
  <c r="O148" i="87" s="1"/>
  <c r="V148" i="87" s="1"/>
  <c r="G148" i="57"/>
  <c r="N148" i="57" s="1"/>
  <c r="F148" i="57"/>
  <c r="M148" i="57" s="1"/>
  <c r="C147" i="57"/>
  <c r="H146" i="57"/>
  <c r="O146" i="57" s="1"/>
  <c r="O146" i="87" s="1"/>
  <c r="V146" i="87" s="1"/>
  <c r="G146" i="57"/>
  <c r="N146" i="57" s="1"/>
  <c r="N146" i="87" s="1"/>
  <c r="U146" i="87" s="1"/>
  <c r="F146" i="57"/>
  <c r="M146" i="57" s="1"/>
  <c r="D146" i="57"/>
  <c r="H145" i="57"/>
  <c r="O145" i="57" s="1"/>
  <c r="O145" i="87" s="1"/>
  <c r="V145" i="87" s="1"/>
  <c r="G145" i="57"/>
  <c r="N145" i="57" s="1"/>
  <c r="N145" i="87" s="1"/>
  <c r="U145" i="87" s="1"/>
  <c r="F145" i="57"/>
  <c r="M145" i="57" s="1"/>
  <c r="H144" i="57"/>
  <c r="O144" i="57" s="1"/>
  <c r="O144" i="87" s="1"/>
  <c r="V144" i="87" s="1"/>
  <c r="G144" i="57"/>
  <c r="N144" i="57" s="1"/>
  <c r="N144" i="87" s="1"/>
  <c r="U144" i="87" s="1"/>
  <c r="F144" i="57"/>
  <c r="M144" i="57" s="1"/>
  <c r="H143" i="57"/>
  <c r="O143" i="57" s="1"/>
  <c r="O143" i="87" s="1"/>
  <c r="V143" i="87" s="1"/>
  <c r="G143" i="57"/>
  <c r="N143" i="57" s="1"/>
  <c r="N143" i="87" s="1"/>
  <c r="U143" i="87" s="1"/>
  <c r="F143" i="57"/>
  <c r="M143" i="57" s="1"/>
  <c r="H142" i="57"/>
  <c r="O142" i="57" s="1"/>
  <c r="O142" i="87" s="1"/>
  <c r="V142" i="87" s="1"/>
  <c r="G142" i="57"/>
  <c r="N142" i="57" s="1"/>
  <c r="N142" i="87" s="1"/>
  <c r="U142" i="87" s="1"/>
  <c r="F142" i="57"/>
  <c r="M142" i="57" s="1"/>
  <c r="H141" i="57"/>
  <c r="O141" i="57" s="1"/>
  <c r="O141" i="87" s="1"/>
  <c r="V141" i="87" s="1"/>
  <c r="G141" i="57"/>
  <c r="N141" i="57" s="1"/>
  <c r="N141" i="87" s="1"/>
  <c r="U141" i="87" s="1"/>
  <c r="F141" i="57"/>
  <c r="M141" i="57" s="1"/>
  <c r="H140" i="57"/>
  <c r="O140" i="57" s="1"/>
  <c r="O140" i="87" s="1"/>
  <c r="V140" i="87" s="1"/>
  <c r="G140" i="57"/>
  <c r="N140" i="57" s="1"/>
  <c r="N140" i="87" s="1"/>
  <c r="U140" i="87" s="1"/>
  <c r="F140" i="57"/>
  <c r="M140" i="57" s="1"/>
  <c r="H139" i="57"/>
  <c r="O139" i="57" s="1"/>
  <c r="O139" i="87" s="1"/>
  <c r="V139" i="87" s="1"/>
  <c r="G139" i="57"/>
  <c r="N139" i="57" s="1"/>
  <c r="N139" i="87" s="1"/>
  <c r="U139" i="87" s="1"/>
  <c r="F139" i="57"/>
  <c r="M139" i="57" s="1"/>
  <c r="H138" i="57"/>
  <c r="O138" i="57" s="1"/>
  <c r="G138" i="57"/>
  <c r="N138" i="57" s="1"/>
  <c r="F138" i="57"/>
  <c r="M138" i="57" s="1"/>
  <c r="C137" i="57"/>
  <c r="H136" i="57"/>
  <c r="O136" i="57" s="1"/>
  <c r="O136" i="87" s="1"/>
  <c r="V136" i="87" s="1"/>
  <c r="G136" i="57"/>
  <c r="N136" i="57" s="1"/>
  <c r="N136" i="87" s="1"/>
  <c r="U136" i="87" s="1"/>
  <c r="F136" i="57"/>
  <c r="M136" i="57" s="1"/>
  <c r="D136" i="57"/>
  <c r="H135" i="57"/>
  <c r="O135" i="57" s="1"/>
  <c r="O135" i="87" s="1"/>
  <c r="V135" i="87" s="1"/>
  <c r="G135" i="57"/>
  <c r="N135" i="57" s="1"/>
  <c r="N135" i="87" s="1"/>
  <c r="U135" i="87" s="1"/>
  <c r="F135" i="57"/>
  <c r="M135" i="57" s="1"/>
  <c r="H134" i="57"/>
  <c r="O134" i="57" s="1"/>
  <c r="O134" i="87" s="1"/>
  <c r="V134" i="87" s="1"/>
  <c r="G134" i="57"/>
  <c r="N134" i="57" s="1"/>
  <c r="N134" i="87" s="1"/>
  <c r="U134" i="87" s="1"/>
  <c r="F134" i="57"/>
  <c r="M134" i="57" s="1"/>
  <c r="H133" i="57"/>
  <c r="O133" i="57" s="1"/>
  <c r="O133" i="87" s="1"/>
  <c r="V133" i="87" s="1"/>
  <c r="G133" i="57"/>
  <c r="N133" i="57" s="1"/>
  <c r="N133" i="87" s="1"/>
  <c r="U133" i="87" s="1"/>
  <c r="F133" i="57"/>
  <c r="M133" i="57" s="1"/>
  <c r="H132" i="57"/>
  <c r="O132" i="57" s="1"/>
  <c r="O132" i="87" s="1"/>
  <c r="V132" i="87" s="1"/>
  <c r="G132" i="57"/>
  <c r="N132" i="57" s="1"/>
  <c r="N132" i="87" s="1"/>
  <c r="U132" i="87" s="1"/>
  <c r="F132" i="57"/>
  <c r="M132" i="57" s="1"/>
  <c r="H131" i="57"/>
  <c r="O131" i="57" s="1"/>
  <c r="O131" i="87" s="1"/>
  <c r="V131" i="87" s="1"/>
  <c r="G131" i="57"/>
  <c r="N131" i="57" s="1"/>
  <c r="N131" i="87" s="1"/>
  <c r="U131" i="87" s="1"/>
  <c r="F131" i="57"/>
  <c r="M131" i="57" s="1"/>
  <c r="H130" i="57"/>
  <c r="O130" i="57" s="1"/>
  <c r="O130" i="87" s="1"/>
  <c r="V130" i="87" s="1"/>
  <c r="G130" i="57"/>
  <c r="N130" i="57" s="1"/>
  <c r="N130" i="87" s="1"/>
  <c r="U130" i="87" s="1"/>
  <c r="F130" i="57"/>
  <c r="M130" i="57" s="1"/>
  <c r="H129" i="57"/>
  <c r="O129" i="57" s="1"/>
  <c r="G129" i="57"/>
  <c r="N129" i="57" s="1"/>
  <c r="N129" i="87" s="1"/>
  <c r="U129" i="87" s="1"/>
  <c r="F129" i="57"/>
  <c r="M129" i="57" s="1"/>
  <c r="H128" i="57"/>
  <c r="O128" i="57" s="1"/>
  <c r="O128" i="87" s="1"/>
  <c r="G128" i="57"/>
  <c r="N128" i="57" s="1"/>
  <c r="F128" i="57"/>
  <c r="M128" i="57" s="1"/>
  <c r="C127" i="57"/>
  <c r="H126" i="57"/>
  <c r="O126" i="57" s="1"/>
  <c r="O126" i="87" s="1"/>
  <c r="V126" i="87" s="1"/>
  <c r="G126" i="57"/>
  <c r="N126" i="57" s="1"/>
  <c r="N126" i="87" s="1"/>
  <c r="U126" i="87" s="1"/>
  <c r="F126" i="57"/>
  <c r="M126" i="57" s="1"/>
  <c r="D126" i="57"/>
  <c r="H125" i="57"/>
  <c r="O125" i="57" s="1"/>
  <c r="O125" i="87" s="1"/>
  <c r="V125" i="87" s="1"/>
  <c r="G125" i="57"/>
  <c r="N125" i="57" s="1"/>
  <c r="N125" i="87" s="1"/>
  <c r="U125" i="87" s="1"/>
  <c r="F125" i="57"/>
  <c r="M125" i="57" s="1"/>
  <c r="H124" i="57"/>
  <c r="O124" i="57" s="1"/>
  <c r="O124" i="87" s="1"/>
  <c r="V124" i="87" s="1"/>
  <c r="G124" i="57"/>
  <c r="N124" i="57" s="1"/>
  <c r="N124" i="87" s="1"/>
  <c r="U124" i="87" s="1"/>
  <c r="F124" i="57"/>
  <c r="M124" i="57" s="1"/>
  <c r="H123" i="57"/>
  <c r="O123" i="57" s="1"/>
  <c r="O123" i="87" s="1"/>
  <c r="V123" i="87" s="1"/>
  <c r="G123" i="57"/>
  <c r="N123" i="57" s="1"/>
  <c r="N123" i="87" s="1"/>
  <c r="U123" i="87" s="1"/>
  <c r="F123" i="57"/>
  <c r="M123" i="57" s="1"/>
  <c r="H122" i="57"/>
  <c r="O122" i="57" s="1"/>
  <c r="O122" i="87" s="1"/>
  <c r="V122" i="87" s="1"/>
  <c r="G122" i="57"/>
  <c r="N122" i="57" s="1"/>
  <c r="N122" i="87" s="1"/>
  <c r="U122" i="87" s="1"/>
  <c r="F122" i="57"/>
  <c r="M122" i="57" s="1"/>
  <c r="H121" i="57"/>
  <c r="O121" i="57" s="1"/>
  <c r="O121" i="87" s="1"/>
  <c r="V121" i="87" s="1"/>
  <c r="G121" i="57"/>
  <c r="N121" i="57" s="1"/>
  <c r="N121" i="87" s="1"/>
  <c r="U121" i="87" s="1"/>
  <c r="F121" i="57"/>
  <c r="M121" i="57" s="1"/>
  <c r="H120" i="57"/>
  <c r="O120" i="57" s="1"/>
  <c r="O120" i="87" s="1"/>
  <c r="V120" i="87" s="1"/>
  <c r="G120" i="57"/>
  <c r="N120" i="57" s="1"/>
  <c r="F120" i="57"/>
  <c r="M120" i="57" s="1"/>
  <c r="H119" i="57"/>
  <c r="O119" i="57" s="1"/>
  <c r="O119" i="87" s="1"/>
  <c r="V119" i="87" s="1"/>
  <c r="G119" i="57"/>
  <c r="N119" i="57" s="1"/>
  <c r="N119" i="87" s="1"/>
  <c r="U119" i="87" s="1"/>
  <c r="F119" i="57"/>
  <c r="M119" i="57" s="1"/>
  <c r="H118" i="57"/>
  <c r="O118" i="57" s="1"/>
  <c r="G118" i="57"/>
  <c r="N118" i="57" s="1"/>
  <c r="N118" i="87" s="1"/>
  <c r="F118" i="57"/>
  <c r="M118" i="57" s="1"/>
  <c r="C117" i="57"/>
  <c r="H116" i="57"/>
  <c r="O116" i="57" s="1"/>
  <c r="O116" i="87" s="1"/>
  <c r="G116" i="57"/>
  <c r="N116" i="57" s="1"/>
  <c r="N116" i="87" s="1"/>
  <c r="U116" i="87" s="1"/>
  <c r="F116" i="57"/>
  <c r="M116" i="57" s="1"/>
  <c r="D116" i="57"/>
  <c r="H115" i="57"/>
  <c r="O115" i="57" s="1"/>
  <c r="O115" i="87" s="1"/>
  <c r="V115" i="87" s="1"/>
  <c r="G115" i="57"/>
  <c r="N115" i="57" s="1"/>
  <c r="N115" i="87" s="1"/>
  <c r="U115" i="87" s="1"/>
  <c r="F115" i="57"/>
  <c r="M115" i="57" s="1"/>
  <c r="H114" i="57"/>
  <c r="O114" i="57" s="1"/>
  <c r="O114" i="87" s="1"/>
  <c r="V114" i="87" s="1"/>
  <c r="G114" i="57"/>
  <c r="N114" i="57" s="1"/>
  <c r="N114" i="87" s="1"/>
  <c r="U114" i="87" s="1"/>
  <c r="F114" i="57"/>
  <c r="M114" i="57" s="1"/>
  <c r="H113" i="57"/>
  <c r="O113" i="57" s="1"/>
  <c r="O113" i="87" s="1"/>
  <c r="V113" i="87" s="1"/>
  <c r="G113" i="57"/>
  <c r="N113" i="57" s="1"/>
  <c r="N113" i="87" s="1"/>
  <c r="U113" i="87" s="1"/>
  <c r="F113" i="57"/>
  <c r="M113" i="57" s="1"/>
  <c r="H112" i="57"/>
  <c r="O112" i="57" s="1"/>
  <c r="O112" i="87" s="1"/>
  <c r="V112" i="87" s="1"/>
  <c r="G112" i="57"/>
  <c r="N112" i="57" s="1"/>
  <c r="N112" i="87" s="1"/>
  <c r="U112" i="87" s="1"/>
  <c r="F112" i="57"/>
  <c r="M112" i="57" s="1"/>
  <c r="H111" i="57"/>
  <c r="O111" i="57" s="1"/>
  <c r="O111" i="87" s="1"/>
  <c r="V111" i="87" s="1"/>
  <c r="G111" i="57"/>
  <c r="N111" i="57" s="1"/>
  <c r="N111" i="87" s="1"/>
  <c r="U111" i="87" s="1"/>
  <c r="F111" i="57"/>
  <c r="M111" i="57" s="1"/>
  <c r="H110" i="57"/>
  <c r="O110" i="57" s="1"/>
  <c r="O110" i="87" s="1"/>
  <c r="V110" i="87" s="1"/>
  <c r="G110" i="57"/>
  <c r="N110" i="57" s="1"/>
  <c r="N110" i="87" s="1"/>
  <c r="U110" i="87" s="1"/>
  <c r="F110" i="57"/>
  <c r="M110" i="57" s="1"/>
  <c r="H109" i="57"/>
  <c r="O109" i="57" s="1"/>
  <c r="O109" i="87" s="1"/>
  <c r="V109" i="87" s="1"/>
  <c r="G109" i="57"/>
  <c r="N109" i="57" s="1"/>
  <c r="N109" i="87" s="1"/>
  <c r="U109" i="87" s="1"/>
  <c r="F109" i="57"/>
  <c r="M109" i="57" s="1"/>
  <c r="H108" i="57"/>
  <c r="O108" i="57" s="1"/>
  <c r="G108" i="57"/>
  <c r="N108" i="57" s="1"/>
  <c r="F108" i="57"/>
  <c r="M108" i="57" s="1"/>
  <c r="C107" i="57"/>
  <c r="H106" i="57"/>
  <c r="O106" i="57" s="1"/>
  <c r="O106" i="87" s="1"/>
  <c r="V106" i="87" s="1"/>
  <c r="G106" i="57"/>
  <c r="N106" i="57" s="1"/>
  <c r="N106" i="87" s="1"/>
  <c r="U106" i="87" s="1"/>
  <c r="F106" i="57"/>
  <c r="M106" i="57" s="1"/>
  <c r="D106" i="57"/>
  <c r="H105" i="57"/>
  <c r="O105" i="57" s="1"/>
  <c r="O105" i="87" s="1"/>
  <c r="V105" i="87" s="1"/>
  <c r="G105" i="57"/>
  <c r="N105" i="57" s="1"/>
  <c r="N105" i="87" s="1"/>
  <c r="U105" i="87" s="1"/>
  <c r="F105" i="57"/>
  <c r="M105" i="57" s="1"/>
  <c r="H104" i="57"/>
  <c r="O104" i="57" s="1"/>
  <c r="O104" i="87" s="1"/>
  <c r="V104" i="87" s="1"/>
  <c r="G104" i="57"/>
  <c r="N104" i="57" s="1"/>
  <c r="N104" i="87" s="1"/>
  <c r="U104" i="87" s="1"/>
  <c r="F104" i="57"/>
  <c r="M104" i="57" s="1"/>
  <c r="H103" i="57"/>
  <c r="O103" i="57" s="1"/>
  <c r="O103" i="87" s="1"/>
  <c r="V103" i="87" s="1"/>
  <c r="G103" i="57"/>
  <c r="N103" i="57" s="1"/>
  <c r="N103" i="87" s="1"/>
  <c r="U103" i="87" s="1"/>
  <c r="F103" i="57"/>
  <c r="M103" i="57" s="1"/>
  <c r="H102" i="57"/>
  <c r="O102" i="57" s="1"/>
  <c r="O102" i="87" s="1"/>
  <c r="G102" i="57"/>
  <c r="N102" i="57" s="1"/>
  <c r="N102" i="87" s="1"/>
  <c r="U102" i="87" s="1"/>
  <c r="F102" i="57"/>
  <c r="M102" i="57" s="1"/>
  <c r="H101" i="57"/>
  <c r="O101" i="57" s="1"/>
  <c r="O101" i="87" s="1"/>
  <c r="V101" i="87" s="1"/>
  <c r="G101" i="57"/>
  <c r="N101" i="57" s="1"/>
  <c r="N101" i="87" s="1"/>
  <c r="U101" i="87" s="1"/>
  <c r="F101" i="57"/>
  <c r="M101" i="57" s="1"/>
  <c r="H100" i="57"/>
  <c r="O100" i="57" s="1"/>
  <c r="O100" i="87" s="1"/>
  <c r="V100" i="87" s="1"/>
  <c r="G100" i="57"/>
  <c r="N100" i="57" s="1"/>
  <c r="F100" i="57"/>
  <c r="M100" i="57" s="1"/>
  <c r="H99" i="57"/>
  <c r="O99" i="57" s="1"/>
  <c r="O99" i="87" s="1"/>
  <c r="V99" i="87" s="1"/>
  <c r="G99" i="57"/>
  <c r="N99" i="57" s="1"/>
  <c r="N99" i="87" s="1"/>
  <c r="U99" i="87" s="1"/>
  <c r="F99" i="57"/>
  <c r="M99" i="57" s="1"/>
  <c r="H98" i="57"/>
  <c r="O98" i="57" s="1"/>
  <c r="G98" i="57"/>
  <c r="N98" i="57" s="1"/>
  <c r="N98" i="87" s="1"/>
  <c r="F98" i="57"/>
  <c r="M98" i="57" s="1"/>
  <c r="C97" i="57"/>
  <c r="H96" i="57"/>
  <c r="O96" i="57" s="1"/>
  <c r="O96" i="87" s="1"/>
  <c r="G96" i="57"/>
  <c r="N96" i="57" s="1"/>
  <c r="N96" i="87" s="1"/>
  <c r="U96" i="87" s="1"/>
  <c r="F96" i="57"/>
  <c r="M96" i="57" s="1"/>
  <c r="D96" i="57"/>
  <c r="H95" i="57"/>
  <c r="O95" i="57" s="1"/>
  <c r="O95" i="87" s="1"/>
  <c r="V95" i="87" s="1"/>
  <c r="G95" i="57"/>
  <c r="N95" i="57" s="1"/>
  <c r="N95" i="87" s="1"/>
  <c r="U95" i="87" s="1"/>
  <c r="F95" i="57"/>
  <c r="M95" i="57" s="1"/>
  <c r="H94" i="57"/>
  <c r="O94" i="57" s="1"/>
  <c r="O94" i="87" s="1"/>
  <c r="V94" i="87" s="1"/>
  <c r="G94" i="57"/>
  <c r="N94" i="57" s="1"/>
  <c r="N94" i="87" s="1"/>
  <c r="U94" i="87" s="1"/>
  <c r="F94" i="57"/>
  <c r="M94" i="57" s="1"/>
  <c r="H93" i="57"/>
  <c r="O93" i="57" s="1"/>
  <c r="O93" i="87" s="1"/>
  <c r="V93" i="87" s="1"/>
  <c r="G93" i="57"/>
  <c r="N93" i="57" s="1"/>
  <c r="N93" i="87" s="1"/>
  <c r="U93" i="87" s="1"/>
  <c r="F93" i="57"/>
  <c r="M93" i="57" s="1"/>
  <c r="H92" i="57"/>
  <c r="O92" i="57" s="1"/>
  <c r="O92" i="87" s="1"/>
  <c r="G92" i="57"/>
  <c r="N92" i="57" s="1"/>
  <c r="N92" i="87" s="1"/>
  <c r="U92" i="87" s="1"/>
  <c r="F92" i="57"/>
  <c r="M92" i="57" s="1"/>
  <c r="H91" i="57"/>
  <c r="O91" i="57" s="1"/>
  <c r="O91" i="87" s="1"/>
  <c r="V91" i="87" s="1"/>
  <c r="G91" i="57"/>
  <c r="N91" i="57" s="1"/>
  <c r="N91" i="87" s="1"/>
  <c r="F91" i="57"/>
  <c r="M91" i="57" s="1"/>
  <c r="H90" i="57"/>
  <c r="O90" i="57" s="1"/>
  <c r="O90" i="87" s="1"/>
  <c r="V90" i="87" s="1"/>
  <c r="G90" i="57"/>
  <c r="N90" i="57" s="1"/>
  <c r="N90" i="87" s="1"/>
  <c r="U90" i="87" s="1"/>
  <c r="F90" i="57"/>
  <c r="M90" i="57" s="1"/>
  <c r="H89" i="57"/>
  <c r="O89" i="57" s="1"/>
  <c r="O89" i="87" s="1"/>
  <c r="V89" i="87" s="1"/>
  <c r="G89" i="57"/>
  <c r="N89" i="57" s="1"/>
  <c r="N89" i="87" s="1"/>
  <c r="U89" i="87" s="1"/>
  <c r="F89" i="57"/>
  <c r="M89" i="57" s="1"/>
  <c r="H88" i="57"/>
  <c r="O88" i="57" s="1"/>
  <c r="G88" i="57"/>
  <c r="N88" i="57" s="1"/>
  <c r="F88" i="57"/>
  <c r="M88" i="57" s="1"/>
  <c r="C87" i="57"/>
  <c r="H86" i="57"/>
  <c r="O86" i="57" s="1"/>
  <c r="O86" i="87" s="1"/>
  <c r="V86" i="87" s="1"/>
  <c r="G86" i="57"/>
  <c r="N86" i="57" s="1"/>
  <c r="N86" i="87" s="1"/>
  <c r="U86" i="87" s="1"/>
  <c r="F86" i="57"/>
  <c r="M86" i="57" s="1"/>
  <c r="D86" i="57"/>
  <c r="H85" i="57"/>
  <c r="O85" i="57" s="1"/>
  <c r="O85" i="87" s="1"/>
  <c r="V85" i="87" s="1"/>
  <c r="G85" i="57"/>
  <c r="N85" i="57" s="1"/>
  <c r="N85" i="87" s="1"/>
  <c r="U85" i="87" s="1"/>
  <c r="F85" i="57"/>
  <c r="M85" i="57" s="1"/>
  <c r="H84" i="57"/>
  <c r="O84" i="57" s="1"/>
  <c r="O84" i="87" s="1"/>
  <c r="V84" i="87" s="1"/>
  <c r="G84" i="57"/>
  <c r="N84" i="57" s="1"/>
  <c r="N84" i="87" s="1"/>
  <c r="U84" i="87" s="1"/>
  <c r="F84" i="57"/>
  <c r="M84" i="57" s="1"/>
  <c r="H83" i="57"/>
  <c r="O83" i="57" s="1"/>
  <c r="O83" i="87" s="1"/>
  <c r="V83" i="87" s="1"/>
  <c r="G83" i="57"/>
  <c r="N83" i="57" s="1"/>
  <c r="N83" i="87" s="1"/>
  <c r="U83" i="87" s="1"/>
  <c r="F83" i="57"/>
  <c r="M83" i="57" s="1"/>
  <c r="H82" i="57"/>
  <c r="O82" i="57" s="1"/>
  <c r="O82" i="87" s="1"/>
  <c r="V82" i="87" s="1"/>
  <c r="G82" i="57"/>
  <c r="N82" i="57" s="1"/>
  <c r="N82" i="87" s="1"/>
  <c r="U82" i="87" s="1"/>
  <c r="F82" i="57"/>
  <c r="M82" i="57" s="1"/>
  <c r="H81" i="57"/>
  <c r="O81" i="57" s="1"/>
  <c r="O81" i="87" s="1"/>
  <c r="V81" i="87" s="1"/>
  <c r="G81" i="57"/>
  <c r="N81" i="57" s="1"/>
  <c r="N81" i="87" s="1"/>
  <c r="U81" i="87" s="1"/>
  <c r="F81" i="57"/>
  <c r="M81" i="57" s="1"/>
  <c r="H80" i="57"/>
  <c r="O80" i="57" s="1"/>
  <c r="O80" i="87" s="1"/>
  <c r="V80" i="87" s="1"/>
  <c r="G80" i="57"/>
  <c r="N80" i="57" s="1"/>
  <c r="F80" i="57"/>
  <c r="M80" i="57" s="1"/>
  <c r="H79" i="57"/>
  <c r="O79" i="57" s="1"/>
  <c r="O79" i="87" s="1"/>
  <c r="V79" i="87" s="1"/>
  <c r="G79" i="57"/>
  <c r="N79" i="57" s="1"/>
  <c r="N79" i="87" s="1"/>
  <c r="U79" i="87" s="1"/>
  <c r="F79" i="57"/>
  <c r="M79" i="57" s="1"/>
  <c r="H78" i="57"/>
  <c r="O78" i="57" s="1"/>
  <c r="G78" i="57"/>
  <c r="N78" i="57" s="1"/>
  <c r="N78" i="87" s="1"/>
  <c r="F78" i="57"/>
  <c r="M78" i="57" s="1"/>
  <c r="C77" i="57"/>
  <c r="H76" i="57"/>
  <c r="O76" i="57" s="1"/>
  <c r="O76" i="87" s="1"/>
  <c r="G76" i="57"/>
  <c r="N76" i="57" s="1"/>
  <c r="N76" i="87" s="1"/>
  <c r="U76" i="87" s="1"/>
  <c r="F76" i="57"/>
  <c r="M76" i="57" s="1"/>
  <c r="D76" i="57"/>
  <c r="H75" i="57"/>
  <c r="O75" i="57" s="1"/>
  <c r="O75" i="87" s="1"/>
  <c r="V75" i="87" s="1"/>
  <c r="G75" i="57"/>
  <c r="N75" i="57" s="1"/>
  <c r="N75" i="87" s="1"/>
  <c r="U75" i="87" s="1"/>
  <c r="F75" i="57"/>
  <c r="M75" i="57" s="1"/>
  <c r="H74" i="57"/>
  <c r="O74" i="57" s="1"/>
  <c r="O74" i="87" s="1"/>
  <c r="V74" i="87" s="1"/>
  <c r="G74" i="57"/>
  <c r="N74" i="57" s="1"/>
  <c r="N74" i="87" s="1"/>
  <c r="U74" i="87" s="1"/>
  <c r="F74" i="57"/>
  <c r="M74" i="57" s="1"/>
  <c r="H73" i="57"/>
  <c r="O73" i="57" s="1"/>
  <c r="O73" i="87" s="1"/>
  <c r="V73" i="87" s="1"/>
  <c r="G73" i="57"/>
  <c r="N73" i="57" s="1"/>
  <c r="N73" i="87" s="1"/>
  <c r="U73" i="87" s="1"/>
  <c r="F73" i="57"/>
  <c r="M73" i="57" s="1"/>
  <c r="H72" i="57"/>
  <c r="O72" i="57" s="1"/>
  <c r="O72" i="87" s="1"/>
  <c r="V72" i="87" s="1"/>
  <c r="G72" i="57"/>
  <c r="N72" i="57" s="1"/>
  <c r="N72" i="87" s="1"/>
  <c r="U72" i="87" s="1"/>
  <c r="F72" i="57"/>
  <c r="M72" i="57" s="1"/>
  <c r="H71" i="57"/>
  <c r="O71" i="57" s="1"/>
  <c r="O71" i="87" s="1"/>
  <c r="V71" i="87" s="1"/>
  <c r="G71" i="57"/>
  <c r="N71" i="57" s="1"/>
  <c r="N71" i="87" s="1"/>
  <c r="F71" i="57"/>
  <c r="M71" i="57" s="1"/>
  <c r="H70" i="57"/>
  <c r="O70" i="57" s="1"/>
  <c r="O70" i="87" s="1"/>
  <c r="V70" i="87" s="1"/>
  <c r="G70" i="57"/>
  <c r="N70" i="57" s="1"/>
  <c r="N70" i="87" s="1"/>
  <c r="U70" i="87" s="1"/>
  <c r="F70" i="57"/>
  <c r="M70" i="57" s="1"/>
  <c r="H69" i="57"/>
  <c r="O69" i="57" s="1"/>
  <c r="O69" i="87" s="1"/>
  <c r="V69" i="87" s="1"/>
  <c r="G69" i="57"/>
  <c r="N69" i="57" s="1"/>
  <c r="N69" i="87" s="1"/>
  <c r="U69" i="87" s="1"/>
  <c r="F69" i="57"/>
  <c r="M69" i="57" s="1"/>
  <c r="H68" i="57"/>
  <c r="O68" i="57" s="1"/>
  <c r="G68" i="57"/>
  <c r="N68" i="57" s="1"/>
  <c r="F68" i="57"/>
  <c r="M68" i="57" s="1"/>
  <c r="C67" i="57"/>
  <c r="H66" i="57"/>
  <c r="O66" i="57" s="1"/>
  <c r="O66" i="87" s="1"/>
  <c r="V66" i="87" s="1"/>
  <c r="G66" i="57"/>
  <c r="N66" i="57" s="1"/>
  <c r="N66" i="87" s="1"/>
  <c r="U66" i="87" s="1"/>
  <c r="F66" i="57"/>
  <c r="M66" i="57" s="1"/>
  <c r="D66" i="57"/>
  <c r="H65" i="57"/>
  <c r="O65" i="57" s="1"/>
  <c r="O65" i="87" s="1"/>
  <c r="V65" i="87" s="1"/>
  <c r="G65" i="57"/>
  <c r="N65" i="57" s="1"/>
  <c r="N65" i="87" s="1"/>
  <c r="U65" i="87" s="1"/>
  <c r="F65" i="57"/>
  <c r="M65" i="57" s="1"/>
  <c r="H64" i="57"/>
  <c r="O64" i="57" s="1"/>
  <c r="O64" i="87" s="1"/>
  <c r="V64" i="87" s="1"/>
  <c r="G64" i="57"/>
  <c r="N64" i="57" s="1"/>
  <c r="N64" i="87" s="1"/>
  <c r="U64" i="87" s="1"/>
  <c r="F64" i="57"/>
  <c r="M64" i="57" s="1"/>
  <c r="H63" i="57"/>
  <c r="O63" i="57" s="1"/>
  <c r="O63" i="87" s="1"/>
  <c r="V63" i="87" s="1"/>
  <c r="G63" i="57"/>
  <c r="N63" i="57" s="1"/>
  <c r="N63" i="87" s="1"/>
  <c r="U63" i="87" s="1"/>
  <c r="F63" i="57"/>
  <c r="M63" i="57" s="1"/>
  <c r="H62" i="57"/>
  <c r="O62" i="57" s="1"/>
  <c r="O62" i="87" s="1"/>
  <c r="V62" i="87" s="1"/>
  <c r="G62" i="57"/>
  <c r="N62" i="57" s="1"/>
  <c r="N62" i="87" s="1"/>
  <c r="U62" i="87" s="1"/>
  <c r="F62" i="57"/>
  <c r="M62" i="57" s="1"/>
  <c r="H61" i="57"/>
  <c r="O61" i="57" s="1"/>
  <c r="O61" i="87" s="1"/>
  <c r="V61" i="87" s="1"/>
  <c r="G61" i="57"/>
  <c r="N61" i="57" s="1"/>
  <c r="N61" i="87" s="1"/>
  <c r="U61" i="87" s="1"/>
  <c r="F61" i="57"/>
  <c r="M61" i="57" s="1"/>
  <c r="H60" i="57"/>
  <c r="O60" i="57" s="1"/>
  <c r="O60" i="87" s="1"/>
  <c r="V60" i="87" s="1"/>
  <c r="G60" i="57"/>
  <c r="N60" i="57" s="1"/>
  <c r="F60" i="57"/>
  <c r="M60" i="57" s="1"/>
  <c r="H59" i="57"/>
  <c r="O59" i="57" s="1"/>
  <c r="O59" i="87" s="1"/>
  <c r="V59" i="87" s="1"/>
  <c r="G59" i="57"/>
  <c r="N59" i="57" s="1"/>
  <c r="N59" i="87" s="1"/>
  <c r="U59" i="87" s="1"/>
  <c r="F59" i="57"/>
  <c r="M59" i="57" s="1"/>
  <c r="H58" i="57"/>
  <c r="O58" i="57" s="1"/>
  <c r="G58" i="57"/>
  <c r="N58" i="57" s="1"/>
  <c r="N58" i="87" s="1"/>
  <c r="F58" i="57"/>
  <c r="M58" i="57" s="1"/>
  <c r="C57" i="57"/>
  <c r="H56" i="57"/>
  <c r="O56" i="57" s="1"/>
  <c r="O56" i="87" s="1"/>
  <c r="V56" i="87" s="1"/>
  <c r="G56" i="57"/>
  <c r="N56" i="57" s="1"/>
  <c r="N56" i="87" s="1"/>
  <c r="U56" i="87" s="1"/>
  <c r="F56" i="57"/>
  <c r="M56" i="57" s="1"/>
  <c r="D56" i="57"/>
  <c r="H55" i="57"/>
  <c r="O55" i="57" s="1"/>
  <c r="O55" i="87" s="1"/>
  <c r="V55" i="87" s="1"/>
  <c r="G55" i="57"/>
  <c r="N55" i="57" s="1"/>
  <c r="N55" i="87" s="1"/>
  <c r="U55" i="87" s="1"/>
  <c r="F55" i="57"/>
  <c r="M55" i="57" s="1"/>
  <c r="H54" i="57"/>
  <c r="O54" i="57" s="1"/>
  <c r="O54" i="87" s="1"/>
  <c r="V54" i="87" s="1"/>
  <c r="G54" i="57"/>
  <c r="N54" i="57" s="1"/>
  <c r="N54" i="87" s="1"/>
  <c r="U54" i="87" s="1"/>
  <c r="F54" i="57"/>
  <c r="M54" i="57" s="1"/>
  <c r="H53" i="57"/>
  <c r="O53" i="57" s="1"/>
  <c r="O53" i="87" s="1"/>
  <c r="V53" i="87" s="1"/>
  <c r="G53" i="57"/>
  <c r="N53" i="57" s="1"/>
  <c r="N53" i="87" s="1"/>
  <c r="U53" i="87" s="1"/>
  <c r="F53" i="57"/>
  <c r="M53" i="57" s="1"/>
  <c r="H52" i="57"/>
  <c r="O52" i="57" s="1"/>
  <c r="O52" i="87" s="1"/>
  <c r="V52" i="87" s="1"/>
  <c r="G52" i="57"/>
  <c r="N52" i="57" s="1"/>
  <c r="N52" i="87" s="1"/>
  <c r="U52" i="87" s="1"/>
  <c r="F52" i="57"/>
  <c r="M52" i="57" s="1"/>
  <c r="H51" i="57"/>
  <c r="O51" i="57" s="1"/>
  <c r="O51" i="87" s="1"/>
  <c r="V51" i="87" s="1"/>
  <c r="G51" i="57"/>
  <c r="N51" i="57" s="1"/>
  <c r="N51" i="87" s="1"/>
  <c r="U51" i="87" s="1"/>
  <c r="F51" i="57"/>
  <c r="M51" i="57" s="1"/>
  <c r="H50" i="57"/>
  <c r="O50" i="57" s="1"/>
  <c r="O50" i="87" s="1"/>
  <c r="V50" i="87" s="1"/>
  <c r="G50" i="57"/>
  <c r="N50" i="57" s="1"/>
  <c r="N50" i="87" s="1"/>
  <c r="U50" i="87" s="1"/>
  <c r="F50" i="57"/>
  <c r="M50" i="57" s="1"/>
  <c r="H49" i="57"/>
  <c r="O49" i="57" s="1"/>
  <c r="G49" i="57"/>
  <c r="N49" i="57" s="1"/>
  <c r="N49" i="87" s="1"/>
  <c r="U49" i="87" s="1"/>
  <c r="F49" i="57"/>
  <c r="M49" i="57" s="1"/>
  <c r="H48" i="57"/>
  <c r="O48" i="57" s="1"/>
  <c r="O48" i="87" s="1"/>
  <c r="G48" i="57"/>
  <c r="N48" i="57" s="1"/>
  <c r="F48" i="57"/>
  <c r="M48" i="57" s="1"/>
  <c r="C47" i="57"/>
  <c r="H46" i="57"/>
  <c r="O46" i="57" s="1"/>
  <c r="O46" i="87" s="1"/>
  <c r="V46" i="87" s="1"/>
  <c r="G46" i="57"/>
  <c r="N46" i="57" s="1"/>
  <c r="N46" i="87" s="1"/>
  <c r="U46" i="87" s="1"/>
  <c r="F46" i="57"/>
  <c r="M46" i="57" s="1"/>
  <c r="D46" i="57"/>
  <c r="H45" i="57"/>
  <c r="O45" i="57" s="1"/>
  <c r="O45" i="87" s="1"/>
  <c r="V45" i="87" s="1"/>
  <c r="G45" i="57"/>
  <c r="N45" i="57" s="1"/>
  <c r="N45" i="87" s="1"/>
  <c r="U45" i="87" s="1"/>
  <c r="F45" i="57"/>
  <c r="M45" i="57" s="1"/>
  <c r="H44" i="57"/>
  <c r="O44" i="57" s="1"/>
  <c r="O44" i="87" s="1"/>
  <c r="V44" i="87" s="1"/>
  <c r="G44" i="57"/>
  <c r="N44" i="57" s="1"/>
  <c r="N44" i="87" s="1"/>
  <c r="U44" i="87" s="1"/>
  <c r="F44" i="57"/>
  <c r="M44" i="57" s="1"/>
  <c r="H43" i="57"/>
  <c r="O43" i="57" s="1"/>
  <c r="O43" i="87" s="1"/>
  <c r="V43" i="87" s="1"/>
  <c r="G43" i="57"/>
  <c r="N43" i="57" s="1"/>
  <c r="N43" i="87" s="1"/>
  <c r="U43" i="87" s="1"/>
  <c r="F43" i="57"/>
  <c r="M43" i="57" s="1"/>
  <c r="H42" i="57"/>
  <c r="O42" i="57" s="1"/>
  <c r="O42" i="87" s="1"/>
  <c r="G42" i="57"/>
  <c r="N42" i="57" s="1"/>
  <c r="N42" i="87" s="1"/>
  <c r="U42" i="87" s="1"/>
  <c r="F42" i="57"/>
  <c r="M42" i="57" s="1"/>
  <c r="H41" i="57"/>
  <c r="O41" i="57" s="1"/>
  <c r="O41" i="87" s="1"/>
  <c r="V41" i="87" s="1"/>
  <c r="G41" i="57"/>
  <c r="N41" i="57" s="1"/>
  <c r="N41" i="87" s="1"/>
  <c r="U41" i="87" s="1"/>
  <c r="F41" i="57"/>
  <c r="M41" i="57" s="1"/>
  <c r="H40" i="57"/>
  <c r="O40" i="57" s="1"/>
  <c r="O40" i="87" s="1"/>
  <c r="V40" i="87" s="1"/>
  <c r="G40" i="57"/>
  <c r="N40" i="57" s="1"/>
  <c r="F40" i="57"/>
  <c r="M40" i="57" s="1"/>
  <c r="H39" i="57"/>
  <c r="O39" i="57" s="1"/>
  <c r="O39" i="87" s="1"/>
  <c r="V39" i="87" s="1"/>
  <c r="G39" i="57"/>
  <c r="N39" i="57" s="1"/>
  <c r="N39" i="87" s="1"/>
  <c r="U39" i="87" s="1"/>
  <c r="F39" i="57"/>
  <c r="M39" i="57" s="1"/>
  <c r="H38" i="57"/>
  <c r="O38" i="57" s="1"/>
  <c r="G38" i="57"/>
  <c r="N38" i="57" s="1"/>
  <c r="C37" i="57"/>
  <c r="H36" i="57"/>
  <c r="O36" i="57" s="1"/>
  <c r="O36" i="87" s="1"/>
  <c r="V36" i="87" s="1"/>
  <c r="G36" i="57"/>
  <c r="N36" i="57" s="1"/>
  <c r="N36" i="87" s="1"/>
  <c r="U36" i="87" s="1"/>
  <c r="F36" i="57"/>
  <c r="M36" i="57" s="1"/>
  <c r="D36" i="57"/>
  <c r="H35" i="57"/>
  <c r="O35" i="57" s="1"/>
  <c r="O35" i="87" s="1"/>
  <c r="V35" i="87" s="1"/>
  <c r="G35" i="57"/>
  <c r="N35" i="57" s="1"/>
  <c r="N35" i="87" s="1"/>
  <c r="U35" i="87" s="1"/>
  <c r="F35" i="57"/>
  <c r="M35" i="57" s="1"/>
  <c r="H34" i="57"/>
  <c r="O34" i="57" s="1"/>
  <c r="O34" i="87" s="1"/>
  <c r="V34" i="87" s="1"/>
  <c r="G34" i="57"/>
  <c r="N34" i="57" s="1"/>
  <c r="N34" i="87" s="1"/>
  <c r="U34" i="87" s="1"/>
  <c r="F34" i="57"/>
  <c r="M34" i="57" s="1"/>
  <c r="H33" i="57"/>
  <c r="O33" i="57" s="1"/>
  <c r="O33" i="87" s="1"/>
  <c r="V33" i="87" s="1"/>
  <c r="G33" i="57"/>
  <c r="N33" i="57" s="1"/>
  <c r="N33" i="87" s="1"/>
  <c r="U33" i="87" s="1"/>
  <c r="F33" i="57"/>
  <c r="M33" i="57" s="1"/>
  <c r="H32" i="57"/>
  <c r="O32" i="57" s="1"/>
  <c r="O32" i="87" s="1"/>
  <c r="V32" i="87" s="1"/>
  <c r="G32" i="57"/>
  <c r="N32" i="57" s="1"/>
  <c r="N32" i="87" s="1"/>
  <c r="U32" i="87" s="1"/>
  <c r="F32" i="57"/>
  <c r="M32" i="57" s="1"/>
  <c r="H31" i="57"/>
  <c r="O31" i="57" s="1"/>
  <c r="O31" i="87" s="1"/>
  <c r="V31" i="87" s="1"/>
  <c r="G31" i="57"/>
  <c r="N31" i="57" s="1"/>
  <c r="N31" i="87" s="1"/>
  <c r="U31" i="87" s="1"/>
  <c r="F31" i="57"/>
  <c r="M31" i="57" s="1"/>
  <c r="H30" i="57"/>
  <c r="O30" i="57" s="1"/>
  <c r="O30" i="87" s="1"/>
  <c r="V30" i="87" s="1"/>
  <c r="G30" i="57"/>
  <c r="N30" i="57" s="1"/>
  <c r="N30" i="87" s="1"/>
  <c r="U30" i="87" s="1"/>
  <c r="F30" i="57"/>
  <c r="M30" i="57" s="1"/>
  <c r="H29" i="57"/>
  <c r="O29" i="57" s="1"/>
  <c r="G29" i="57"/>
  <c r="N29" i="57" s="1"/>
  <c r="N29" i="87" s="1"/>
  <c r="U29" i="87" s="1"/>
  <c r="F29" i="57"/>
  <c r="M29" i="57" s="1"/>
  <c r="H28" i="57"/>
  <c r="O28" i="57" s="1"/>
  <c r="O28" i="87" s="1"/>
  <c r="G28" i="57"/>
  <c r="N28" i="57" s="1"/>
  <c r="F28" i="57"/>
  <c r="M28" i="57" s="1"/>
  <c r="C27" i="57"/>
  <c r="H26" i="57"/>
  <c r="O26" i="57" s="1"/>
  <c r="O26" i="87" s="1"/>
  <c r="V26" i="87" s="1"/>
  <c r="G26" i="57"/>
  <c r="N26" i="57" s="1"/>
  <c r="N26" i="87" s="1"/>
  <c r="U26" i="87" s="1"/>
  <c r="F26" i="57"/>
  <c r="M26" i="57" s="1"/>
  <c r="D26" i="57"/>
  <c r="H25" i="57"/>
  <c r="O25" i="57" s="1"/>
  <c r="O25" i="87" s="1"/>
  <c r="V25" i="87" s="1"/>
  <c r="G25" i="57"/>
  <c r="N25" i="57" s="1"/>
  <c r="N25" i="87" s="1"/>
  <c r="U25" i="87" s="1"/>
  <c r="F25" i="57"/>
  <c r="M25" i="57" s="1"/>
  <c r="H24" i="57"/>
  <c r="O24" i="57" s="1"/>
  <c r="O24" i="87" s="1"/>
  <c r="V24" i="87" s="1"/>
  <c r="G24" i="57"/>
  <c r="N24" i="57" s="1"/>
  <c r="N24" i="87" s="1"/>
  <c r="U24" i="87" s="1"/>
  <c r="F24" i="57"/>
  <c r="M24" i="57" s="1"/>
  <c r="H23" i="57"/>
  <c r="O23" i="57" s="1"/>
  <c r="O23" i="87" s="1"/>
  <c r="V23" i="87" s="1"/>
  <c r="G23" i="57"/>
  <c r="N23" i="57" s="1"/>
  <c r="N23" i="87" s="1"/>
  <c r="U23" i="87" s="1"/>
  <c r="F23" i="57"/>
  <c r="M23" i="57" s="1"/>
  <c r="H22" i="57"/>
  <c r="O22" i="57" s="1"/>
  <c r="O22" i="87" s="1"/>
  <c r="V22" i="87" s="1"/>
  <c r="G22" i="57"/>
  <c r="N22" i="57" s="1"/>
  <c r="N22" i="87" s="1"/>
  <c r="U22" i="87" s="1"/>
  <c r="F22" i="57"/>
  <c r="M22" i="57" s="1"/>
  <c r="H21" i="57"/>
  <c r="O21" i="57" s="1"/>
  <c r="O21" i="87" s="1"/>
  <c r="V21" i="87" s="1"/>
  <c r="G21" i="57"/>
  <c r="N21" i="57" s="1"/>
  <c r="N21" i="87" s="1"/>
  <c r="U21" i="87" s="1"/>
  <c r="F21" i="57"/>
  <c r="M21" i="57" s="1"/>
  <c r="H20" i="57"/>
  <c r="O20" i="57" s="1"/>
  <c r="O20" i="87" s="1"/>
  <c r="V20" i="87" s="1"/>
  <c r="G20" i="57"/>
  <c r="N20" i="57" s="1"/>
  <c r="F20" i="57"/>
  <c r="M20" i="57" s="1"/>
  <c r="H19" i="57"/>
  <c r="O19" i="57" s="1"/>
  <c r="O19" i="87" s="1"/>
  <c r="V19" i="87" s="1"/>
  <c r="G19" i="57"/>
  <c r="N19" i="57" s="1"/>
  <c r="N19" i="87" s="1"/>
  <c r="U19" i="87" s="1"/>
  <c r="F19" i="57"/>
  <c r="M19" i="57" s="1"/>
  <c r="H18" i="57"/>
  <c r="O18" i="57" s="1"/>
  <c r="G18" i="57"/>
  <c r="N18" i="57" s="1"/>
  <c r="N18" i="87" s="1"/>
  <c r="F18" i="57"/>
  <c r="M18" i="57" s="1"/>
  <c r="C17" i="57"/>
  <c r="H16" i="57"/>
  <c r="O16" i="57" s="1"/>
  <c r="O16" i="87" s="1"/>
  <c r="V16" i="87" s="1"/>
  <c r="G16" i="57"/>
  <c r="N16" i="57" s="1"/>
  <c r="N16" i="87" s="1"/>
  <c r="U16" i="87" s="1"/>
  <c r="F16" i="57"/>
  <c r="M16" i="57" s="1"/>
  <c r="D16" i="57"/>
  <c r="H15" i="57"/>
  <c r="O15" i="57" s="1"/>
  <c r="O15" i="87" s="1"/>
  <c r="V15" i="87" s="1"/>
  <c r="G15" i="57"/>
  <c r="N15" i="57" s="1"/>
  <c r="N15" i="87" s="1"/>
  <c r="U15" i="87" s="1"/>
  <c r="F15" i="57"/>
  <c r="M15" i="57" s="1"/>
  <c r="H14" i="57"/>
  <c r="O14" i="57" s="1"/>
  <c r="O14" i="87" s="1"/>
  <c r="V14" i="87" s="1"/>
  <c r="G14" i="57"/>
  <c r="N14" i="57" s="1"/>
  <c r="N14" i="87" s="1"/>
  <c r="U14" i="87" s="1"/>
  <c r="F14" i="57"/>
  <c r="M14" i="57" s="1"/>
  <c r="H13" i="57"/>
  <c r="O13" i="57" s="1"/>
  <c r="O13" i="87" s="1"/>
  <c r="V13" i="87" s="1"/>
  <c r="G13" i="57"/>
  <c r="N13" i="57" s="1"/>
  <c r="N13" i="87" s="1"/>
  <c r="U13" i="87" s="1"/>
  <c r="F13" i="57"/>
  <c r="M13" i="57" s="1"/>
  <c r="H12" i="57"/>
  <c r="O12" i="57" s="1"/>
  <c r="O12" i="87" s="1"/>
  <c r="V12" i="87" s="1"/>
  <c r="G12" i="57"/>
  <c r="N12" i="57" s="1"/>
  <c r="N12" i="87" s="1"/>
  <c r="U12" i="87" s="1"/>
  <c r="F12" i="57"/>
  <c r="M12" i="57" s="1"/>
  <c r="H11" i="57"/>
  <c r="O11" i="57" s="1"/>
  <c r="O11" i="87" s="1"/>
  <c r="V11" i="87" s="1"/>
  <c r="G11" i="57"/>
  <c r="N11" i="57" s="1"/>
  <c r="N11" i="87" s="1"/>
  <c r="U11" i="87" s="1"/>
  <c r="F11" i="57"/>
  <c r="M11" i="57" s="1"/>
  <c r="H10" i="57"/>
  <c r="O10" i="57" s="1"/>
  <c r="O10" i="87" s="1"/>
  <c r="V10" i="87" s="1"/>
  <c r="G10" i="57"/>
  <c r="N10" i="57" s="1"/>
  <c r="N10" i="87" s="1"/>
  <c r="U10" i="87" s="1"/>
  <c r="F10" i="57"/>
  <c r="M10" i="57" s="1"/>
  <c r="H9" i="57"/>
  <c r="O9" i="57" s="1"/>
  <c r="G9" i="57"/>
  <c r="N9" i="57" s="1"/>
  <c r="N9" i="87" s="1"/>
  <c r="U9" i="87" s="1"/>
  <c r="F9" i="57"/>
  <c r="M9" i="57" s="1"/>
  <c r="H8" i="57"/>
  <c r="O8" i="57" s="1"/>
  <c r="O8" i="87" s="1"/>
  <c r="G8" i="57"/>
  <c r="N8" i="57" s="1"/>
  <c r="F8" i="57"/>
  <c r="M8" i="57" s="1"/>
  <c r="C7" i="57"/>
  <c r="I44" i="56"/>
  <c r="N44" i="56" s="1"/>
  <c r="G44" i="56"/>
  <c r="F24" i="70" s="1"/>
  <c r="F44" i="56"/>
  <c r="E24" i="70" s="1"/>
  <c r="E44" i="56"/>
  <c r="D24" i="70" s="1"/>
  <c r="D44" i="56"/>
  <c r="I42" i="56"/>
  <c r="G42" i="56"/>
  <c r="F23" i="70" s="1"/>
  <c r="F42" i="56"/>
  <c r="E23" i="70" s="1"/>
  <c r="E42" i="56"/>
  <c r="D23" i="70" s="1"/>
  <c r="D42" i="56"/>
  <c r="I40" i="56"/>
  <c r="G40" i="56"/>
  <c r="F22" i="70" s="1"/>
  <c r="F40" i="56"/>
  <c r="E22" i="70" s="1"/>
  <c r="E40" i="56"/>
  <c r="D22" i="70" s="1"/>
  <c r="D40" i="56"/>
  <c r="I38" i="56"/>
  <c r="G38" i="56"/>
  <c r="F21" i="70" s="1"/>
  <c r="F38" i="56"/>
  <c r="E21" i="70" s="1"/>
  <c r="E38" i="56"/>
  <c r="D21" i="70" s="1"/>
  <c r="D38" i="56"/>
  <c r="I36" i="56"/>
  <c r="N36" i="56" s="1"/>
  <c r="G36" i="56"/>
  <c r="F20" i="70" s="1"/>
  <c r="F36" i="56"/>
  <c r="E20" i="70" s="1"/>
  <c r="E36" i="56"/>
  <c r="D20" i="70" s="1"/>
  <c r="D36" i="56"/>
  <c r="I34" i="56"/>
  <c r="G34" i="56"/>
  <c r="F19" i="70" s="1"/>
  <c r="F34" i="56"/>
  <c r="E19" i="70" s="1"/>
  <c r="E34" i="56"/>
  <c r="D19" i="70" s="1"/>
  <c r="D34" i="56"/>
  <c r="I32" i="56"/>
  <c r="G32" i="56"/>
  <c r="F18" i="70" s="1"/>
  <c r="F32" i="56"/>
  <c r="E18" i="70" s="1"/>
  <c r="E32" i="56"/>
  <c r="D18" i="70" s="1"/>
  <c r="D32" i="56"/>
  <c r="I30" i="56"/>
  <c r="G30" i="56"/>
  <c r="F17" i="70" s="1"/>
  <c r="F30" i="56"/>
  <c r="E17" i="70" s="1"/>
  <c r="E30" i="56"/>
  <c r="D17" i="70" s="1"/>
  <c r="D30" i="56"/>
  <c r="I28" i="56"/>
  <c r="G28" i="56"/>
  <c r="F16" i="70" s="1"/>
  <c r="F28" i="56"/>
  <c r="E16" i="70" s="1"/>
  <c r="E28" i="56"/>
  <c r="D16" i="70" s="1"/>
  <c r="D28" i="56"/>
  <c r="I26" i="56"/>
  <c r="G26" i="56"/>
  <c r="F15" i="70" s="1"/>
  <c r="F26" i="56"/>
  <c r="E15" i="70" s="1"/>
  <c r="E26" i="56"/>
  <c r="D15" i="70" s="1"/>
  <c r="D26" i="56"/>
  <c r="I24" i="56"/>
  <c r="G24" i="56"/>
  <c r="F14" i="70" s="1"/>
  <c r="F24" i="56"/>
  <c r="E14" i="70" s="1"/>
  <c r="E24" i="56"/>
  <c r="D14" i="70" s="1"/>
  <c r="D24" i="56"/>
  <c r="I22" i="56"/>
  <c r="G22" i="56"/>
  <c r="F13" i="70" s="1"/>
  <c r="F22" i="56"/>
  <c r="E13" i="70" s="1"/>
  <c r="E22" i="56"/>
  <c r="D13" i="70" s="1"/>
  <c r="D22" i="56"/>
  <c r="I20" i="56"/>
  <c r="G20" i="56"/>
  <c r="F12" i="70" s="1"/>
  <c r="F20" i="56"/>
  <c r="E12" i="70" s="1"/>
  <c r="E20" i="56"/>
  <c r="D12" i="70" s="1"/>
  <c r="D20" i="56"/>
  <c r="I18" i="56"/>
  <c r="G18" i="56"/>
  <c r="F11" i="70" s="1"/>
  <c r="F18" i="56"/>
  <c r="E11" i="70" s="1"/>
  <c r="E18" i="56"/>
  <c r="D11" i="70" s="1"/>
  <c r="D18" i="56"/>
  <c r="I16" i="56"/>
  <c r="N16" i="56" s="1"/>
  <c r="G16" i="56"/>
  <c r="F10" i="70" s="1"/>
  <c r="F16" i="56"/>
  <c r="E10" i="70" s="1"/>
  <c r="E16" i="56"/>
  <c r="D10" i="70" s="1"/>
  <c r="D16" i="56"/>
  <c r="I14" i="56"/>
  <c r="G14" i="56"/>
  <c r="F9" i="70" s="1"/>
  <c r="F14" i="56"/>
  <c r="E9" i="70" s="1"/>
  <c r="E14" i="56"/>
  <c r="D9" i="70" s="1"/>
  <c r="D14" i="56"/>
  <c r="I12" i="56"/>
  <c r="N12" i="56" s="1"/>
  <c r="G12" i="56"/>
  <c r="F8" i="70" s="1"/>
  <c r="F12" i="56"/>
  <c r="E8" i="70" s="1"/>
  <c r="E12" i="56"/>
  <c r="D8" i="70" s="1"/>
  <c r="D12" i="56"/>
  <c r="I10" i="56"/>
  <c r="G10" i="56"/>
  <c r="F7" i="70" s="1"/>
  <c r="F10" i="56"/>
  <c r="E7" i="70" s="1"/>
  <c r="E10" i="56"/>
  <c r="D7" i="70" s="1"/>
  <c r="D10" i="56"/>
  <c r="I8" i="56"/>
  <c r="N8" i="56" s="1"/>
  <c r="G8" i="56"/>
  <c r="F6" i="70" s="1"/>
  <c r="F8" i="56"/>
  <c r="E6" i="70" s="1"/>
  <c r="E8" i="56"/>
  <c r="D6" i="70" s="1"/>
  <c r="D8" i="56"/>
  <c r="I6" i="56"/>
  <c r="N6" i="56" s="1"/>
  <c r="G6" i="56"/>
  <c r="F5" i="70" s="1"/>
  <c r="F6" i="56"/>
  <c r="E5" i="70" s="1"/>
  <c r="E6" i="56"/>
  <c r="D5" i="70" s="1"/>
  <c r="D6" i="56"/>
  <c r="J43" i="56"/>
  <c r="J41" i="56"/>
  <c r="J39" i="56"/>
  <c r="J37" i="56"/>
  <c r="J35" i="56"/>
  <c r="J33" i="56"/>
  <c r="J31" i="56"/>
  <c r="J29" i="56"/>
  <c r="J27" i="56"/>
  <c r="J25" i="56"/>
  <c r="J23" i="56"/>
  <c r="J21" i="56"/>
  <c r="J19" i="56"/>
  <c r="J17" i="56"/>
  <c r="J15" i="56"/>
  <c r="J13" i="56"/>
  <c r="J11" i="56"/>
  <c r="F8" i="31"/>
  <c r="E6" i="63" s="1"/>
  <c r="D6" i="31"/>
  <c r="I38" i="55"/>
  <c r="I28" i="55"/>
  <c r="F8" i="55"/>
  <c r="M8" i="55" s="1"/>
  <c r="M8" i="80" s="1"/>
  <c r="G8" i="55"/>
  <c r="N8" i="55" s="1"/>
  <c r="N8" i="80" s="1"/>
  <c r="I8" i="55"/>
  <c r="I18" i="55"/>
  <c r="D36" i="55"/>
  <c r="D26" i="55"/>
  <c r="D16" i="55"/>
  <c r="E44" i="55"/>
  <c r="H37" i="55"/>
  <c r="S12" i="31" s="1"/>
  <c r="G37" i="55"/>
  <c r="R12" i="31" s="1"/>
  <c r="H36" i="55"/>
  <c r="O36" i="55" s="1"/>
  <c r="O36" i="80" s="1"/>
  <c r="V36" i="80" s="1"/>
  <c r="G36" i="55"/>
  <c r="N36" i="55" s="1"/>
  <c r="N36" i="80" s="1"/>
  <c r="U36" i="80" s="1"/>
  <c r="F36" i="55"/>
  <c r="M36" i="55" s="1"/>
  <c r="M36" i="80" s="1"/>
  <c r="H35" i="55"/>
  <c r="O35" i="55" s="1"/>
  <c r="O35" i="80" s="1"/>
  <c r="V35" i="80" s="1"/>
  <c r="G35" i="55"/>
  <c r="N35" i="55" s="1"/>
  <c r="N35" i="80" s="1"/>
  <c r="U35" i="80" s="1"/>
  <c r="F35" i="55"/>
  <c r="M35" i="55" s="1"/>
  <c r="M35" i="80" s="1"/>
  <c r="H34" i="55"/>
  <c r="O34" i="55" s="1"/>
  <c r="O34" i="80" s="1"/>
  <c r="V34" i="80" s="1"/>
  <c r="G34" i="55"/>
  <c r="N34" i="55" s="1"/>
  <c r="N34" i="80" s="1"/>
  <c r="U34" i="80" s="1"/>
  <c r="F34" i="55"/>
  <c r="M34" i="55" s="1"/>
  <c r="M34" i="80" s="1"/>
  <c r="H33" i="55"/>
  <c r="O33" i="55" s="1"/>
  <c r="O33" i="80" s="1"/>
  <c r="V33" i="80" s="1"/>
  <c r="G33" i="55"/>
  <c r="N33" i="55" s="1"/>
  <c r="N33" i="80" s="1"/>
  <c r="U33" i="80" s="1"/>
  <c r="F33" i="55"/>
  <c r="M33" i="55" s="1"/>
  <c r="M33" i="80" s="1"/>
  <c r="H32" i="55"/>
  <c r="O32" i="55" s="1"/>
  <c r="O32" i="80" s="1"/>
  <c r="V32" i="80" s="1"/>
  <c r="G32" i="55"/>
  <c r="N32" i="55" s="1"/>
  <c r="N32" i="80" s="1"/>
  <c r="U32" i="80" s="1"/>
  <c r="F32" i="55"/>
  <c r="M32" i="55" s="1"/>
  <c r="M32" i="80" s="1"/>
  <c r="H31" i="55"/>
  <c r="O31" i="55" s="1"/>
  <c r="O31" i="80" s="1"/>
  <c r="V31" i="80" s="1"/>
  <c r="G31" i="55"/>
  <c r="N31" i="55" s="1"/>
  <c r="N31" i="80" s="1"/>
  <c r="U31" i="80" s="1"/>
  <c r="F31" i="55"/>
  <c r="M31" i="55" s="1"/>
  <c r="M31" i="80" s="1"/>
  <c r="H30" i="55"/>
  <c r="O30" i="55" s="1"/>
  <c r="O30" i="80" s="1"/>
  <c r="V30" i="80" s="1"/>
  <c r="G30" i="55"/>
  <c r="N30" i="55" s="1"/>
  <c r="N30" i="80" s="1"/>
  <c r="U30" i="80" s="1"/>
  <c r="F30" i="55"/>
  <c r="M30" i="55" s="1"/>
  <c r="M30" i="80" s="1"/>
  <c r="H29" i="55"/>
  <c r="O29" i="55" s="1"/>
  <c r="O29" i="80" s="1"/>
  <c r="V29" i="80" s="1"/>
  <c r="G29" i="55"/>
  <c r="N29" i="55" s="1"/>
  <c r="N29" i="80" s="1"/>
  <c r="U29" i="80" s="1"/>
  <c r="F29" i="55"/>
  <c r="M29" i="55" s="1"/>
  <c r="M29" i="80" s="1"/>
  <c r="H28" i="55"/>
  <c r="O28" i="55" s="1"/>
  <c r="G28" i="55"/>
  <c r="N28" i="55" s="1"/>
  <c r="N28" i="80" s="1"/>
  <c r="F28" i="55"/>
  <c r="M28" i="55" s="1"/>
  <c r="M28" i="80" s="1"/>
  <c r="H26" i="55"/>
  <c r="O26" i="55" s="1"/>
  <c r="O26" i="80" s="1"/>
  <c r="V26" i="80" s="1"/>
  <c r="G26" i="55"/>
  <c r="N26" i="55" s="1"/>
  <c r="N26" i="80" s="1"/>
  <c r="U26" i="80" s="1"/>
  <c r="F26" i="55"/>
  <c r="M26" i="55" s="1"/>
  <c r="M26" i="80" s="1"/>
  <c r="H25" i="55"/>
  <c r="O25" i="55" s="1"/>
  <c r="O25" i="80" s="1"/>
  <c r="V25" i="80" s="1"/>
  <c r="G25" i="55"/>
  <c r="N25" i="55" s="1"/>
  <c r="N25" i="80" s="1"/>
  <c r="U25" i="80" s="1"/>
  <c r="F25" i="55"/>
  <c r="M25" i="55" s="1"/>
  <c r="M25" i="80" s="1"/>
  <c r="H24" i="55"/>
  <c r="O24" i="55" s="1"/>
  <c r="O24" i="80" s="1"/>
  <c r="V24" i="80" s="1"/>
  <c r="G24" i="55"/>
  <c r="N24" i="55" s="1"/>
  <c r="N24" i="80" s="1"/>
  <c r="U24" i="80" s="1"/>
  <c r="F24" i="55"/>
  <c r="M24" i="55" s="1"/>
  <c r="M24" i="80" s="1"/>
  <c r="H23" i="55"/>
  <c r="O23" i="55" s="1"/>
  <c r="O23" i="80" s="1"/>
  <c r="V23" i="80" s="1"/>
  <c r="G23" i="55"/>
  <c r="N23" i="55" s="1"/>
  <c r="N23" i="80" s="1"/>
  <c r="U23" i="80" s="1"/>
  <c r="F23" i="55"/>
  <c r="M23" i="55" s="1"/>
  <c r="M23" i="80" s="1"/>
  <c r="H22" i="55"/>
  <c r="O22" i="55" s="1"/>
  <c r="O22" i="80" s="1"/>
  <c r="V22" i="80" s="1"/>
  <c r="G22" i="55"/>
  <c r="N22" i="55" s="1"/>
  <c r="N22" i="80" s="1"/>
  <c r="U22" i="80" s="1"/>
  <c r="F22" i="55"/>
  <c r="M22" i="55" s="1"/>
  <c r="M22" i="80" s="1"/>
  <c r="H21" i="55"/>
  <c r="O21" i="55" s="1"/>
  <c r="O21" i="80" s="1"/>
  <c r="V21" i="80" s="1"/>
  <c r="G21" i="55"/>
  <c r="N21" i="55" s="1"/>
  <c r="N21" i="80" s="1"/>
  <c r="U21" i="80" s="1"/>
  <c r="F21" i="55"/>
  <c r="M21" i="55" s="1"/>
  <c r="M21" i="80" s="1"/>
  <c r="H20" i="55"/>
  <c r="O20" i="55" s="1"/>
  <c r="O20" i="80" s="1"/>
  <c r="V20" i="80" s="1"/>
  <c r="G20" i="55"/>
  <c r="N20" i="55" s="1"/>
  <c r="N20" i="80" s="1"/>
  <c r="U20" i="80" s="1"/>
  <c r="F20" i="55"/>
  <c r="M20" i="55" s="1"/>
  <c r="M20" i="80" s="1"/>
  <c r="H19" i="55"/>
  <c r="O19" i="55" s="1"/>
  <c r="O19" i="80" s="1"/>
  <c r="V19" i="80" s="1"/>
  <c r="G19" i="55"/>
  <c r="N19" i="55" s="1"/>
  <c r="N19" i="80" s="1"/>
  <c r="U19" i="80" s="1"/>
  <c r="F19" i="55"/>
  <c r="M19" i="55" s="1"/>
  <c r="M19" i="80" s="1"/>
  <c r="H18" i="55"/>
  <c r="O18" i="55" s="1"/>
  <c r="G18" i="55"/>
  <c r="N18" i="55" s="1"/>
  <c r="N18" i="80" s="1"/>
  <c r="F18" i="55"/>
  <c r="M18" i="55" s="1"/>
  <c r="M18" i="80" s="1"/>
  <c r="H16" i="55"/>
  <c r="O16" i="55" s="1"/>
  <c r="O16" i="80" s="1"/>
  <c r="V16" i="80" s="1"/>
  <c r="G16" i="55"/>
  <c r="N16" i="55" s="1"/>
  <c r="N16" i="80" s="1"/>
  <c r="U16" i="80" s="1"/>
  <c r="F16" i="55"/>
  <c r="M16" i="55" s="1"/>
  <c r="M16" i="80" s="1"/>
  <c r="H15" i="55"/>
  <c r="O15" i="55" s="1"/>
  <c r="O15" i="80" s="1"/>
  <c r="V15" i="80" s="1"/>
  <c r="G15" i="55"/>
  <c r="N15" i="55" s="1"/>
  <c r="N15" i="80" s="1"/>
  <c r="U15" i="80" s="1"/>
  <c r="F15" i="55"/>
  <c r="M15" i="55" s="1"/>
  <c r="M15" i="80" s="1"/>
  <c r="H14" i="55"/>
  <c r="O14" i="55" s="1"/>
  <c r="O14" i="80" s="1"/>
  <c r="V14" i="80" s="1"/>
  <c r="G14" i="55"/>
  <c r="N14" i="55" s="1"/>
  <c r="N14" i="80" s="1"/>
  <c r="U14" i="80" s="1"/>
  <c r="F14" i="55"/>
  <c r="M14" i="55" s="1"/>
  <c r="M14" i="80" s="1"/>
  <c r="H13" i="55"/>
  <c r="O13" i="55" s="1"/>
  <c r="O13" i="80" s="1"/>
  <c r="V13" i="80" s="1"/>
  <c r="G13" i="55"/>
  <c r="N13" i="55" s="1"/>
  <c r="N13" i="80" s="1"/>
  <c r="U13" i="80" s="1"/>
  <c r="F13" i="55"/>
  <c r="M13" i="55" s="1"/>
  <c r="M13" i="80" s="1"/>
  <c r="H12" i="55"/>
  <c r="O12" i="55" s="1"/>
  <c r="O12" i="80" s="1"/>
  <c r="V12" i="80" s="1"/>
  <c r="G12" i="55"/>
  <c r="N12" i="55" s="1"/>
  <c r="N12" i="80" s="1"/>
  <c r="U12" i="80" s="1"/>
  <c r="F12" i="55"/>
  <c r="M12" i="55" s="1"/>
  <c r="M12" i="80" s="1"/>
  <c r="H11" i="55"/>
  <c r="O11" i="55" s="1"/>
  <c r="O11" i="80" s="1"/>
  <c r="V11" i="80" s="1"/>
  <c r="G11" i="55"/>
  <c r="N11" i="55" s="1"/>
  <c r="N11" i="80" s="1"/>
  <c r="U11" i="80" s="1"/>
  <c r="F11" i="55"/>
  <c r="M11" i="55" s="1"/>
  <c r="M11" i="80" s="1"/>
  <c r="H10" i="55"/>
  <c r="O10" i="55" s="1"/>
  <c r="O10" i="80" s="1"/>
  <c r="V10" i="80" s="1"/>
  <c r="G10" i="55"/>
  <c r="N10" i="55" s="1"/>
  <c r="N10" i="80" s="1"/>
  <c r="U10" i="80" s="1"/>
  <c r="F10" i="55"/>
  <c r="M10" i="55" s="1"/>
  <c r="M10" i="80" s="1"/>
  <c r="H9" i="55"/>
  <c r="O9" i="55" s="1"/>
  <c r="O9" i="80" s="1"/>
  <c r="V9" i="80" s="1"/>
  <c r="G9" i="55"/>
  <c r="N9" i="55" s="1"/>
  <c r="N9" i="80" s="1"/>
  <c r="U9" i="80" s="1"/>
  <c r="F9" i="55"/>
  <c r="M9" i="55" s="1"/>
  <c r="M9" i="80" s="1"/>
  <c r="H8" i="55"/>
  <c r="O8" i="55" s="1"/>
  <c r="E40" i="55"/>
  <c r="C37" i="55"/>
  <c r="C27" i="55"/>
  <c r="C17" i="55"/>
  <c r="C7" i="55"/>
  <c r="O8" i="80" l="1"/>
  <c r="O7" i="55"/>
  <c r="O18" i="80"/>
  <c r="O17" i="55"/>
  <c r="O28" i="80"/>
  <c r="O27" i="55"/>
  <c r="C5" i="63"/>
  <c r="B5" i="63" s="1"/>
  <c r="J7" i="55"/>
  <c r="J7" i="80" s="1"/>
  <c r="Q7" i="80" s="1"/>
  <c r="C5" i="70"/>
  <c r="B5" i="70" s="1"/>
  <c r="J7" i="57"/>
  <c r="J7" i="87" s="1"/>
  <c r="Q7" i="87" s="1"/>
  <c r="C6" i="70"/>
  <c r="J17" i="57"/>
  <c r="J17" i="87" s="1"/>
  <c r="Q17" i="87" s="1"/>
  <c r="C8" i="70"/>
  <c r="B8" i="70" s="1"/>
  <c r="J37" i="57"/>
  <c r="J37" i="87" s="1"/>
  <c r="Q37" i="87" s="1"/>
  <c r="C20" i="70"/>
  <c r="B20" i="70" s="1"/>
  <c r="J157" i="57"/>
  <c r="J157" i="87" s="1"/>
  <c r="Q157" i="87" s="1"/>
  <c r="C24" i="70"/>
  <c r="B24" i="70" s="1"/>
  <c r="J197" i="57"/>
  <c r="N5" i="56"/>
  <c r="N197" i="57"/>
  <c r="N198" i="87"/>
  <c r="M201" i="87"/>
  <c r="T201" i="87" s="1"/>
  <c r="L201" i="57"/>
  <c r="N205" i="87"/>
  <c r="U205" i="87" s="1"/>
  <c r="L205" i="57"/>
  <c r="O197" i="57"/>
  <c r="O198" i="87"/>
  <c r="M200" i="87"/>
  <c r="L200" i="57"/>
  <c r="M204" i="87"/>
  <c r="L204" i="57"/>
  <c r="L205" i="87"/>
  <c r="V205" i="87"/>
  <c r="M197" i="57"/>
  <c r="H45" i="56" s="1"/>
  <c r="J45" i="56" s="1"/>
  <c r="M199" i="87"/>
  <c r="L199" i="57"/>
  <c r="V201" i="87"/>
  <c r="M203" i="87"/>
  <c r="L203" i="57"/>
  <c r="M198" i="87"/>
  <c r="L198" i="57"/>
  <c r="M202" i="87"/>
  <c r="L202" i="57"/>
  <c r="M206" i="87"/>
  <c r="L206" i="57"/>
  <c r="N187" i="57"/>
  <c r="N188" i="87"/>
  <c r="U188" i="87" s="1"/>
  <c r="O187" i="57"/>
  <c r="O189" i="87"/>
  <c r="V189" i="87" s="1"/>
  <c r="M191" i="87"/>
  <c r="L191" i="57"/>
  <c r="M195" i="87"/>
  <c r="L195" i="57"/>
  <c r="M189" i="87"/>
  <c r="L189" i="57"/>
  <c r="M193" i="87"/>
  <c r="L193" i="57"/>
  <c r="M187" i="57"/>
  <c r="H43" i="56" s="1"/>
  <c r="M188" i="87"/>
  <c r="L188" i="57"/>
  <c r="M192" i="87"/>
  <c r="L192" i="57"/>
  <c r="M196" i="87"/>
  <c r="L196" i="57"/>
  <c r="V188" i="87"/>
  <c r="V187" i="87" s="1"/>
  <c r="O187" i="87"/>
  <c r="M190" i="87"/>
  <c r="L190" i="57"/>
  <c r="N187" i="87"/>
  <c r="U191" i="87"/>
  <c r="M194" i="87"/>
  <c r="L194" i="57"/>
  <c r="U178" i="87"/>
  <c r="M181" i="87"/>
  <c r="L181" i="57"/>
  <c r="M185" i="87"/>
  <c r="L185" i="57"/>
  <c r="M186" i="87"/>
  <c r="L186" i="57"/>
  <c r="O178" i="87"/>
  <c r="O177" i="57"/>
  <c r="M180" i="87"/>
  <c r="L180" i="57"/>
  <c r="M184" i="87"/>
  <c r="L184" i="57"/>
  <c r="M177" i="57"/>
  <c r="H41" i="56" s="1"/>
  <c r="M179" i="87"/>
  <c r="L179" i="57"/>
  <c r="N177" i="57"/>
  <c r="N180" i="87"/>
  <c r="U180" i="87" s="1"/>
  <c r="M183" i="87"/>
  <c r="L183" i="57"/>
  <c r="M178" i="87"/>
  <c r="L178" i="57"/>
  <c r="M182" i="87"/>
  <c r="L182" i="57"/>
  <c r="M169" i="87"/>
  <c r="L169" i="57"/>
  <c r="M173" i="87"/>
  <c r="L173" i="57"/>
  <c r="M168" i="87"/>
  <c r="M167" i="57"/>
  <c r="H39" i="56" s="1"/>
  <c r="L168" i="57"/>
  <c r="M172" i="87"/>
  <c r="L172" i="57"/>
  <c r="N167" i="57"/>
  <c r="N168" i="87"/>
  <c r="M171" i="87"/>
  <c r="L171" i="57"/>
  <c r="M175" i="87"/>
  <c r="L175" i="57"/>
  <c r="M176" i="87"/>
  <c r="L176" i="57"/>
  <c r="O167" i="57"/>
  <c r="O168" i="87"/>
  <c r="M170" i="87"/>
  <c r="L170" i="57"/>
  <c r="M174" i="87"/>
  <c r="L174" i="57"/>
  <c r="U158" i="87"/>
  <c r="M161" i="87"/>
  <c r="T161" i="87" s="1"/>
  <c r="L161" i="57"/>
  <c r="M165" i="87"/>
  <c r="L165" i="57"/>
  <c r="M166" i="87"/>
  <c r="L166" i="57"/>
  <c r="O158" i="87"/>
  <c r="O157" i="57"/>
  <c r="M160" i="87"/>
  <c r="L160" i="57"/>
  <c r="U161" i="87"/>
  <c r="V162" i="87"/>
  <c r="M164" i="87"/>
  <c r="L164" i="57"/>
  <c r="M159" i="87"/>
  <c r="L159" i="57"/>
  <c r="N157" i="57"/>
  <c r="N160" i="87"/>
  <c r="U160" i="87" s="1"/>
  <c r="M163" i="87"/>
  <c r="L163" i="57"/>
  <c r="M157" i="57"/>
  <c r="H37" i="56" s="1"/>
  <c r="M158" i="87"/>
  <c r="L158" i="57"/>
  <c r="M162" i="87"/>
  <c r="T162" i="87" s="1"/>
  <c r="S162" i="87" s="1"/>
  <c r="L162" i="57"/>
  <c r="M149" i="87"/>
  <c r="L149" i="57"/>
  <c r="M153" i="87"/>
  <c r="L153" i="57"/>
  <c r="M148" i="87"/>
  <c r="M147" i="57"/>
  <c r="H35" i="56" s="1"/>
  <c r="L148" i="57"/>
  <c r="M152" i="87"/>
  <c r="L152" i="57"/>
  <c r="N147" i="57"/>
  <c r="N148" i="87"/>
  <c r="O147" i="57"/>
  <c r="O149" i="87"/>
  <c r="V149" i="87" s="1"/>
  <c r="M151" i="87"/>
  <c r="L151" i="57"/>
  <c r="M155" i="87"/>
  <c r="L155" i="57"/>
  <c r="M156" i="87"/>
  <c r="L156" i="57"/>
  <c r="M150" i="87"/>
  <c r="L150" i="57"/>
  <c r="V152" i="87"/>
  <c r="M154" i="87"/>
  <c r="L154" i="57"/>
  <c r="N137" i="57"/>
  <c r="N138" i="87"/>
  <c r="M141" i="87"/>
  <c r="L141" i="57"/>
  <c r="M145" i="87"/>
  <c r="L145" i="57"/>
  <c r="M146" i="87"/>
  <c r="L146" i="57"/>
  <c r="M140" i="87"/>
  <c r="L140" i="57"/>
  <c r="M144" i="87"/>
  <c r="L144" i="57"/>
  <c r="M137" i="57"/>
  <c r="H33" i="56" s="1"/>
  <c r="M139" i="87"/>
  <c r="L139" i="57"/>
  <c r="M143" i="87"/>
  <c r="L143" i="57"/>
  <c r="O137" i="57"/>
  <c r="O138" i="87"/>
  <c r="M138" i="87"/>
  <c r="L138" i="57"/>
  <c r="M142" i="87"/>
  <c r="L142" i="57"/>
  <c r="M129" i="87"/>
  <c r="L129" i="57"/>
  <c r="M133" i="87"/>
  <c r="L133" i="57"/>
  <c r="M128" i="87"/>
  <c r="M127" i="57"/>
  <c r="H31" i="56" s="1"/>
  <c r="L128" i="57"/>
  <c r="M132" i="87"/>
  <c r="L132" i="57"/>
  <c r="N127" i="57"/>
  <c r="N128" i="87"/>
  <c r="O127" i="57"/>
  <c r="O129" i="87"/>
  <c r="V129" i="87" s="1"/>
  <c r="M131" i="87"/>
  <c r="L131" i="57"/>
  <c r="M135" i="87"/>
  <c r="L135" i="57"/>
  <c r="M136" i="87"/>
  <c r="L136" i="57"/>
  <c r="V128" i="87"/>
  <c r="O127" i="87"/>
  <c r="M130" i="87"/>
  <c r="L130" i="57"/>
  <c r="M134" i="87"/>
  <c r="L134" i="57"/>
  <c r="U118" i="87"/>
  <c r="M125" i="87"/>
  <c r="L125" i="57"/>
  <c r="M126" i="87"/>
  <c r="L126" i="57"/>
  <c r="O117" i="57"/>
  <c r="O118" i="87"/>
  <c r="M120" i="87"/>
  <c r="L120" i="57"/>
  <c r="M124" i="87"/>
  <c r="L124" i="57"/>
  <c r="N117" i="57"/>
  <c r="N120" i="87"/>
  <c r="U120" i="87" s="1"/>
  <c r="M123" i="87"/>
  <c r="L123" i="57"/>
  <c r="M121" i="87"/>
  <c r="L121" i="57"/>
  <c r="M117" i="57"/>
  <c r="H29" i="56" s="1"/>
  <c r="M119" i="87"/>
  <c r="L119" i="57"/>
  <c r="M118" i="87"/>
  <c r="L118" i="57"/>
  <c r="M122" i="87"/>
  <c r="L122" i="57"/>
  <c r="M107" i="57"/>
  <c r="H27" i="56" s="1"/>
  <c r="M108" i="87"/>
  <c r="L108" i="57"/>
  <c r="M112" i="87"/>
  <c r="L112" i="57"/>
  <c r="M109" i="87"/>
  <c r="L109" i="57"/>
  <c r="V116" i="87"/>
  <c r="N107" i="57"/>
  <c r="N108" i="87"/>
  <c r="M111" i="87"/>
  <c r="L111" i="57"/>
  <c r="M115" i="87"/>
  <c r="L115" i="57"/>
  <c r="M116" i="87"/>
  <c r="T116" i="87" s="1"/>
  <c r="L116" i="57"/>
  <c r="M113" i="87"/>
  <c r="L113" i="57"/>
  <c r="O107" i="57"/>
  <c r="O108" i="87"/>
  <c r="M110" i="87"/>
  <c r="L110" i="57"/>
  <c r="M114" i="87"/>
  <c r="L114" i="57"/>
  <c r="M102" i="87"/>
  <c r="T102" i="87" s="1"/>
  <c r="L102" i="57"/>
  <c r="U98" i="87"/>
  <c r="M101" i="87"/>
  <c r="L101" i="57"/>
  <c r="M105" i="87"/>
  <c r="L105" i="57"/>
  <c r="M106" i="87"/>
  <c r="L106" i="57"/>
  <c r="M100" i="87"/>
  <c r="L100" i="57"/>
  <c r="O97" i="57"/>
  <c r="O98" i="87"/>
  <c r="V102" i="87"/>
  <c r="M104" i="87"/>
  <c r="L104" i="57"/>
  <c r="M97" i="57"/>
  <c r="H25" i="56" s="1"/>
  <c r="M99" i="87"/>
  <c r="L99" i="57"/>
  <c r="N97" i="57"/>
  <c r="N100" i="87"/>
  <c r="U100" i="87" s="1"/>
  <c r="M103" i="87"/>
  <c r="L103" i="57"/>
  <c r="M98" i="87"/>
  <c r="L98" i="57"/>
  <c r="M89" i="87"/>
  <c r="L89" i="57"/>
  <c r="M93" i="87"/>
  <c r="L93" i="57"/>
  <c r="V96" i="87"/>
  <c r="M88" i="87"/>
  <c r="M87" i="57"/>
  <c r="H23" i="56" s="1"/>
  <c r="L88" i="57"/>
  <c r="M92" i="87"/>
  <c r="T92" i="87" s="1"/>
  <c r="L92" i="57"/>
  <c r="N87" i="57"/>
  <c r="N88" i="87"/>
  <c r="U88" i="87" s="1"/>
  <c r="M91" i="87"/>
  <c r="L91" i="57"/>
  <c r="M95" i="87"/>
  <c r="L95" i="57"/>
  <c r="M96" i="87"/>
  <c r="T96" i="87" s="1"/>
  <c r="L96" i="57"/>
  <c r="O87" i="57"/>
  <c r="O88" i="87"/>
  <c r="M90" i="87"/>
  <c r="L90" i="57"/>
  <c r="U91" i="87"/>
  <c r="L92" i="87"/>
  <c r="V92" i="87"/>
  <c r="M94" i="87"/>
  <c r="L94" i="57"/>
  <c r="S96" i="87"/>
  <c r="U78" i="87"/>
  <c r="M81" i="87"/>
  <c r="L81" i="57"/>
  <c r="M85" i="87"/>
  <c r="L85" i="57"/>
  <c r="M86" i="87"/>
  <c r="L86" i="57"/>
  <c r="O77" i="57"/>
  <c r="O78" i="87"/>
  <c r="M80" i="87"/>
  <c r="L80" i="57"/>
  <c r="M84" i="87"/>
  <c r="L84" i="57"/>
  <c r="M77" i="57"/>
  <c r="H21" i="56" s="1"/>
  <c r="M79" i="87"/>
  <c r="L79" i="57"/>
  <c r="N77" i="57"/>
  <c r="N80" i="87"/>
  <c r="U80" i="87" s="1"/>
  <c r="M83" i="87"/>
  <c r="L83" i="57"/>
  <c r="M78" i="87"/>
  <c r="L78" i="57"/>
  <c r="M82" i="87"/>
  <c r="L82" i="57"/>
  <c r="M69" i="87"/>
  <c r="L69" i="57"/>
  <c r="M73" i="87"/>
  <c r="L73" i="57"/>
  <c r="V76" i="87"/>
  <c r="M67" i="57"/>
  <c r="H19" i="56" s="1"/>
  <c r="M68" i="87"/>
  <c r="L68" i="57"/>
  <c r="M72" i="87"/>
  <c r="L72" i="57"/>
  <c r="N67" i="57"/>
  <c r="N68" i="87"/>
  <c r="U68" i="87" s="1"/>
  <c r="M71" i="87"/>
  <c r="L71" i="57"/>
  <c r="M75" i="87"/>
  <c r="L75" i="57"/>
  <c r="M76" i="87"/>
  <c r="T76" i="87" s="1"/>
  <c r="S76" i="87" s="1"/>
  <c r="L76" i="57"/>
  <c r="O67" i="57"/>
  <c r="O68" i="87"/>
  <c r="M70" i="87"/>
  <c r="L70" i="57"/>
  <c r="N67" i="87"/>
  <c r="U71" i="87"/>
  <c r="M74" i="87"/>
  <c r="L74" i="57"/>
  <c r="U58" i="87"/>
  <c r="M61" i="87"/>
  <c r="L61" i="57"/>
  <c r="M65" i="87"/>
  <c r="L65" i="57"/>
  <c r="M66" i="87"/>
  <c r="L66" i="57"/>
  <c r="O57" i="57"/>
  <c r="O58" i="87"/>
  <c r="M60" i="87"/>
  <c r="L60" i="57"/>
  <c r="M64" i="87"/>
  <c r="L64" i="57"/>
  <c r="M57" i="57"/>
  <c r="H17" i="56" s="1"/>
  <c r="M59" i="87"/>
  <c r="L59" i="57"/>
  <c r="N57" i="57"/>
  <c r="N60" i="87"/>
  <c r="U60" i="87" s="1"/>
  <c r="M63" i="87"/>
  <c r="L63" i="57"/>
  <c r="M58" i="87"/>
  <c r="L58" i="57"/>
  <c r="M62" i="87"/>
  <c r="L62" i="57"/>
  <c r="M53" i="87"/>
  <c r="L53" i="57"/>
  <c r="V48" i="87"/>
  <c r="M50" i="87"/>
  <c r="L50" i="57"/>
  <c r="M54" i="87"/>
  <c r="L54" i="57"/>
  <c r="M49" i="87"/>
  <c r="L49" i="57"/>
  <c r="M48" i="87"/>
  <c r="M47" i="57"/>
  <c r="L48" i="57"/>
  <c r="M52" i="87"/>
  <c r="L52" i="57"/>
  <c r="N47" i="57"/>
  <c r="N48" i="87"/>
  <c r="O47" i="57"/>
  <c r="O49" i="87"/>
  <c r="V49" i="87" s="1"/>
  <c r="M51" i="87"/>
  <c r="L51" i="57"/>
  <c r="M55" i="87"/>
  <c r="L55" i="57"/>
  <c r="M56" i="87"/>
  <c r="L56" i="57"/>
  <c r="M42" i="87"/>
  <c r="T42" i="87" s="1"/>
  <c r="L42" i="57"/>
  <c r="N38" i="87"/>
  <c r="L38" i="57"/>
  <c r="M41" i="87"/>
  <c r="L41" i="57"/>
  <c r="M45" i="87"/>
  <c r="L45" i="57"/>
  <c r="M46" i="87"/>
  <c r="L46" i="57"/>
  <c r="O38" i="87"/>
  <c r="O37" i="57"/>
  <c r="M40" i="87"/>
  <c r="L40" i="57"/>
  <c r="V42" i="87"/>
  <c r="M44" i="87"/>
  <c r="L44" i="57"/>
  <c r="M37" i="57"/>
  <c r="H13" i="56" s="1"/>
  <c r="M39" i="87"/>
  <c r="L39" i="57"/>
  <c r="N37" i="57"/>
  <c r="N40" i="87"/>
  <c r="U40" i="87" s="1"/>
  <c r="M43" i="87"/>
  <c r="L43" i="57"/>
  <c r="N27" i="57"/>
  <c r="N28" i="87"/>
  <c r="O27" i="57"/>
  <c r="O29" i="87"/>
  <c r="V29" i="87" s="1"/>
  <c r="M31" i="87"/>
  <c r="L31" i="57"/>
  <c r="M35" i="87"/>
  <c r="L35" i="57"/>
  <c r="M36" i="87"/>
  <c r="L36" i="57"/>
  <c r="V28" i="87"/>
  <c r="V27" i="87" s="1"/>
  <c r="O27" i="87"/>
  <c r="M30" i="87"/>
  <c r="L30" i="57"/>
  <c r="M34" i="87"/>
  <c r="L34" i="57"/>
  <c r="M29" i="87"/>
  <c r="L29" i="57"/>
  <c r="M33" i="87"/>
  <c r="L33" i="57"/>
  <c r="M27" i="57"/>
  <c r="H11" i="56" s="1"/>
  <c r="M28" i="87"/>
  <c r="L28" i="57"/>
  <c r="M32" i="87"/>
  <c r="L32" i="57"/>
  <c r="M17" i="57"/>
  <c r="H9" i="56" s="1"/>
  <c r="J9" i="56" s="1"/>
  <c r="M19" i="87"/>
  <c r="L19" i="57"/>
  <c r="M23" i="87"/>
  <c r="L23" i="57"/>
  <c r="M18" i="87"/>
  <c r="L18" i="57"/>
  <c r="N17" i="57"/>
  <c r="N20" i="87"/>
  <c r="U20" i="87" s="1"/>
  <c r="U18" i="87"/>
  <c r="M21" i="87"/>
  <c r="L21" i="57"/>
  <c r="M25" i="87"/>
  <c r="L25" i="57"/>
  <c r="M26" i="87"/>
  <c r="L26" i="57"/>
  <c r="M22" i="87"/>
  <c r="L22" i="57"/>
  <c r="O17" i="57"/>
  <c r="O18" i="87"/>
  <c r="M20" i="87"/>
  <c r="L20" i="57"/>
  <c r="M24" i="87"/>
  <c r="L24" i="57"/>
  <c r="N7" i="57"/>
  <c r="N8" i="87"/>
  <c r="O7" i="57"/>
  <c r="O9" i="87"/>
  <c r="V9" i="87" s="1"/>
  <c r="M11" i="87"/>
  <c r="L11" i="57"/>
  <c r="M15" i="87"/>
  <c r="L15" i="57"/>
  <c r="M16" i="87"/>
  <c r="L16" i="57"/>
  <c r="V8" i="87"/>
  <c r="V7" i="87" s="1"/>
  <c r="O7" i="87"/>
  <c r="M10" i="87"/>
  <c r="L10" i="57"/>
  <c r="M14" i="87"/>
  <c r="L14" i="57"/>
  <c r="M9" i="87"/>
  <c r="L9" i="57"/>
  <c r="M13" i="87"/>
  <c r="L13" i="57"/>
  <c r="M8" i="87"/>
  <c r="M7" i="57"/>
  <c r="L8" i="57"/>
  <c r="M12" i="87"/>
  <c r="L12" i="57"/>
  <c r="T28" i="80"/>
  <c r="M27" i="80"/>
  <c r="L28" i="80"/>
  <c r="T32" i="80"/>
  <c r="S32" i="80" s="1"/>
  <c r="L32" i="80"/>
  <c r="T36" i="80"/>
  <c r="S36" i="80" s="1"/>
  <c r="L36" i="80"/>
  <c r="L31" i="55"/>
  <c r="L35" i="55"/>
  <c r="U28" i="80"/>
  <c r="U27" i="80" s="1"/>
  <c r="N27" i="80"/>
  <c r="T31" i="80"/>
  <c r="S31" i="80" s="1"/>
  <c r="L31" i="80"/>
  <c r="T35" i="80"/>
  <c r="S35" i="80" s="1"/>
  <c r="L35" i="80"/>
  <c r="L28" i="55"/>
  <c r="L32" i="55"/>
  <c r="L36" i="55"/>
  <c r="T30" i="80"/>
  <c r="S30" i="80" s="1"/>
  <c r="L30" i="80"/>
  <c r="T34" i="80"/>
  <c r="S34" i="80" s="1"/>
  <c r="L34" i="80"/>
  <c r="M27" i="55"/>
  <c r="H11" i="31" s="1"/>
  <c r="L29" i="55"/>
  <c r="L33" i="55"/>
  <c r="T29" i="80"/>
  <c r="S29" i="80" s="1"/>
  <c r="L29" i="80"/>
  <c r="T33" i="80"/>
  <c r="S33" i="80" s="1"/>
  <c r="L33" i="80"/>
  <c r="N27" i="55"/>
  <c r="L30" i="55"/>
  <c r="L34" i="55"/>
  <c r="T20" i="80"/>
  <c r="S20" i="80" s="1"/>
  <c r="L20" i="80"/>
  <c r="L24" i="55"/>
  <c r="T19" i="80"/>
  <c r="S19" i="80" s="1"/>
  <c r="L19" i="80"/>
  <c r="T23" i="80"/>
  <c r="S23" i="80" s="1"/>
  <c r="L23" i="80"/>
  <c r="L21" i="55"/>
  <c r="L25" i="55"/>
  <c r="N17" i="55"/>
  <c r="T18" i="80"/>
  <c r="M17" i="80"/>
  <c r="L18" i="80"/>
  <c r="T22" i="80"/>
  <c r="S22" i="80" s="1"/>
  <c r="L22" i="80"/>
  <c r="T26" i="80"/>
  <c r="S26" i="80" s="1"/>
  <c r="L26" i="80"/>
  <c r="L18" i="55"/>
  <c r="L22" i="55"/>
  <c r="L26" i="55"/>
  <c r="T24" i="80"/>
  <c r="S24" i="80" s="1"/>
  <c r="L24" i="80"/>
  <c r="L20" i="55"/>
  <c r="U18" i="80"/>
  <c r="U17" i="80" s="1"/>
  <c r="N17" i="80"/>
  <c r="R9" i="78" s="1"/>
  <c r="T21" i="80"/>
  <c r="S21" i="80" s="1"/>
  <c r="L21" i="80"/>
  <c r="T25" i="80"/>
  <c r="S25" i="80" s="1"/>
  <c r="L25" i="80"/>
  <c r="M17" i="55"/>
  <c r="H9" i="31" s="1"/>
  <c r="H10" i="78" s="1"/>
  <c r="J10" i="78" s="1"/>
  <c r="L19" i="55"/>
  <c r="L23" i="55"/>
  <c r="M7" i="55"/>
  <c r="T15" i="80"/>
  <c r="S15" i="80" s="1"/>
  <c r="L15" i="80"/>
  <c r="U8" i="80"/>
  <c r="U7" i="80" s="1"/>
  <c r="U6" i="80" s="1"/>
  <c r="N7" i="80"/>
  <c r="N6" i="80" s="1"/>
  <c r="N7" i="55"/>
  <c r="N6" i="55" s="1"/>
  <c r="L10" i="55"/>
  <c r="L14" i="55"/>
  <c r="T12" i="80"/>
  <c r="S12" i="80" s="1"/>
  <c r="L12" i="80"/>
  <c r="L9" i="55"/>
  <c r="T11" i="80"/>
  <c r="S11" i="80" s="1"/>
  <c r="L11" i="80"/>
  <c r="T10" i="80"/>
  <c r="S10" i="80" s="1"/>
  <c r="L10" i="80"/>
  <c r="T14" i="80"/>
  <c r="S14" i="80" s="1"/>
  <c r="L14" i="80"/>
  <c r="T8" i="80"/>
  <c r="M7" i="80"/>
  <c r="L8" i="80"/>
  <c r="L11" i="55"/>
  <c r="L15" i="55"/>
  <c r="T16" i="80"/>
  <c r="S16" i="80" s="1"/>
  <c r="L16" i="80"/>
  <c r="L13" i="55"/>
  <c r="T9" i="80"/>
  <c r="S9" i="80" s="1"/>
  <c r="L9" i="80"/>
  <c r="T13" i="80"/>
  <c r="S13" i="80" s="1"/>
  <c r="L13" i="80"/>
  <c r="L8" i="55"/>
  <c r="L12" i="55"/>
  <c r="L16" i="55"/>
  <c r="C12" i="70"/>
  <c r="B12" i="70" s="1"/>
  <c r="J77" i="57"/>
  <c r="J77" i="87" s="1"/>
  <c r="Q77" i="87" s="1"/>
  <c r="C16" i="70"/>
  <c r="B16" i="70" s="1"/>
  <c r="J117" i="57"/>
  <c r="J117" i="87" s="1"/>
  <c r="Q117" i="87" s="1"/>
  <c r="C9" i="70"/>
  <c r="B9" i="70" s="1"/>
  <c r="N8" i="70" s="1" a="1"/>
  <c r="N8" i="70" s="1"/>
  <c r="Q8" i="70" s="1"/>
  <c r="J47" i="57"/>
  <c r="J47" i="87" s="1"/>
  <c r="Q47" i="87" s="1"/>
  <c r="C13" i="70"/>
  <c r="B13" i="70" s="1"/>
  <c r="J87" i="57"/>
  <c r="J87" i="87" s="1"/>
  <c r="Q87" i="87" s="1"/>
  <c r="C17" i="70"/>
  <c r="B17" i="70" s="1"/>
  <c r="N11" i="70" s="1" a="1"/>
  <c r="N11" i="70" s="1"/>
  <c r="B11" i="72" s="1"/>
  <c r="C11" i="72" s="1"/>
  <c r="J127" i="57"/>
  <c r="J127" i="87" s="1"/>
  <c r="Q127" i="87" s="1"/>
  <c r="C21" i="70"/>
  <c r="B21" i="70" s="1"/>
  <c r="J167" i="57"/>
  <c r="J167" i="87" s="1"/>
  <c r="Q167" i="87" s="1"/>
  <c r="C10" i="70"/>
  <c r="B10" i="70" s="1"/>
  <c r="N9" i="70" s="1" a="1"/>
  <c r="N9" i="70" s="1"/>
  <c r="Q9" i="70" s="1"/>
  <c r="J57" i="57"/>
  <c r="J57" i="87" s="1"/>
  <c r="Q57" i="87" s="1"/>
  <c r="C14" i="70"/>
  <c r="B14" i="70" s="1"/>
  <c r="J97" i="57"/>
  <c r="J97" i="87" s="1"/>
  <c r="Q97" i="87" s="1"/>
  <c r="C18" i="70"/>
  <c r="B18" i="70" s="1"/>
  <c r="J137" i="57"/>
  <c r="J137" i="87" s="1"/>
  <c r="Q137" i="87" s="1"/>
  <c r="C22" i="70"/>
  <c r="B22" i="70" s="1"/>
  <c r="J177" i="57"/>
  <c r="J177" i="87" s="1"/>
  <c r="Q177" i="87" s="1"/>
  <c r="C7" i="70"/>
  <c r="B7" i="70" s="1"/>
  <c r="N7" i="70" s="1" a="1"/>
  <c r="N7" i="70" s="1"/>
  <c r="P7" i="70" s="1"/>
  <c r="J27" i="57"/>
  <c r="J27" i="87" s="1"/>
  <c r="Q27" i="87" s="1"/>
  <c r="C11" i="70"/>
  <c r="B11" i="70" s="1"/>
  <c r="N10" i="70" s="1" a="1"/>
  <c r="N10" i="70" s="1"/>
  <c r="P10" i="70" s="1"/>
  <c r="J67" i="57"/>
  <c r="J67" i="87" s="1"/>
  <c r="Q67" i="87" s="1"/>
  <c r="C15" i="70"/>
  <c r="B15" i="70" s="1"/>
  <c r="J107" i="57"/>
  <c r="J107" i="87" s="1"/>
  <c r="Q107" i="87" s="1"/>
  <c r="C19" i="70"/>
  <c r="B19" i="70" s="1"/>
  <c r="J147" i="57"/>
  <c r="J147" i="87" s="1"/>
  <c r="Q147" i="87" s="1"/>
  <c r="C23" i="70"/>
  <c r="B23" i="70" s="1"/>
  <c r="J187" i="57"/>
  <c r="J187" i="87" s="1"/>
  <c r="Q187" i="87" s="1"/>
  <c r="O6" i="55"/>
  <c r="H7" i="31"/>
  <c r="H7" i="78" s="1"/>
  <c r="J7" i="78" s="1"/>
  <c r="H10" i="86"/>
  <c r="C13" i="72"/>
  <c r="C86" i="74" s="1"/>
  <c r="C12" i="72"/>
  <c r="N5" i="70" a="1"/>
  <c r="N5" i="70" s="1"/>
  <c r="E45" i="57"/>
  <c r="E34" i="57"/>
  <c r="E206" i="57"/>
  <c r="E129" i="57"/>
  <c r="E149" i="57"/>
  <c r="E126" i="57"/>
  <c r="E154" i="57"/>
  <c r="E161" i="57"/>
  <c r="E165" i="57"/>
  <c r="E190" i="57"/>
  <c r="E194" i="57"/>
  <c r="E201" i="57"/>
  <c r="E31" i="57"/>
  <c r="E35" i="57"/>
  <c r="E85" i="57"/>
  <c r="E86" i="57"/>
  <c r="H13" i="31"/>
  <c r="E116" i="57"/>
  <c r="E162" i="57"/>
  <c r="E173" i="57"/>
  <c r="H15" i="56"/>
  <c r="E53" i="57"/>
  <c r="E61" i="57"/>
  <c r="E65" i="57"/>
  <c r="E82" i="57"/>
  <c r="E89" i="57"/>
  <c r="E93" i="57"/>
  <c r="E106" i="57"/>
  <c r="E144" i="57"/>
  <c r="E185" i="57"/>
  <c r="H197" i="57"/>
  <c r="E19" i="57"/>
  <c r="E23" i="57"/>
  <c r="H187" i="57"/>
  <c r="F57" i="57"/>
  <c r="E98" i="57"/>
  <c r="E138" i="57"/>
  <c r="E142" i="57"/>
  <c r="E178" i="57"/>
  <c r="E182" i="57"/>
  <c r="E189" i="57"/>
  <c r="E193" i="57"/>
  <c r="E50" i="57"/>
  <c r="E54" i="57"/>
  <c r="E66" i="57"/>
  <c r="E90" i="57"/>
  <c r="E94" i="57"/>
  <c r="E105" i="57"/>
  <c r="E134" i="57"/>
  <c r="E146" i="57"/>
  <c r="L27" i="55"/>
  <c r="E113" i="57"/>
  <c r="H127" i="57"/>
  <c r="E170" i="57"/>
  <c r="E181" i="57"/>
  <c r="E10" i="57"/>
  <c r="E14" i="57"/>
  <c r="E122" i="57"/>
  <c r="E133" i="57"/>
  <c r="E169" i="57"/>
  <c r="F197" i="57"/>
  <c r="E70" i="57"/>
  <c r="E74" i="57"/>
  <c r="E81" i="57"/>
  <c r="E114" i="57"/>
  <c r="E121" i="57"/>
  <c r="E125" i="57"/>
  <c r="E18" i="55"/>
  <c r="E19" i="55"/>
  <c r="E23" i="55"/>
  <c r="E13" i="55"/>
  <c r="E22" i="55"/>
  <c r="E28" i="55"/>
  <c r="E32" i="55"/>
  <c r="E36" i="55"/>
  <c r="E26" i="55"/>
  <c r="E9" i="55"/>
  <c r="F7" i="55"/>
  <c r="E11" i="55"/>
  <c r="E15" i="55"/>
  <c r="E20" i="55"/>
  <c r="E21" i="55"/>
  <c r="E24" i="55"/>
  <c r="E29" i="55"/>
  <c r="E33" i="55"/>
  <c r="E9" i="57"/>
  <c r="E13" i="57"/>
  <c r="E20" i="57"/>
  <c r="E21" i="57"/>
  <c r="E24" i="57"/>
  <c r="E25" i="57"/>
  <c r="E26" i="57"/>
  <c r="E28" i="57"/>
  <c r="E29" i="57"/>
  <c r="E33" i="57"/>
  <c r="E39" i="57"/>
  <c r="E40" i="57"/>
  <c r="F37" i="57"/>
  <c r="E43" i="57"/>
  <c r="E44" i="57"/>
  <c r="G47" i="57"/>
  <c r="R14" i="56" s="1"/>
  <c r="E55" i="57"/>
  <c r="E56" i="57"/>
  <c r="G57" i="57"/>
  <c r="R16" i="56" s="1"/>
  <c r="E60" i="57"/>
  <c r="E63" i="57"/>
  <c r="E64" i="57"/>
  <c r="E68" i="57"/>
  <c r="E71" i="57"/>
  <c r="E72" i="57"/>
  <c r="E75" i="57"/>
  <c r="G77" i="57"/>
  <c r="R20" i="56" s="1"/>
  <c r="H77" i="57"/>
  <c r="S20" i="56" s="1"/>
  <c r="E83" i="57"/>
  <c r="E84" i="57"/>
  <c r="E88" i="57"/>
  <c r="E92" i="57"/>
  <c r="E95" i="57"/>
  <c r="E96" i="57"/>
  <c r="E99" i="57"/>
  <c r="E100" i="57"/>
  <c r="E103" i="57"/>
  <c r="E104" i="57"/>
  <c r="E108" i="57"/>
  <c r="G107" i="57"/>
  <c r="R26" i="56" s="1"/>
  <c r="E112" i="57"/>
  <c r="E115" i="57"/>
  <c r="E120" i="57"/>
  <c r="E131" i="57"/>
  <c r="E132" i="57"/>
  <c r="E136" i="57"/>
  <c r="E139" i="57"/>
  <c r="E140" i="57"/>
  <c r="E143" i="57"/>
  <c r="E148" i="57"/>
  <c r="E151" i="57"/>
  <c r="E152" i="57"/>
  <c r="E155" i="57"/>
  <c r="E156" i="57"/>
  <c r="E159" i="57"/>
  <c r="H157" i="57"/>
  <c r="E164" i="57"/>
  <c r="G167" i="57"/>
  <c r="E172" i="57"/>
  <c r="E175" i="57"/>
  <c r="E176" i="57"/>
  <c r="E180" i="57"/>
  <c r="E192" i="57"/>
  <c r="E195" i="57"/>
  <c r="E196" i="57"/>
  <c r="E199" i="57"/>
  <c r="E200" i="57"/>
  <c r="E203" i="57"/>
  <c r="E204" i="57"/>
  <c r="E30" i="57"/>
  <c r="E46" i="57"/>
  <c r="E49" i="57"/>
  <c r="G147" i="57"/>
  <c r="E205" i="57"/>
  <c r="E36" i="57"/>
  <c r="E11" i="57"/>
  <c r="E16" i="57"/>
  <c r="E25" i="55"/>
  <c r="B6" i="70"/>
  <c r="N6" i="70" s="1" a="1"/>
  <c r="N6" i="70" s="1"/>
  <c r="L37" i="55"/>
  <c r="E42" i="55"/>
  <c r="E58" i="57"/>
  <c r="H87" i="57"/>
  <c r="S22" i="56" s="1"/>
  <c r="E51" i="57"/>
  <c r="E42" i="57"/>
  <c r="H107" i="57"/>
  <c r="S26" i="56" s="1"/>
  <c r="E160" i="57"/>
  <c r="E188" i="57"/>
  <c r="E38" i="55"/>
  <c r="F37" i="55"/>
  <c r="F97" i="57"/>
  <c r="G157" i="57"/>
  <c r="E171" i="57"/>
  <c r="H177" i="57"/>
  <c r="G67" i="57"/>
  <c r="R18" i="56" s="1"/>
  <c r="E111" i="57"/>
  <c r="H117" i="57"/>
  <c r="S28" i="56" s="1"/>
  <c r="E128" i="57"/>
  <c r="E38" i="57"/>
  <c r="G37" i="57"/>
  <c r="R12" i="56" s="1"/>
  <c r="E8" i="57"/>
  <c r="G7" i="57"/>
  <c r="F27" i="57"/>
  <c r="E32" i="57"/>
  <c r="H27" i="57"/>
  <c r="S10" i="56" s="1"/>
  <c r="E41" i="57"/>
  <c r="H47" i="57"/>
  <c r="S14" i="56" s="1"/>
  <c r="E48" i="57"/>
  <c r="E52" i="57"/>
  <c r="E59" i="57"/>
  <c r="E158" i="57"/>
  <c r="F157" i="57"/>
  <c r="E62" i="57"/>
  <c r="H57" i="57"/>
  <c r="S16" i="56" s="1"/>
  <c r="H7" i="57"/>
  <c r="E12" i="57"/>
  <c r="F7" i="57"/>
  <c r="H17" i="57"/>
  <c r="E18" i="57"/>
  <c r="G27" i="57"/>
  <c r="R10" i="56" s="1"/>
  <c r="F47" i="57"/>
  <c r="E73" i="57"/>
  <c r="F67" i="57"/>
  <c r="E179" i="57"/>
  <c r="F177" i="57"/>
  <c r="E15" i="57"/>
  <c r="F17" i="57"/>
  <c r="E22" i="57"/>
  <c r="G17" i="57"/>
  <c r="H37" i="57"/>
  <c r="S12" i="56" s="1"/>
  <c r="E118" i="57"/>
  <c r="F117" i="57"/>
  <c r="G127" i="57"/>
  <c r="E69" i="57"/>
  <c r="E78" i="57"/>
  <c r="F77" i="57"/>
  <c r="G87" i="57"/>
  <c r="R22" i="56" s="1"/>
  <c r="E119" i="57"/>
  <c r="E130" i="57"/>
  <c r="H137" i="57"/>
  <c r="E141" i="57"/>
  <c r="E150" i="57"/>
  <c r="F147" i="57"/>
  <c r="E163" i="57"/>
  <c r="H67" i="57"/>
  <c r="S18" i="56" s="1"/>
  <c r="E76" i="57"/>
  <c r="E79" i="57"/>
  <c r="E80" i="57"/>
  <c r="E91" i="57"/>
  <c r="H97" i="57"/>
  <c r="S24" i="56" s="1"/>
  <c r="E101" i="57"/>
  <c r="E102" i="57"/>
  <c r="E109" i="57"/>
  <c r="E110" i="57"/>
  <c r="F107" i="57"/>
  <c r="G117" i="57"/>
  <c r="R28" i="56" s="1"/>
  <c r="E123" i="57"/>
  <c r="E124" i="57"/>
  <c r="E135" i="57"/>
  <c r="F137" i="57"/>
  <c r="E145" i="57"/>
  <c r="H147" i="57"/>
  <c r="E153" i="57"/>
  <c r="E166" i="57"/>
  <c r="E168" i="57"/>
  <c r="H167" i="57"/>
  <c r="E174" i="57"/>
  <c r="F87" i="57"/>
  <c r="G97" i="57"/>
  <c r="R24" i="56" s="1"/>
  <c r="F127" i="57"/>
  <c r="G137" i="57"/>
  <c r="F167" i="57"/>
  <c r="G177" i="57"/>
  <c r="E186" i="57"/>
  <c r="G187" i="57"/>
  <c r="E198" i="57"/>
  <c r="E183" i="57"/>
  <c r="E184" i="57"/>
  <c r="E191" i="57"/>
  <c r="E202" i="57"/>
  <c r="F187" i="57"/>
  <c r="G197" i="57"/>
  <c r="E8" i="55"/>
  <c r="H7" i="55"/>
  <c r="H27" i="55"/>
  <c r="S10" i="31" s="1"/>
  <c r="F27" i="55"/>
  <c r="E31" i="55"/>
  <c r="E34" i="55"/>
  <c r="E35" i="55"/>
  <c r="E39" i="55"/>
  <c r="E41" i="55"/>
  <c r="E43" i="55"/>
  <c r="E45" i="55"/>
  <c r="E12" i="55"/>
  <c r="E16" i="55"/>
  <c r="G27" i="55"/>
  <c r="R10" i="31" s="1"/>
  <c r="E10" i="55"/>
  <c r="E14" i="55"/>
  <c r="E30" i="55"/>
  <c r="F17" i="55"/>
  <c r="G17" i="55"/>
  <c r="R8" i="31" s="1"/>
  <c r="H17" i="55"/>
  <c r="S8" i="31" s="1"/>
  <c r="G7" i="55"/>
  <c r="L7" i="57" l="1"/>
  <c r="L57" i="57"/>
  <c r="V28" i="80"/>
  <c r="V27" i="80" s="1"/>
  <c r="O27" i="80"/>
  <c r="V18" i="80"/>
  <c r="V17" i="80" s="1"/>
  <c r="O17" i="80"/>
  <c r="V8" i="80"/>
  <c r="V7" i="80" s="1"/>
  <c r="V6" i="80" s="1"/>
  <c r="O7" i="80"/>
  <c r="O6" i="80" s="1"/>
  <c r="U67" i="87"/>
  <c r="S102" i="87"/>
  <c r="N97" i="87"/>
  <c r="L102" i="87"/>
  <c r="V47" i="87"/>
  <c r="N87" i="87"/>
  <c r="L201" i="87"/>
  <c r="O10" i="70"/>
  <c r="L42" i="87"/>
  <c r="B8" i="72"/>
  <c r="C8" i="72" s="1"/>
  <c r="C36" i="74" s="1"/>
  <c r="M6" i="55"/>
  <c r="L17" i="55"/>
  <c r="S116" i="87"/>
  <c r="V127" i="87"/>
  <c r="S201" i="87"/>
  <c r="L117" i="57"/>
  <c r="L157" i="57"/>
  <c r="L162" i="87"/>
  <c r="L137" i="57"/>
  <c r="V147" i="87"/>
  <c r="M197" i="87"/>
  <c r="L198" i="87"/>
  <c r="T198" i="87"/>
  <c r="L197" i="57"/>
  <c r="L199" i="87"/>
  <c r="T199" i="87"/>
  <c r="S199" i="87" s="1"/>
  <c r="V198" i="87"/>
  <c r="V197" i="87" s="1"/>
  <c r="O197" i="87"/>
  <c r="S63" i="86" s="1"/>
  <c r="U198" i="87"/>
  <c r="U197" i="87" s="1"/>
  <c r="N197" i="87"/>
  <c r="R63" i="86" s="1"/>
  <c r="T206" i="87"/>
  <c r="S206" i="87" s="1"/>
  <c r="L206" i="87"/>
  <c r="T204" i="87"/>
  <c r="S204" i="87" s="1"/>
  <c r="L204" i="87"/>
  <c r="O6" i="57"/>
  <c r="T202" i="87"/>
  <c r="S202" i="87" s="1"/>
  <c r="L202" i="87"/>
  <c r="T203" i="87"/>
  <c r="S203" i="87" s="1"/>
  <c r="L203" i="87"/>
  <c r="T200" i="87"/>
  <c r="S200" i="87" s="1"/>
  <c r="L200" i="87"/>
  <c r="S205" i="87"/>
  <c r="T192" i="87"/>
  <c r="S192" i="87" s="1"/>
  <c r="L192" i="87"/>
  <c r="L187" i="57"/>
  <c r="L193" i="87"/>
  <c r="T193" i="87"/>
  <c r="S193" i="87" s="1"/>
  <c r="T195" i="87"/>
  <c r="S195" i="87" s="1"/>
  <c r="L195" i="87"/>
  <c r="T194" i="87"/>
  <c r="S194" i="87" s="1"/>
  <c r="L194" i="87"/>
  <c r="T190" i="87"/>
  <c r="S190" i="87" s="1"/>
  <c r="L190" i="87"/>
  <c r="T196" i="87"/>
  <c r="S196" i="87" s="1"/>
  <c r="L196" i="87"/>
  <c r="T188" i="87"/>
  <c r="L188" i="87"/>
  <c r="M187" i="87"/>
  <c r="U187" i="87"/>
  <c r="T189" i="87"/>
  <c r="S189" i="87" s="1"/>
  <c r="L189" i="87"/>
  <c r="L191" i="87"/>
  <c r="T191" i="87"/>
  <c r="S191" i="87" s="1"/>
  <c r="M177" i="87"/>
  <c r="L178" i="87"/>
  <c r="T178" i="87"/>
  <c r="L180" i="87"/>
  <c r="T180" i="87"/>
  <c r="S180" i="87" s="1"/>
  <c r="T181" i="87"/>
  <c r="S181" i="87" s="1"/>
  <c r="L181" i="87"/>
  <c r="T186" i="87"/>
  <c r="S186" i="87" s="1"/>
  <c r="L186" i="87"/>
  <c r="T182" i="87"/>
  <c r="S182" i="87" s="1"/>
  <c r="L182" i="87"/>
  <c r="L183" i="87"/>
  <c r="T183" i="87"/>
  <c r="S183" i="87" s="1"/>
  <c r="L179" i="87"/>
  <c r="T179" i="87"/>
  <c r="S179" i="87" s="1"/>
  <c r="T184" i="87"/>
  <c r="S184" i="87" s="1"/>
  <c r="L184" i="87"/>
  <c r="O177" i="87"/>
  <c r="V178" i="87"/>
  <c r="V177" i="87" s="1"/>
  <c r="T185" i="87"/>
  <c r="S185" i="87" s="1"/>
  <c r="L185" i="87"/>
  <c r="N177" i="87"/>
  <c r="L177" i="57"/>
  <c r="U177" i="87"/>
  <c r="O167" i="87"/>
  <c r="V168" i="87"/>
  <c r="V167" i="87" s="1"/>
  <c r="N167" i="87"/>
  <c r="U168" i="87"/>
  <c r="U167" i="87" s="1"/>
  <c r="T173" i="87"/>
  <c r="S173" i="87" s="1"/>
  <c r="L173" i="87"/>
  <c r="L170" i="87"/>
  <c r="T170" i="87"/>
  <c r="S170" i="87" s="1"/>
  <c r="L176" i="87"/>
  <c r="T176" i="87"/>
  <c r="S176" i="87" s="1"/>
  <c r="T171" i="87"/>
  <c r="S171" i="87" s="1"/>
  <c r="L171" i="87"/>
  <c r="T172" i="87"/>
  <c r="S172" i="87" s="1"/>
  <c r="L172" i="87"/>
  <c r="T174" i="87"/>
  <c r="S174" i="87" s="1"/>
  <c r="L174" i="87"/>
  <c r="T175" i="87"/>
  <c r="S175" i="87" s="1"/>
  <c r="L175" i="87"/>
  <c r="L167" i="57"/>
  <c r="L168" i="87"/>
  <c r="M167" i="87"/>
  <c r="T168" i="87"/>
  <c r="L169" i="87"/>
  <c r="T169" i="87"/>
  <c r="S169" i="87" s="1"/>
  <c r="L163" i="87"/>
  <c r="T163" i="87"/>
  <c r="S163" i="87" s="1"/>
  <c r="T159" i="87"/>
  <c r="S159" i="87" s="1"/>
  <c r="L159" i="87"/>
  <c r="L158" i="87"/>
  <c r="T158" i="87"/>
  <c r="M157" i="87"/>
  <c r="S161" i="87"/>
  <c r="T160" i="87"/>
  <c r="S160" i="87" s="1"/>
  <c r="L160" i="87"/>
  <c r="L164" i="87"/>
  <c r="T164" i="87"/>
  <c r="S164" i="87" s="1"/>
  <c r="L161" i="87"/>
  <c r="V158" i="87"/>
  <c r="V157" i="87" s="1"/>
  <c r="O157" i="87"/>
  <c r="T165" i="87"/>
  <c r="S165" i="87" s="1"/>
  <c r="L165" i="87"/>
  <c r="N157" i="87"/>
  <c r="T166" i="87"/>
  <c r="S166" i="87" s="1"/>
  <c r="L166" i="87"/>
  <c r="U157" i="87"/>
  <c r="O147" i="87"/>
  <c r="U148" i="87"/>
  <c r="N147" i="87"/>
  <c r="L152" i="87"/>
  <c r="T152" i="87"/>
  <c r="S152" i="87" s="1"/>
  <c r="L156" i="87"/>
  <c r="T156" i="87"/>
  <c r="S156" i="87" s="1"/>
  <c r="T151" i="87"/>
  <c r="S151" i="87" s="1"/>
  <c r="L151" i="87"/>
  <c r="L147" i="57"/>
  <c r="T153" i="87"/>
  <c r="S153" i="87" s="1"/>
  <c r="L153" i="87"/>
  <c r="T154" i="87"/>
  <c r="S154" i="87" s="1"/>
  <c r="L154" i="87"/>
  <c r="L150" i="87"/>
  <c r="T150" i="87"/>
  <c r="S150" i="87" s="1"/>
  <c r="T155" i="87"/>
  <c r="S155" i="87" s="1"/>
  <c r="L155" i="87"/>
  <c r="T148" i="87"/>
  <c r="M147" i="87"/>
  <c r="L148" i="87"/>
  <c r="T149" i="87"/>
  <c r="S149" i="87" s="1"/>
  <c r="L149" i="87"/>
  <c r="L144" i="87"/>
  <c r="T144" i="87"/>
  <c r="S144" i="87" s="1"/>
  <c r="M137" i="87"/>
  <c r="T138" i="87"/>
  <c r="L138" i="87"/>
  <c r="L139" i="87"/>
  <c r="T139" i="87"/>
  <c r="S139" i="87" s="1"/>
  <c r="T146" i="87"/>
  <c r="S146" i="87" s="1"/>
  <c r="L146" i="87"/>
  <c r="L141" i="87"/>
  <c r="T141" i="87"/>
  <c r="S141" i="87" s="1"/>
  <c r="N137" i="87"/>
  <c r="U138" i="87"/>
  <c r="U137" i="87" s="1"/>
  <c r="L142" i="87"/>
  <c r="T142" i="87"/>
  <c r="S142" i="87" s="1"/>
  <c r="V138" i="87"/>
  <c r="V137" i="87" s="1"/>
  <c r="O137" i="87"/>
  <c r="L143" i="87"/>
  <c r="T143" i="87"/>
  <c r="S143" i="87" s="1"/>
  <c r="T140" i="87"/>
  <c r="S140" i="87" s="1"/>
  <c r="L140" i="87"/>
  <c r="T145" i="87"/>
  <c r="S145" i="87" s="1"/>
  <c r="L145" i="87"/>
  <c r="N127" i="87"/>
  <c r="U128" i="87"/>
  <c r="U127" i="87" s="1"/>
  <c r="L127" i="57"/>
  <c r="M127" i="87"/>
  <c r="T130" i="87"/>
  <c r="S130" i="87" s="1"/>
  <c r="L130" i="87"/>
  <c r="L136" i="87"/>
  <c r="T136" i="87"/>
  <c r="S136" i="87" s="1"/>
  <c r="T131" i="87"/>
  <c r="S131" i="87" s="1"/>
  <c r="L131" i="87"/>
  <c r="T133" i="87"/>
  <c r="S133" i="87" s="1"/>
  <c r="L133" i="87"/>
  <c r="L128" i="87"/>
  <c r="T128" i="87"/>
  <c r="T134" i="87"/>
  <c r="S134" i="87" s="1"/>
  <c r="L134" i="87"/>
  <c r="T135" i="87"/>
  <c r="S135" i="87" s="1"/>
  <c r="L135" i="87"/>
  <c r="T132" i="87"/>
  <c r="S132" i="87" s="1"/>
  <c r="L132" i="87"/>
  <c r="L129" i="87"/>
  <c r="T129" i="87"/>
  <c r="S129" i="87" s="1"/>
  <c r="T123" i="87"/>
  <c r="S123" i="87" s="1"/>
  <c r="L123" i="87"/>
  <c r="T124" i="87"/>
  <c r="S124" i="87" s="1"/>
  <c r="L124" i="87"/>
  <c r="V118" i="87"/>
  <c r="V117" i="87" s="1"/>
  <c r="O117" i="87"/>
  <c r="L118" i="87"/>
  <c r="T118" i="87"/>
  <c r="T125" i="87"/>
  <c r="S125" i="87" s="1"/>
  <c r="L125" i="87"/>
  <c r="T122" i="87"/>
  <c r="S122" i="87" s="1"/>
  <c r="L122" i="87"/>
  <c r="T121" i="87"/>
  <c r="S121" i="87" s="1"/>
  <c r="L121" i="87"/>
  <c r="U117" i="87"/>
  <c r="T119" i="87"/>
  <c r="S119" i="87" s="1"/>
  <c r="L119" i="87"/>
  <c r="M117" i="87"/>
  <c r="L120" i="87"/>
  <c r="T120" i="87"/>
  <c r="S120" i="87" s="1"/>
  <c r="T126" i="87"/>
  <c r="S126" i="87" s="1"/>
  <c r="L126" i="87"/>
  <c r="N117" i="87"/>
  <c r="T110" i="87"/>
  <c r="L110" i="87"/>
  <c r="N107" i="87"/>
  <c r="U108" i="87"/>
  <c r="U107" i="87" s="1"/>
  <c r="V108" i="87"/>
  <c r="V107" i="87" s="1"/>
  <c r="O107" i="87"/>
  <c r="L113" i="87"/>
  <c r="T113" i="87"/>
  <c r="S113" i="87" s="1"/>
  <c r="T115" i="87"/>
  <c r="S115" i="87" s="1"/>
  <c r="L115" i="87"/>
  <c r="L109" i="87"/>
  <c r="T109" i="87"/>
  <c r="S109" i="87" s="1"/>
  <c r="L107" i="57"/>
  <c r="T114" i="87"/>
  <c r="S114" i="87" s="1"/>
  <c r="L114" i="87"/>
  <c r="L108" i="87"/>
  <c r="M107" i="87"/>
  <c r="T108" i="87"/>
  <c r="T111" i="87"/>
  <c r="S111" i="87" s="1"/>
  <c r="L111" i="87"/>
  <c r="L116" i="87"/>
  <c r="L112" i="87"/>
  <c r="T112" i="87"/>
  <c r="S112" i="87" s="1"/>
  <c r="L103" i="87"/>
  <c r="T103" i="87"/>
  <c r="S103" i="87" s="1"/>
  <c r="T99" i="87"/>
  <c r="S99" i="87" s="1"/>
  <c r="L99" i="87"/>
  <c r="L97" i="57"/>
  <c r="T100" i="87"/>
  <c r="S100" i="87" s="1"/>
  <c r="L100" i="87"/>
  <c r="T105" i="87"/>
  <c r="S105" i="87" s="1"/>
  <c r="L105" i="87"/>
  <c r="U97" i="87"/>
  <c r="L98" i="87"/>
  <c r="M97" i="87"/>
  <c r="T98" i="87"/>
  <c r="V98" i="87"/>
  <c r="V97" i="87" s="1"/>
  <c r="O97" i="87"/>
  <c r="L104" i="87"/>
  <c r="T104" i="87"/>
  <c r="S104" i="87" s="1"/>
  <c r="L106" i="87"/>
  <c r="T106" i="87"/>
  <c r="S106" i="87" s="1"/>
  <c r="T101" i="87"/>
  <c r="S101" i="87" s="1"/>
  <c r="L101" i="87"/>
  <c r="L88" i="87"/>
  <c r="T88" i="87"/>
  <c r="M87" i="87"/>
  <c r="L90" i="87"/>
  <c r="T90" i="87"/>
  <c r="S90" i="87" s="1"/>
  <c r="L91" i="87"/>
  <c r="T91" i="87"/>
  <c r="S91" i="87" s="1"/>
  <c r="S92" i="87"/>
  <c r="L93" i="87"/>
  <c r="T93" i="87"/>
  <c r="S93" i="87" s="1"/>
  <c r="O87" i="87"/>
  <c r="V88" i="87"/>
  <c r="V87" i="87" s="1"/>
  <c r="S30" i="86" s="1"/>
  <c r="U87" i="87"/>
  <c r="R30" i="86" s="1"/>
  <c r="L87" i="57"/>
  <c r="L96" i="87"/>
  <c r="L94" i="87"/>
  <c r="T94" i="87"/>
  <c r="S94" i="87" s="1"/>
  <c r="L95" i="87"/>
  <c r="T95" i="87"/>
  <c r="S95" i="87" s="1"/>
  <c r="L89" i="87"/>
  <c r="T89" i="87"/>
  <c r="S89" i="87" s="1"/>
  <c r="L77" i="57"/>
  <c r="L83" i="87"/>
  <c r="T83" i="87"/>
  <c r="S83" i="87" s="1"/>
  <c r="L79" i="87"/>
  <c r="T79" i="87"/>
  <c r="S79" i="87" s="1"/>
  <c r="T78" i="87"/>
  <c r="M77" i="87"/>
  <c r="L78" i="87"/>
  <c r="L80" i="87"/>
  <c r="T80" i="87"/>
  <c r="S80" i="87" s="1"/>
  <c r="T86" i="87"/>
  <c r="S86" i="87" s="1"/>
  <c r="L86" i="87"/>
  <c r="L81" i="87"/>
  <c r="T81" i="87"/>
  <c r="S81" i="87" s="1"/>
  <c r="V78" i="87"/>
  <c r="V77" i="87" s="1"/>
  <c r="S27" i="86" s="1"/>
  <c r="O77" i="87"/>
  <c r="U77" i="87"/>
  <c r="R27" i="86" s="1"/>
  <c r="L82" i="87"/>
  <c r="T82" i="87"/>
  <c r="S82" i="87" s="1"/>
  <c r="L84" i="87"/>
  <c r="T84" i="87"/>
  <c r="S84" i="87" s="1"/>
  <c r="T85" i="87"/>
  <c r="S85" i="87" s="1"/>
  <c r="L85" i="87"/>
  <c r="N77" i="87"/>
  <c r="L74" i="87"/>
  <c r="T74" i="87"/>
  <c r="S74" i="87" s="1"/>
  <c r="L70" i="87"/>
  <c r="T70" i="87"/>
  <c r="S70" i="87" s="1"/>
  <c r="L71" i="87"/>
  <c r="T71" i="87"/>
  <c r="S71" i="87" s="1"/>
  <c r="L72" i="87"/>
  <c r="T72" i="87"/>
  <c r="S72" i="87" s="1"/>
  <c r="L73" i="87"/>
  <c r="T73" i="87"/>
  <c r="S73" i="87" s="1"/>
  <c r="V68" i="87"/>
  <c r="V67" i="87" s="1"/>
  <c r="O67" i="87"/>
  <c r="T75" i="87"/>
  <c r="S75" i="87" s="1"/>
  <c r="L75" i="87"/>
  <c r="L67" i="57"/>
  <c r="L76" i="87"/>
  <c r="L68" i="87"/>
  <c r="T68" i="87"/>
  <c r="M67" i="87"/>
  <c r="T69" i="87"/>
  <c r="S69" i="87" s="1"/>
  <c r="L69" i="87"/>
  <c r="T58" i="87"/>
  <c r="M57" i="87"/>
  <c r="L58" i="87"/>
  <c r="L60" i="87"/>
  <c r="T60" i="87"/>
  <c r="S60" i="87" s="1"/>
  <c r="T66" i="87"/>
  <c r="S66" i="87" s="1"/>
  <c r="L66" i="87"/>
  <c r="V58" i="87"/>
  <c r="V57" i="87" s="1"/>
  <c r="O57" i="87"/>
  <c r="N57" i="87"/>
  <c r="T61" i="87"/>
  <c r="S61" i="87" s="1"/>
  <c r="L61" i="87"/>
  <c r="L62" i="87"/>
  <c r="T62" i="87"/>
  <c r="S62" i="87" s="1"/>
  <c r="L63" i="87"/>
  <c r="T63" i="87"/>
  <c r="S63" i="87" s="1"/>
  <c r="T59" i="87"/>
  <c r="S59" i="87" s="1"/>
  <c r="L59" i="87"/>
  <c r="T64" i="87"/>
  <c r="S64" i="87" s="1"/>
  <c r="L64" i="87"/>
  <c r="T65" i="87"/>
  <c r="S65" i="87" s="1"/>
  <c r="L65" i="87"/>
  <c r="U57" i="87"/>
  <c r="U48" i="87"/>
  <c r="U47" i="87" s="1"/>
  <c r="N47" i="87"/>
  <c r="L47" i="57"/>
  <c r="T49" i="87"/>
  <c r="S49" i="87" s="1"/>
  <c r="L49" i="87"/>
  <c r="L56" i="87"/>
  <c r="T56" i="87"/>
  <c r="S56" i="87" s="1"/>
  <c r="L51" i="87"/>
  <c r="T51" i="87"/>
  <c r="S51" i="87" s="1"/>
  <c r="T50" i="87"/>
  <c r="S50" i="87" s="1"/>
  <c r="L50" i="87"/>
  <c r="L53" i="87"/>
  <c r="T53" i="87"/>
  <c r="S53" i="87" s="1"/>
  <c r="L55" i="87"/>
  <c r="T55" i="87"/>
  <c r="S55" i="87" s="1"/>
  <c r="T52" i="87"/>
  <c r="S52" i="87" s="1"/>
  <c r="L52" i="87"/>
  <c r="F6" i="57"/>
  <c r="M47" i="87"/>
  <c r="L48" i="87"/>
  <c r="T48" i="87"/>
  <c r="L54" i="87"/>
  <c r="T54" i="87"/>
  <c r="S54" i="87" s="1"/>
  <c r="O47" i="87"/>
  <c r="L43" i="87"/>
  <c r="T43" i="87"/>
  <c r="S43" i="87" s="1"/>
  <c r="L39" i="87"/>
  <c r="M37" i="87"/>
  <c r="T39" i="87"/>
  <c r="L37" i="57"/>
  <c r="V38" i="87"/>
  <c r="V37" i="87" s="1"/>
  <c r="O37" i="87"/>
  <c r="T45" i="87"/>
  <c r="S45" i="87" s="1"/>
  <c r="L45" i="87"/>
  <c r="L38" i="87"/>
  <c r="U38" i="87"/>
  <c r="N37" i="87"/>
  <c r="T44" i="87"/>
  <c r="S44" i="87" s="1"/>
  <c r="L44" i="87"/>
  <c r="L40" i="87"/>
  <c r="T40" i="87"/>
  <c r="S40" i="87" s="1"/>
  <c r="T46" i="87"/>
  <c r="S46" i="87" s="1"/>
  <c r="L46" i="87"/>
  <c r="L41" i="87"/>
  <c r="T41" i="87"/>
  <c r="S41" i="87" s="1"/>
  <c r="S42" i="87"/>
  <c r="T32" i="87"/>
  <c r="S32" i="87" s="1"/>
  <c r="L32" i="87"/>
  <c r="L27" i="57"/>
  <c r="T33" i="87"/>
  <c r="S33" i="87" s="1"/>
  <c r="L33" i="87"/>
  <c r="T34" i="87"/>
  <c r="S34" i="87" s="1"/>
  <c r="L34" i="87"/>
  <c r="T35" i="87"/>
  <c r="S35" i="87" s="1"/>
  <c r="L35" i="87"/>
  <c r="L28" i="87"/>
  <c r="T28" i="87"/>
  <c r="M27" i="87"/>
  <c r="U28" i="87"/>
  <c r="U27" i="87" s="1"/>
  <c r="N27" i="87"/>
  <c r="T29" i="87"/>
  <c r="S29" i="87" s="1"/>
  <c r="L29" i="87"/>
  <c r="T30" i="87"/>
  <c r="S30" i="87" s="1"/>
  <c r="L30" i="87"/>
  <c r="T36" i="87"/>
  <c r="S36" i="87" s="1"/>
  <c r="L36" i="87"/>
  <c r="T31" i="87"/>
  <c r="S31" i="87" s="1"/>
  <c r="L31" i="87"/>
  <c r="T24" i="87"/>
  <c r="S24" i="87" s="1"/>
  <c r="L24" i="87"/>
  <c r="T26" i="87"/>
  <c r="S26" i="87" s="1"/>
  <c r="L26" i="87"/>
  <c r="T21" i="87"/>
  <c r="S21" i="87" s="1"/>
  <c r="L21" i="87"/>
  <c r="T23" i="87"/>
  <c r="S23" i="87" s="1"/>
  <c r="L23" i="87"/>
  <c r="U17" i="87"/>
  <c r="L17" i="57"/>
  <c r="N6" i="57"/>
  <c r="T20" i="87"/>
  <c r="S20" i="87" s="1"/>
  <c r="L20" i="87"/>
  <c r="T22" i="87"/>
  <c r="S22" i="87" s="1"/>
  <c r="L22" i="87"/>
  <c r="T25" i="87"/>
  <c r="S25" i="87" s="1"/>
  <c r="L25" i="87"/>
  <c r="N17" i="87"/>
  <c r="T18" i="87"/>
  <c r="M17" i="87"/>
  <c r="L18" i="87"/>
  <c r="T19" i="87"/>
  <c r="S19" i="87" s="1"/>
  <c r="L19" i="87"/>
  <c r="V18" i="87"/>
  <c r="V17" i="87" s="1"/>
  <c r="O17" i="87"/>
  <c r="T13" i="87"/>
  <c r="S13" i="87" s="1"/>
  <c r="L13" i="87"/>
  <c r="T14" i="87"/>
  <c r="S14" i="87" s="1"/>
  <c r="L14" i="87"/>
  <c r="T15" i="87"/>
  <c r="S15" i="87" s="1"/>
  <c r="L15" i="87"/>
  <c r="L8" i="87"/>
  <c r="M7" i="87"/>
  <c r="T8" i="87"/>
  <c r="T9" i="87"/>
  <c r="S9" i="87" s="1"/>
  <c r="L9" i="87"/>
  <c r="T10" i="87"/>
  <c r="S10" i="87" s="1"/>
  <c r="L10" i="87"/>
  <c r="T16" i="87"/>
  <c r="S16" i="87" s="1"/>
  <c r="L16" i="87"/>
  <c r="T11" i="87"/>
  <c r="S11" i="87" s="1"/>
  <c r="L11" i="87"/>
  <c r="S6" i="56"/>
  <c r="H6" i="57"/>
  <c r="T12" i="87"/>
  <c r="S12" i="87" s="1"/>
  <c r="L12" i="87"/>
  <c r="R6" i="56"/>
  <c r="G6" i="57"/>
  <c r="M6" i="57"/>
  <c r="H7" i="56"/>
  <c r="U8" i="87"/>
  <c r="U7" i="87" s="1"/>
  <c r="N7" i="87"/>
  <c r="N6" i="87" s="1"/>
  <c r="L27" i="80"/>
  <c r="S28" i="80"/>
  <c r="S27" i="80" s="1"/>
  <c r="T27" i="80"/>
  <c r="H14" i="78" s="1"/>
  <c r="M6" i="80"/>
  <c r="T17" i="80"/>
  <c r="H11" i="78" s="1"/>
  <c r="S18" i="80"/>
  <c r="S17" i="80" s="1"/>
  <c r="L17" i="80"/>
  <c r="L7" i="55"/>
  <c r="L6" i="55" s="1"/>
  <c r="L7" i="80"/>
  <c r="L6" i="80" s="1"/>
  <c r="T7" i="80"/>
  <c r="S8" i="80"/>
  <c r="S7" i="80" s="1"/>
  <c r="P8" i="70"/>
  <c r="O8" i="70"/>
  <c r="B9" i="72"/>
  <c r="C9" i="72" s="1"/>
  <c r="C46" i="74" s="1"/>
  <c r="P9" i="70"/>
  <c r="Q10" i="70"/>
  <c r="O9" i="70"/>
  <c r="O7" i="70"/>
  <c r="B7" i="72"/>
  <c r="C7" i="72" s="1"/>
  <c r="C26" i="74" s="1"/>
  <c r="Q7" i="70"/>
  <c r="J10" i="86"/>
  <c r="H64" i="86"/>
  <c r="R30" i="56"/>
  <c r="S36" i="56"/>
  <c r="S30" i="56"/>
  <c r="S32" i="56"/>
  <c r="R36" i="56"/>
  <c r="R34" i="56"/>
  <c r="S44" i="56"/>
  <c r="R40" i="56"/>
  <c r="R42" i="56"/>
  <c r="R32" i="56"/>
  <c r="R38" i="56"/>
  <c r="S42" i="56"/>
  <c r="R44" i="56"/>
  <c r="S38" i="56"/>
  <c r="S34" i="56"/>
  <c r="S40" i="56"/>
  <c r="C23" i="73"/>
  <c r="B6" i="72"/>
  <c r="C6" i="72" s="1"/>
  <c r="C16" i="74" s="1"/>
  <c r="C76" i="74"/>
  <c r="C21" i="73"/>
  <c r="B10" i="72"/>
  <c r="C10" i="72" s="1"/>
  <c r="B36" i="74"/>
  <c r="B66" i="74"/>
  <c r="C66" i="74"/>
  <c r="B19" i="73"/>
  <c r="E17" i="55"/>
  <c r="E27" i="57"/>
  <c r="R6" i="31"/>
  <c r="R5" i="31" s="1"/>
  <c r="F8" i="49" s="1"/>
  <c r="F8" i="75" s="1"/>
  <c r="G6" i="55"/>
  <c r="S6" i="31"/>
  <c r="S5" i="31" s="1"/>
  <c r="H8" i="49" s="1"/>
  <c r="G8" i="75" s="1"/>
  <c r="H6" i="55"/>
  <c r="F6" i="55"/>
  <c r="S8" i="56"/>
  <c r="R8" i="56"/>
  <c r="E7" i="55"/>
  <c r="E187" i="57"/>
  <c r="E87" i="57"/>
  <c r="E27" i="55"/>
  <c r="E137" i="57"/>
  <c r="E57" i="57"/>
  <c r="E37" i="55"/>
  <c r="J33" i="86"/>
  <c r="J57" i="86"/>
  <c r="J45" i="86"/>
  <c r="J54" i="86"/>
  <c r="J42" i="86"/>
  <c r="J30" i="86"/>
  <c r="J63" i="86"/>
  <c r="J39" i="86"/>
  <c r="J51" i="86"/>
  <c r="J60" i="86"/>
  <c r="J48" i="86"/>
  <c r="J36" i="86"/>
  <c r="E197" i="57"/>
  <c r="E97" i="57"/>
  <c r="E127" i="57"/>
  <c r="E77" i="57"/>
  <c r="E147" i="57"/>
  <c r="E67" i="57"/>
  <c r="E17" i="57"/>
  <c r="E47" i="57"/>
  <c r="E177" i="57"/>
  <c r="E167" i="57"/>
  <c r="E107" i="57"/>
  <c r="E117" i="57"/>
  <c r="E7" i="57"/>
  <c r="E157" i="57"/>
  <c r="E37" i="57"/>
  <c r="B11" i="73" l="1"/>
  <c r="B15" i="73"/>
  <c r="B13" i="73"/>
  <c r="I13" i="73" s="1"/>
  <c r="B46" i="74"/>
  <c r="V6" i="87"/>
  <c r="L17" i="87"/>
  <c r="S6" i="80"/>
  <c r="L167" i="87"/>
  <c r="L137" i="87"/>
  <c r="L107" i="87"/>
  <c r="S108" i="87"/>
  <c r="L187" i="87"/>
  <c r="L6" i="57"/>
  <c r="S5" i="86"/>
  <c r="T197" i="87"/>
  <c r="H65" i="86" s="1"/>
  <c r="S198" i="87"/>
  <c r="S197" i="87" s="1"/>
  <c r="L197" i="87"/>
  <c r="T187" i="87"/>
  <c r="H62" i="86" s="1"/>
  <c r="S188" i="87"/>
  <c r="S187" i="87" s="1"/>
  <c r="T177" i="87"/>
  <c r="H59" i="86" s="1"/>
  <c r="S178" i="87"/>
  <c r="S177" i="87" s="1"/>
  <c r="L177" i="87"/>
  <c r="S168" i="87"/>
  <c r="S167" i="87" s="1"/>
  <c r="T167" i="87"/>
  <c r="H56" i="86" s="1"/>
  <c r="L157" i="87"/>
  <c r="S158" i="87"/>
  <c r="S157" i="87" s="1"/>
  <c r="T157" i="87"/>
  <c r="H53" i="86" s="1"/>
  <c r="T147" i="87"/>
  <c r="H50" i="86" s="1"/>
  <c r="M6" i="87"/>
  <c r="S148" i="87"/>
  <c r="S147" i="87" s="1"/>
  <c r="U147" i="87"/>
  <c r="L147" i="87"/>
  <c r="S138" i="87"/>
  <c r="S137" i="87" s="1"/>
  <c r="T137" i="87"/>
  <c r="H47" i="86" s="1"/>
  <c r="T127" i="87"/>
  <c r="H44" i="86" s="1"/>
  <c r="S128" i="87"/>
  <c r="S127" i="87" s="1"/>
  <c r="L127" i="87"/>
  <c r="T117" i="87"/>
  <c r="H41" i="86" s="1"/>
  <c r="S118" i="87"/>
  <c r="S117" i="87" s="1"/>
  <c r="L117" i="87"/>
  <c r="T107" i="87"/>
  <c r="H38" i="86" s="1"/>
  <c r="S110" i="87"/>
  <c r="S107" i="87" s="1"/>
  <c r="L97" i="87"/>
  <c r="S98" i="87"/>
  <c r="S97" i="87" s="1"/>
  <c r="T97" i="87"/>
  <c r="H35" i="86" s="1"/>
  <c r="R5" i="86"/>
  <c r="S88" i="87"/>
  <c r="S87" i="87" s="1"/>
  <c r="T87" i="87"/>
  <c r="H32" i="86" s="1"/>
  <c r="L87" i="87"/>
  <c r="L77" i="87"/>
  <c r="S78" i="87"/>
  <c r="T77" i="87"/>
  <c r="H29" i="86" s="1"/>
  <c r="S77" i="87"/>
  <c r="O6" i="87"/>
  <c r="S68" i="87"/>
  <c r="S67" i="87" s="1"/>
  <c r="T67" i="87"/>
  <c r="H26" i="86" s="1"/>
  <c r="L67" i="87"/>
  <c r="L57" i="87"/>
  <c r="S58" i="87"/>
  <c r="S57" i="87" s="1"/>
  <c r="T57" i="87"/>
  <c r="H23" i="86" s="1"/>
  <c r="L47" i="87"/>
  <c r="S48" i="87"/>
  <c r="S47" i="87" s="1"/>
  <c r="T47" i="87"/>
  <c r="H20" i="86" s="1"/>
  <c r="U37" i="87"/>
  <c r="U6" i="87" s="1"/>
  <c r="S38" i="87"/>
  <c r="L37" i="87"/>
  <c r="S39" i="87"/>
  <c r="T37" i="87"/>
  <c r="H17" i="86" s="1"/>
  <c r="S28" i="87"/>
  <c r="S27" i="87" s="1"/>
  <c r="T27" i="87"/>
  <c r="H14" i="86" s="1"/>
  <c r="L27" i="87"/>
  <c r="T17" i="87"/>
  <c r="H11" i="86" s="1"/>
  <c r="S18" i="87"/>
  <c r="S17" i="87" s="1"/>
  <c r="E6" i="57"/>
  <c r="L7" i="87"/>
  <c r="H7" i="86"/>
  <c r="J7" i="86" s="1"/>
  <c r="J7" i="56"/>
  <c r="S8" i="87"/>
  <c r="S7" i="87" s="1"/>
  <c r="T7" i="87"/>
  <c r="H8" i="78"/>
  <c r="T6" i="80"/>
  <c r="B26" i="74"/>
  <c r="E11" i="73"/>
  <c r="D11" i="73"/>
  <c r="E19" i="73"/>
  <c r="D19" i="73"/>
  <c r="E13" i="73"/>
  <c r="E15" i="73"/>
  <c r="D15" i="73"/>
  <c r="R5" i="56"/>
  <c r="F9" i="49" s="1"/>
  <c r="F9" i="75" s="1"/>
  <c r="F10" i="75" s="1"/>
  <c r="J64" i="86"/>
  <c r="S5" i="56"/>
  <c r="H9" i="49" s="1"/>
  <c r="G9" i="75" s="1"/>
  <c r="G10" i="75" s="1"/>
  <c r="B16" i="74"/>
  <c r="B9" i="73"/>
  <c r="H15" i="73"/>
  <c r="K15" i="73"/>
  <c r="F15" i="73"/>
  <c r="I15" i="73"/>
  <c r="K11" i="73"/>
  <c r="I11" i="73"/>
  <c r="H11" i="73"/>
  <c r="F11" i="73"/>
  <c r="J13" i="73"/>
  <c r="J16" i="73"/>
  <c r="L15" i="73" s="1"/>
  <c r="C15" i="73"/>
  <c r="J15" i="73"/>
  <c r="B56" i="74"/>
  <c r="C56" i="74"/>
  <c r="B17" i="73"/>
  <c r="J11" i="73"/>
  <c r="J12" i="73"/>
  <c r="L11" i="73" s="1"/>
  <c r="C11" i="73"/>
  <c r="J19" i="73"/>
  <c r="C19" i="73"/>
  <c r="J20" i="73"/>
  <c r="L19" i="73" s="1"/>
  <c r="J27" i="86"/>
  <c r="N12" i="86"/>
  <c r="B5" i="72"/>
  <c r="E6" i="55"/>
  <c r="M6" i="86"/>
  <c r="N6" i="86"/>
  <c r="J14" i="73" l="1"/>
  <c r="L13" i="73" s="1"/>
  <c r="K13" i="73"/>
  <c r="D13" i="73"/>
  <c r="F13" i="73"/>
  <c r="C13" i="73"/>
  <c r="H13" i="73"/>
  <c r="L6" i="87"/>
  <c r="J32" i="86"/>
  <c r="M30" i="86"/>
  <c r="J29" i="86"/>
  <c r="M27" i="86"/>
  <c r="S37" i="87"/>
  <c r="S6" i="87" s="1"/>
  <c r="T6" i="87"/>
  <c r="H8" i="86"/>
  <c r="E17" i="73"/>
  <c r="D17" i="73"/>
  <c r="E9" i="73"/>
  <c r="D9" i="73"/>
  <c r="J9" i="73"/>
  <c r="J10" i="73"/>
  <c r="L9" i="73" s="1"/>
  <c r="C9" i="73"/>
  <c r="K17" i="73"/>
  <c r="I17" i="73"/>
  <c r="H17" i="73"/>
  <c r="F17" i="73"/>
  <c r="B6" i="74"/>
  <c r="C5" i="72"/>
  <c r="C6" i="74" s="1"/>
  <c r="J18" i="73"/>
  <c r="L17" i="73" s="1"/>
  <c r="C17" i="73"/>
  <c r="J17" i="73"/>
  <c r="N5" i="86"/>
  <c r="B7" i="73"/>
  <c r="D2" i="35"/>
  <c r="E7" i="73" l="1"/>
  <c r="D7" i="73"/>
  <c r="J7" i="73"/>
  <c r="J5" i="73" s="1"/>
  <c r="J8" i="73"/>
  <c r="C7" i="73"/>
  <c r="J9" i="45"/>
  <c r="J8" i="45"/>
  <c r="J6" i="73" l="1"/>
  <c r="L5" i="73" s="1"/>
  <c r="L7" i="73"/>
  <c r="K18" i="59"/>
  <c r="I18" i="59"/>
  <c r="G18" i="59"/>
  <c r="J18" i="59"/>
  <c r="F2" i="49"/>
  <c r="K10" i="49"/>
  <c r="E19" i="49" l="1"/>
  <c r="G44" i="31"/>
  <c r="F24" i="63" s="1"/>
  <c r="F44" i="31"/>
  <c r="E24" i="63" s="1"/>
  <c r="E44" i="31"/>
  <c r="D24" i="63" s="1"/>
  <c r="G42" i="31"/>
  <c r="F23" i="63" s="1"/>
  <c r="F42" i="31"/>
  <c r="E23" i="63" s="1"/>
  <c r="E42" i="31"/>
  <c r="D23" i="63" s="1"/>
  <c r="G40" i="31"/>
  <c r="F22" i="63" s="1"/>
  <c r="F40" i="31"/>
  <c r="E22" i="63" s="1"/>
  <c r="E40" i="31"/>
  <c r="D22" i="63" s="1"/>
  <c r="G38" i="31"/>
  <c r="F21" i="63" s="1"/>
  <c r="F38" i="31"/>
  <c r="E21" i="63" s="1"/>
  <c r="E38" i="31"/>
  <c r="D21" i="63" s="1"/>
  <c r="G36" i="31"/>
  <c r="F20" i="63" s="1"/>
  <c r="F36" i="31"/>
  <c r="E20" i="63" s="1"/>
  <c r="E36" i="31"/>
  <c r="D20" i="63" s="1"/>
  <c r="G34" i="31"/>
  <c r="F19" i="63" s="1"/>
  <c r="F34" i="31"/>
  <c r="E19" i="63" s="1"/>
  <c r="E34" i="31"/>
  <c r="D19" i="63" s="1"/>
  <c r="G32" i="31"/>
  <c r="F18" i="63" s="1"/>
  <c r="F32" i="31"/>
  <c r="E18" i="63" s="1"/>
  <c r="E32" i="31"/>
  <c r="D18" i="63" s="1"/>
  <c r="G30" i="31"/>
  <c r="F17" i="63" s="1"/>
  <c r="F30" i="31"/>
  <c r="E17" i="63" s="1"/>
  <c r="E30" i="31"/>
  <c r="D17" i="63" s="1"/>
  <c r="G28" i="31"/>
  <c r="F16" i="63" s="1"/>
  <c r="F28" i="31"/>
  <c r="E16" i="63" s="1"/>
  <c r="E28" i="31"/>
  <c r="D16" i="63" s="1"/>
  <c r="G26" i="31"/>
  <c r="F15" i="63" s="1"/>
  <c r="F26" i="31"/>
  <c r="E15" i="63" s="1"/>
  <c r="E26" i="31"/>
  <c r="D15" i="63" s="1"/>
  <c r="D44" i="31"/>
  <c r="J197" i="55" s="1"/>
  <c r="D42" i="31"/>
  <c r="J187" i="55" s="1"/>
  <c r="J187" i="80" s="1"/>
  <c r="Q187" i="80" s="1"/>
  <c r="D40" i="31"/>
  <c r="J177" i="55" s="1"/>
  <c r="J177" i="80" s="1"/>
  <c r="Q177" i="80" s="1"/>
  <c r="D38" i="31"/>
  <c r="J167" i="55" s="1"/>
  <c r="J167" i="80" s="1"/>
  <c r="Q167" i="80" s="1"/>
  <c r="D36" i="31"/>
  <c r="J157" i="55" s="1"/>
  <c r="J157" i="80" s="1"/>
  <c r="Q157" i="80" s="1"/>
  <c r="D34" i="31"/>
  <c r="J147" i="55" s="1"/>
  <c r="J147" i="80" s="1"/>
  <c r="Q147" i="80" s="1"/>
  <c r="D32" i="31"/>
  <c r="J137" i="55" s="1"/>
  <c r="J137" i="80" s="1"/>
  <c r="Q137" i="80" s="1"/>
  <c r="D30" i="31"/>
  <c r="J127" i="55" s="1"/>
  <c r="J127" i="80" s="1"/>
  <c r="Q127" i="80" s="1"/>
  <c r="D28" i="31"/>
  <c r="J117" i="55" s="1"/>
  <c r="J117" i="80" s="1"/>
  <c r="Q117" i="80" s="1"/>
  <c r="D26" i="31"/>
  <c r="J107" i="55" s="1"/>
  <c r="J107" i="80" s="1"/>
  <c r="Q107" i="80" s="1"/>
  <c r="G24" i="31"/>
  <c r="F14" i="63" s="1"/>
  <c r="F24" i="31"/>
  <c r="E14" i="63" s="1"/>
  <c r="E24" i="31"/>
  <c r="D14" i="63" s="1"/>
  <c r="G22" i="31"/>
  <c r="F13" i="63" s="1"/>
  <c r="F22" i="31"/>
  <c r="E13" i="63" s="1"/>
  <c r="E22" i="31"/>
  <c r="D13" i="63" s="1"/>
  <c r="G20" i="31"/>
  <c r="F12" i="63" s="1"/>
  <c r="F20" i="31"/>
  <c r="E12" i="63" s="1"/>
  <c r="E20" i="31"/>
  <c r="D12" i="63" s="1"/>
  <c r="G18" i="31"/>
  <c r="F11" i="63" s="1"/>
  <c r="F18" i="31"/>
  <c r="E11" i="63" s="1"/>
  <c r="E18" i="31"/>
  <c r="D11" i="63" s="1"/>
  <c r="G16" i="31"/>
  <c r="F10" i="63" s="1"/>
  <c r="F16" i="31"/>
  <c r="E10" i="63" s="1"/>
  <c r="E16" i="31"/>
  <c r="D10" i="63" s="1"/>
  <c r="G14" i="31"/>
  <c r="F9" i="63" s="1"/>
  <c r="F14" i="31"/>
  <c r="E9" i="63" s="1"/>
  <c r="E14" i="31"/>
  <c r="D9" i="63" s="1"/>
  <c r="G12" i="31"/>
  <c r="F8" i="63" s="1"/>
  <c r="F12" i="31"/>
  <c r="E8" i="63" s="1"/>
  <c r="E12" i="31"/>
  <c r="D8" i="63" s="1"/>
  <c r="G10" i="31"/>
  <c r="F7" i="63" s="1"/>
  <c r="F10" i="31"/>
  <c r="E7" i="63" s="1"/>
  <c r="E10" i="31"/>
  <c r="D7" i="63" s="1"/>
  <c r="D24" i="31"/>
  <c r="J97" i="55" s="1"/>
  <c r="J97" i="80" s="1"/>
  <c r="Q97" i="80" s="1"/>
  <c r="D22" i="31"/>
  <c r="D20" i="31"/>
  <c r="D18" i="31"/>
  <c r="J67" i="55" s="1"/>
  <c r="J67" i="80" s="1"/>
  <c r="Q67" i="80" s="1"/>
  <c r="D16" i="31"/>
  <c r="J57" i="55" s="1"/>
  <c r="J57" i="80" s="1"/>
  <c r="Q57" i="80" s="1"/>
  <c r="D14" i="31"/>
  <c r="J47" i="55" s="1"/>
  <c r="J47" i="80" s="1"/>
  <c r="Q47" i="80" s="1"/>
  <c r="D12" i="31"/>
  <c r="J37" i="55" s="1"/>
  <c r="J37" i="80" s="1"/>
  <c r="Q37" i="80" s="1"/>
  <c r="D10" i="31"/>
  <c r="J27" i="55" s="1"/>
  <c r="J27" i="80" s="1"/>
  <c r="Q27" i="80" s="1"/>
  <c r="D8" i="31"/>
  <c r="J17" i="55" s="1"/>
  <c r="J17" i="80" s="1"/>
  <c r="Q17" i="80" s="1"/>
  <c r="I44" i="31"/>
  <c r="I42" i="31"/>
  <c r="I40" i="31"/>
  <c r="I38" i="31"/>
  <c r="I36" i="31"/>
  <c r="N36" i="31" s="1"/>
  <c r="I34" i="31"/>
  <c r="I32" i="31"/>
  <c r="I30" i="31"/>
  <c r="I28" i="31"/>
  <c r="I26" i="31"/>
  <c r="I24" i="31"/>
  <c r="I22" i="31"/>
  <c r="I20" i="31"/>
  <c r="I18" i="31"/>
  <c r="I16" i="31"/>
  <c r="N16" i="31" s="1"/>
  <c r="I14" i="31"/>
  <c r="I12" i="31"/>
  <c r="N12" i="31" s="1"/>
  <c r="I10" i="31"/>
  <c r="N10" i="31" s="1"/>
  <c r="G8" i="31"/>
  <c r="F6" i="63" s="1"/>
  <c r="E8" i="31"/>
  <c r="D6" i="63" s="1"/>
  <c r="I8" i="31"/>
  <c r="N8" i="31" s="1"/>
  <c r="J45" i="31"/>
  <c r="J43" i="31"/>
  <c r="J41" i="31"/>
  <c r="J39" i="31"/>
  <c r="J37" i="31"/>
  <c r="J35" i="31"/>
  <c r="J33" i="31"/>
  <c r="J31" i="31"/>
  <c r="J29" i="31"/>
  <c r="J27" i="31"/>
  <c r="J25" i="31"/>
  <c r="J23" i="31"/>
  <c r="J21" i="31"/>
  <c r="J19" i="31"/>
  <c r="J17" i="31"/>
  <c r="J15" i="31"/>
  <c r="J13" i="31"/>
  <c r="J11" i="31"/>
  <c r="J9" i="31"/>
  <c r="C12" i="63" l="1"/>
  <c r="B12" i="63" s="1"/>
  <c r="J77" i="55"/>
  <c r="J77" i="80" s="1"/>
  <c r="Q77" i="80" s="1"/>
  <c r="C13" i="63"/>
  <c r="B13" i="63" s="1"/>
  <c r="J87" i="55"/>
  <c r="J87" i="80" s="1"/>
  <c r="Q87" i="80" s="1"/>
  <c r="C17" i="63"/>
  <c r="C21" i="63"/>
  <c r="C18" i="63"/>
  <c r="B18" i="63" s="1"/>
  <c r="C22" i="63"/>
  <c r="C14" i="63"/>
  <c r="C15" i="63"/>
  <c r="B15" i="63" s="1"/>
  <c r="C19" i="63"/>
  <c r="B19" i="63" s="1"/>
  <c r="C23" i="63"/>
  <c r="B23" i="63" s="1"/>
  <c r="C16" i="63"/>
  <c r="C20" i="63"/>
  <c r="B20" i="63" s="1"/>
  <c r="C24" i="63"/>
  <c r="C11" i="63"/>
  <c r="C10" i="63"/>
  <c r="B10" i="63" s="1"/>
  <c r="N9" i="63" s="1" a="1"/>
  <c r="N9" i="63" s="1"/>
  <c r="C9" i="63"/>
  <c r="B9" i="63" s="1"/>
  <c r="N8" i="63" s="1" a="1"/>
  <c r="N8" i="63" s="1"/>
  <c r="C8" i="63"/>
  <c r="B8" i="63" s="1"/>
  <c r="C7" i="63"/>
  <c r="B7" i="63" s="1"/>
  <c r="N7" i="63" s="1" a="1"/>
  <c r="N7" i="63" s="1"/>
  <c r="C6" i="63"/>
  <c r="B6" i="63" s="1"/>
  <c r="J7" i="31"/>
  <c r="G6" i="31"/>
  <c r="F5" i="63" s="1"/>
  <c r="F6" i="31"/>
  <c r="E5" i="63" s="1"/>
  <c r="E6" i="31"/>
  <c r="D5" i="63" s="1"/>
  <c r="I6" i="31"/>
  <c r="D25" i="35"/>
  <c r="D18" i="35"/>
  <c r="O7" i="63" l="1"/>
  <c r="Q7" i="63"/>
  <c r="P7" i="63"/>
  <c r="B7" i="71"/>
  <c r="Q8" i="63"/>
  <c r="B8" i="71"/>
  <c r="O8" i="63"/>
  <c r="P8" i="63"/>
  <c r="Q9" i="63"/>
  <c r="O9" i="63"/>
  <c r="P9" i="63"/>
  <c r="B9" i="71"/>
  <c r="E27" i="82"/>
  <c r="B11" i="63"/>
  <c r="N10" i="63" s="1" a="1"/>
  <c r="N10" i="63" s="1"/>
  <c r="B24" i="63"/>
  <c r="B16" i="63"/>
  <c r="B14" i="63"/>
  <c r="B22" i="63"/>
  <c r="B21" i="63"/>
  <c r="B17" i="63"/>
  <c r="N11" i="63" s="1" a="1"/>
  <c r="N11" i="63" s="1"/>
  <c r="N6" i="63" a="1"/>
  <c r="N6" i="63" s="1"/>
  <c r="N6" i="31"/>
  <c r="N5" i="31" s="1"/>
  <c r="N5" i="63" a="1"/>
  <c r="N5" i="63" s="1"/>
  <c r="H2" i="30"/>
  <c r="C196" i="40"/>
  <c r="C186" i="40"/>
  <c r="C176" i="40"/>
  <c r="C166" i="40"/>
  <c r="C156" i="40"/>
  <c r="C146" i="40"/>
  <c r="C136" i="40"/>
  <c r="C126" i="40"/>
  <c r="C116" i="40"/>
  <c r="C106" i="40"/>
  <c r="C96" i="40"/>
  <c r="C86" i="40"/>
  <c r="C76" i="40"/>
  <c r="C66" i="40"/>
  <c r="C56" i="40"/>
  <c r="C46" i="40"/>
  <c r="C36" i="40"/>
  <c r="C26" i="40"/>
  <c r="C16" i="40"/>
  <c r="C6" i="40"/>
  <c r="E205" i="40"/>
  <c r="E204" i="40"/>
  <c r="E203" i="40"/>
  <c r="E202" i="40"/>
  <c r="E201" i="40"/>
  <c r="E200" i="40"/>
  <c r="E199" i="40"/>
  <c r="E198" i="40"/>
  <c r="E197" i="40"/>
  <c r="H196" i="40"/>
  <c r="G196" i="40"/>
  <c r="E195" i="40"/>
  <c r="E194" i="40"/>
  <c r="E193" i="40"/>
  <c r="E192" i="40"/>
  <c r="E191" i="40"/>
  <c r="E190" i="40"/>
  <c r="E189" i="40"/>
  <c r="E188" i="40"/>
  <c r="E187" i="40"/>
  <c r="H186" i="40"/>
  <c r="G186" i="40"/>
  <c r="E185" i="40"/>
  <c r="E184" i="40"/>
  <c r="E183" i="40"/>
  <c r="E182" i="40"/>
  <c r="E181" i="40"/>
  <c r="E180" i="40"/>
  <c r="E179" i="40"/>
  <c r="E178" i="40"/>
  <c r="E177" i="40"/>
  <c r="H176" i="40"/>
  <c r="G176" i="40"/>
  <c r="E175" i="40"/>
  <c r="E174" i="40"/>
  <c r="E173" i="40"/>
  <c r="E172" i="40"/>
  <c r="E171" i="40"/>
  <c r="E170" i="40"/>
  <c r="E169" i="40"/>
  <c r="E168" i="40"/>
  <c r="E167" i="40"/>
  <c r="H166" i="40"/>
  <c r="G166" i="40"/>
  <c r="E165" i="40"/>
  <c r="E164" i="40"/>
  <c r="E163" i="40"/>
  <c r="E162" i="40"/>
  <c r="E161" i="40"/>
  <c r="E160" i="40"/>
  <c r="E159" i="40"/>
  <c r="E158" i="40"/>
  <c r="E157" i="40"/>
  <c r="H156" i="40"/>
  <c r="G156" i="40"/>
  <c r="E155" i="40"/>
  <c r="E154" i="40"/>
  <c r="E153" i="40"/>
  <c r="E152" i="40"/>
  <c r="E151" i="40"/>
  <c r="E150" i="40"/>
  <c r="E149" i="40"/>
  <c r="E148" i="40"/>
  <c r="E147" i="40"/>
  <c r="H146" i="40"/>
  <c r="G146" i="40"/>
  <c r="E145" i="40"/>
  <c r="E144" i="40"/>
  <c r="E143" i="40"/>
  <c r="E142" i="40"/>
  <c r="E141" i="40"/>
  <c r="E140" i="40"/>
  <c r="E139" i="40"/>
  <c r="E138" i="40"/>
  <c r="E137" i="40"/>
  <c r="H136" i="40"/>
  <c r="G136" i="40"/>
  <c r="E135" i="40"/>
  <c r="E134" i="40"/>
  <c r="E133" i="40"/>
  <c r="E132" i="40"/>
  <c r="E131" i="40"/>
  <c r="E130" i="40"/>
  <c r="E129" i="40"/>
  <c r="E128" i="40"/>
  <c r="E127" i="40"/>
  <c r="H126" i="40"/>
  <c r="G126" i="40"/>
  <c r="E125" i="40"/>
  <c r="E124" i="40"/>
  <c r="E123" i="40"/>
  <c r="E122" i="40"/>
  <c r="E121" i="40"/>
  <c r="E120" i="40"/>
  <c r="E119" i="40"/>
  <c r="E118" i="40"/>
  <c r="E117" i="40"/>
  <c r="H116" i="40"/>
  <c r="G116" i="40"/>
  <c r="E115" i="40"/>
  <c r="E114" i="40"/>
  <c r="E113" i="40"/>
  <c r="E112" i="40"/>
  <c r="E111" i="40"/>
  <c r="E110" i="40"/>
  <c r="E109" i="40"/>
  <c r="E108" i="40"/>
  <c r="E107" i="40"/>
  <c r="H106" i="40"/>
  <c r="G106" i="40"/>
  <c r="E105" i="40"/>
  <c r="E104" i="40"/>
  <c r="E103" i="40"/>
  <c r="E102" i="40"/>
  <c r="E101" i="40"/>
  <c r="E100" i="40"/>
  <c r="E99" i="40"/>
  <c r="E98" i="40"/>
  <c r="E97" i="40"/>
  <c r="H96" i="40"/>
  <c r="G96" i="40"/>
  <c r="E95" i="40"/>
  <c r="E94" i="40"/>
  <c r="E93" i="40"/>
  <c r="E92" i="40"/>
  <c r="E91" i="40"/>
  <c r="E90" i="40"/>
  <c r="E89" i="40"/>
  <c r="E88" i="40"/>
  <c r="E87" i="40"/>
  <c r="H86" i="40"/>
  <c r="G86" i="40"/>
  <c r="E85" i="40"/>
  <c r="E84" i="40"/>
  <c r="E83" i="40"/>
  <c r="E82" i="40"/>
  <c r="E81" i="40"/>
  <c r="E80" i="40"/>
  <c r="E79" i="40"/>
  <c r="E78" i="40"/>
  <c r="E77" i="40"/>
  <c r="H76" i="40"/>
  <c r="G76" i="40"/>
  <c r="E75" i="40"/>
  <c r="E74" i="40"/>
  <c r="E73" i="40"/>
  <c r="E72" i="40"/>
  <c r="E71" i="40"/>
  <c r="E70" i="40"/>
  <c r="E69" i="40"/>
  <c r="E68" i="40"/>
  <c r="E67" i="40"/>
  <c r="H66" i="40"/>
  <c r="G66" i="40"/>
  <c r="E65" i="40"/>
  <c r="E64" i="40"/>
  <c r="E63" i="40"/>
  <c r="E62" i="40"/>
  <c r="E61" i="40"/>
  <c r="E60" i="40"/>
  <c r="E59" i="40"/>
  <c r="E58" i="40"/>
  <c r="E57" i="40"/>
  <c r="H56" i="40"/>
  <c r="G56" i="40"/>
  <c r="E55" i="40"/>
  <c r="E54" i="40"/>
  <c r="E53" i="40"/>
  <c r="E52" i="40"/>
  <c r="E51" i="40"/>
  <c r="E50" i="40"/>
  <c r="E49" i="40"/>
  <c r="E48" i="40"/>
  <c r="E47" i="40"/>
  <c r="H46" i="40"/>
  <c r="G46" i="40"/>
  <c r="E45" i="40"/>
  <c r="E44" i="40"/>
  <c r="E43" i="40"/>
  <c r="E42" i="40"/>
  <c r="E41" i="40"/>
  <c r="E40" i="40"/>
  <c r="E39" i="40"/>
  <c r="E38" i="40"/>
  <c r="E37" i="40"/>
  <c r="H36" i="40"/>
  <c r="G36" i="40"/>
  <c r="E35" i="40"/>
  <c r="E34" i="40"/>
  <c r="E33" i="40"/>
  <c r="E32" i="40"/>
  <c r="E31" i="40"/>
  <c r="E30" i="40"/>
  <c r="E29" i="40"/>
  <c r="E28" i="40"/>
  <c r="E27" i="40"/>
  <c r="H26" i="40"/>
  <c r="G26" i="40"/>
  <c r="E25" i="40"/>
  <c r="E24" i="40"/>
  <c r="E23" i="40"/>
  <c r="E22" i="40"/>
  <c r="E21" i="40"/>
  <c r="E20" i="40"/>
  <c r="E19" i="40"/>
  <c r="E18" i="40"/>
  <c r="E17" i="40"/>
  <c r="H16" i="40"/>
  <c r="G16" i="40"/>
  <c r="E15" i="40"/>
  <c r="E14" i="40"/>
  <c r="E13" i="40"/>
  <c r="E12" i="40"/>
  <c r="E11" i="40"/>
  <c r="E10" i="40"/>
  <c r="E9" i="40"/>
  <c r="E8" i="40"/>
  <c r="E7" i="40"/>
  <c r="H6" i="40"/>
  <c r="G6" i="40"/>
  <c r="G5" i="40" s="1"/>
  <c r="E45" i="39"/>
  <c r="D45" i="39"/>
  <c r="C45" i="39"/>
  <c r="E43" i="39"/>
  <c r="D43" i="39"/>
  <c r="C43" i="39"/>
  <c r="E41" i="39"/>
  <c r="D41" i="39"/>
  <c r="C41" i="39"/>
  <c r="E39" i="39"/>
  <c r="D39" i="39"/>
  <c r="C39" i="39"/>
  <c r="E37" i="39"/>
  <c r="D37" i="39"/>
  <c r="C37" i="39"/>
  <c r="E35" i="39"/>
  <c r="D35" i="39"/>
  <c r="C35" i="39"/>
  <c r="E33" i="39"/>
  <c r="D33" i="39"/>
  <c r="C33" i="39"/>
  <c r="E31" i="39"/>
  <c r="D31" i="39"/>
  <c r="C31" i="39"/>
  <c r="E29" i="39"/>
  <c r="D29" i="39"/>
  <c r="C29" i="39"/>
  <c r="E27" i="39"/>
  <c r="D27" i="39"/>
  <c r="C27" i="39"/>
  <c r="E25" i="39"/>
  <c r="D25" i="39"/>
  <c r="C25" i="39"/>
  <c r="E23" i="39"/>
  <c r="D23" i="39"/>
  <c r="C23" i="39"/>
  <c r="E21" i="39"/>
  <c r="D21" i="39"/>
  <c r="C21" i="39"/>
  <c r="E19" i="39"/>
  <c r="D19" i="39"/>
  <c r="C19" i="39"/>
  <c r="E17" i="39"/>
  <c r="D17" i="39"/>
  <c r="C17" i="39"/>
  <c r="E15" i="39"/>
  <c r="D15" i="39"/>
  <c r="C15" i="39"/>
  <c r="E13" i="39"/>
  <c r="D13" i="39"/>
  <c r="C13" i="39"/>
  <c r="E11" i="39"/>
  <c r="D11" i="39"/>
  <c r="C11" i="39"/>
  <c r="E9" i="39"/>
  <c r="D9" i="39"/>
  <c r="C9" i="39"/>
  <c r="E7" i="39"/>
  <c r="D7" i="39"/>
  <c r="C7" i="39"/>
  <c r="I5" i="39"/>
  <c r="H5" i="39"/>
  <c r="G5" i="39"/>
  <c r="F5" i="39"/>
  <c r="H5" i="40" l="1"/>
  <c r="O11" i="63"/>
  <c r="Q11" i="63"/>
  <c r="P11" i="63"/>
  <c r="B11" i="71"/>
  <c r="B46" i="65"/>
  <c r="B15" i="61"/>
  <c r="C9" i="71"/>
  <c r="C46" i="65" s="1"/>
  <c r="B26" i="65"/>
  <c r="C7" i="71"/>
  <c r="C26" i="65" s="1"/>
  <c r="B11" i="61"/>
  <c r="O10" i="63"/>
  <c r="B10" i="71"/>
  <c r="P10" i="63"/>
  <c r="Q10" i="63"/>
  <c r="B13" i="61"/>
  <c r="B36" i="65"/>
  <c r="C8" i="71"/>
  <c r="C36" i="65" s="1"/>
  <c r="N12" i="78"/>
  <c r="B6" i="71"/>
  <c r="C6" i="71" s="1"/>
  <c r="C16" i="65" s="1"/>
  <c r="N15" i="78"/>
  <c r="N18" i="78"/>
  <c r="H10" i="56"/>
  <c r="J12" i="39"/>
  <c r="H12" i="56"/>
  <c r="M12" i="56" s="1"/>
  <c r="J14" i="39"/>
  <c r="L13" i="39" s="1"/>
  <c r="H14" i="56"/>
  <c r="J16" i="39"/>
  <c r="L15" i="39" s="1"/>
  <c r="H16" i="56"/>
  <c r="M16" i="56" s="1"/>
  <c r="J18" i="39"/>
  <c r="L17" i="39" s="1"/>
  <c r="H18" i="56"/>
  <c r="J20" i="39"/>
  <c r="L19" i="39" s="1"/>
  <c r="H20" i="56"/>
  <c r="J20" i="56" s="1"/>
  <c r="J22" i="39"/>
  <c r="L21" i="39" s="1"/>
  <c r="H22" i="56"/>
  <c r="J22" i="56" s="1"/>
  <c r="J24" i="39"/>
  <c r="L23" i="39" s="1"/>
  <c r="H24" i="56"/>
  <c r="J24" i="56" s="1"/>
  <c r="J26" i="39"/>
  <c r="L25" i="39" s="1"/>
  <c r="H26" i="56"/>
  <c r="J26" i="56" s="1"/>
  <c r="J28" i="39"/>
  <c r="L27" i="39" s="1"/>
  <c r="H28" i="56"/>
  <c r="J28" i="56" s="1"/>
  <c r="J30" i="39"/>
  <c r="L29" i="39" s="1"/>
  <c r="H30" i="56"/>
  <c r="J30" i="56" s="1"/>
  <c r="J32" i="39"/>
  <c r="L31" i="39" s="1"/>
  <c r="H32" i="56"/>
  <c r="J32" i="56" s="1"/>
  <c r="J34" i="39"/>
  <c r="L33" i="39" s="1"/>
  <c r="H34" i="56"/>
  <c r="J34" i="56" s="1"/>
  <c r="J36" i="39"/>
  <c r="L35" i="39" s="1"/>
  <c r="H36" i="56"/>
  <c r="J38" i="39"/>
  <c r="H38" i="56"/>
  <c r="J38" i="56" s="1"/>
  <c r="J40" i="39"/>
  <c r="H40" i="56"/>
  <c r="J40" i="56" s="1"/>
  <c r="J42" i="39"/>
  <c r="H42" i="56"/>
  <c r="J42" i="56" s="1"/>
  <c r="J44" i="39"/>
  <c r="H44" i="56"/>
  <c r="J46" i="39"/>
  <c r="H8" i="56"/>
  <c r="J8" i="56" s="1"/>
  <c r="J10" i="39"/>
  <c r="L9" i="39" s="1"/>
  <c r="H6" i="56"/>
  <c r="M6" i="56" s="1"/>
  <c r="J8" i="39"/>
  <c r="L7" i="39" s="1"/>
  <c r="B5" i="71"/>
  <c r="E186" i="40"/>
  <c r="J43" i="39" s="1"/>
  <c r="E146" i="40"/>
  <c r="J35" i="39" s="1"/>
  <c r="E156" i="40"/>
  <c r="J37" i="39" s="1"/>
  <c r="E66" i="40"/>
  <c r="J19" i="39" s="1"/>
  <c r="E126" i="40"/>
  <c r="J31" i="39" s="1"/>
  <c r="E26" i="40"/>
  <c r="J11" i="39" s="1"/>
  <c r="E56" i="40"/>
  <c r="J17" i="39" s="1"/>
  <c r="E6" i="40"/>
  <c r="J7" i="39" s="1"/>
  <c r="E96" i="40"/>
  <c r="J25" i="39" s="1"/>
  <c r="E166" i="40"/>
  <c r="J39" i="39" s="1"/>
  <c r="E196" i="40"/>
  <c r="J45" i="39" s="1"/>
  <c r="E36" i="40"/>
  <c r="J13" i="39" s="1"/>
  <c r="E46" i="40"/>
  <c r="J15" i="39" s="1"/>
  <c r="E136" i="40"/>
  <c r="J33" i="39" s="1"/>
  <c r="E176" i="40"/>
  <c r="J41" i="39" s="1"/>
  <c r="E106" i="40"/>
  <c r="J27" i="39" s="1"/>
  <c r="E16" i="40"/>
  <c r="J9" i="39" s="1"/>
  <c r="E76" i="40"/>
  <c r="J21" i="39" s="1"/>
  <c r="E86" i="40"/>
  <c r="J23" i="39" s="1"/>
  <c r="E116" i="40"/>
  <c r="J29" i="39" s="1"/>
  <c r="E11" i="38"/>
  <c r="H56" i="38"/>
  <c r="G56" i="38"/>
  <c r="F56" i="38"/>
  <c r="H21" i="78" s="1"/>
  <c r="J21" i="78" s="1"/>
  <c r="C10" i="36"/>
  <c r="J44" i="56" l="1"/>
  <c r="M44" i="56"/>
  <c r="B17" i="61"/>
  <c r="B56" i="65"/>
  <c r="C10" i="71"/>
  <c r="C56" i="65" s="1"/>
  <c r="B66" i="65"/>
  <c r="C11" i="71"/>
  <c r="C66" i="65" s="1"/>
  <c r="B19" i="61"/>
  <c r="K14" i="61"/>
  <c r="H13" i="61"/>
  <c r="I13" i="61"/>
  <c r="E13" i="61"/>
  <c r="D13" i="61"/>
  <c r="F13" i="61"/>
  <c r="K13" i="61"/>
  <c r="C13" i="61"/>
  <c r="J14" i="61"/>
  <c r="L13" i="61" s="1"/>
  <c r="J13" i="61"/>
  <c r="K12" i="61"/>
  <c r="I11" i="61"/>
  <c r="H11" i="61"/>
  <c r="D11" i="61"/>
  <c r="E11" i="61"/>
  <c r="K11" i="61"/>
  <c r="F11" i="61"/>
  <c r="C11" i="61"/>
  <c r="J12" i="61"/>
  <c r="L11" i="61" s="1"/>
  <c r="J11" i="61"/>
  <c r="K16" i="61"/>
  <c r="H15" i="61"/>
  <c r="K15" i="61"/>
  <c r="C15" i="61"/>
  <c r="I15" i="61"/>
  <c r="F15" i="61"/>
  <c r="E15" i="61"/>
  <c r="D15" i="61"/>
  <c r="J16" i="61"/>
  <c r="L15" i="61" s="1"/>
  <c r="J15" i="61"/>
  <c r="J36" i="56"/>
  <c r="M36" i="56"/>
  <c r="L41" i="39"/>
  <c r="L37" i="39"/>
  <c r="L45" i="39"/>
  <c r="L43" i="39"/>
  <c r="L39" i="39"/>
  <c r="J9" i="86"/>
  <c r="M8" i="56"/>
  <c r="B9" i="61"/>
  <c r="B16" i="65"/>
  <c r="J18" i="56"/>
  <c r="J24" i="86"/>
  <c r="J14" i="56"/>
  <c r="J18" i="86"/>
  <c r="J16" i="56"/>
  <c r="J21" i="86"/>
  <c r="J12" i="56"/>
  <c r="J15" i="86"/>
  <c r="J10" i="56"/>
  <c r="J6" i="56"/>
  <c r="J5" i="39"/>
  <c r="L11" i="39"/>
  <c r="J6" i="39"/>
  <c r="L5" i="39" s="1"/>
  <c r="E5" i="40"/>
  <c r="N9" i="78"/>
  <c r="H16" i="31"/>
  <c r="M16" i="31" s="1"/>
  <c r="J18" i="27"/>
  <c r="L17" i="27" s="1"/>
  <c r="B7" i="61"/>
  <c r="B6" i="65"/>
  <c r="E8" i="35"/>
  <c r="D8" i="35"/>
  <c r="C8" i="35"/>
  <c r="C7" i="27"/>
  <c r="C6" i="36"/>
  <c r="B5" i="28"/>
  <c r="C5" i="28"/>
  <c r="B5" i="32"/>
  <c r="M5" i="56" l="1"/>
  <c r="E9" i="61"/>
  <c r="K20" i="61"/>
  <c r="I19" i="61"/>
  <c r="E19" i="61"/>
  <c r="C19" i="61"/>
  <c r="D19" i="61"/>
  <c r="H19" i="61"/>
  <c r="F19" i="61"/>
  <c r="K19" i="61"/>
  <c r="J20" i="61"/>
  <c r="L19" i="61" s="1"/>
  <c r="J19" i="61"/>
  <c r="K18" i="61"/>
  <c r="K17" i="61"/>
  <c r="D17" i="61"/>
  <c r="E17" i="61"/>
  <c r="F17" i="61"/>
  <c r="H17" i="61"/>
  <c r="I17" i="61"/>
  <c r="C17" i="61"/>
  <c r="J18" i="61"/>
  <c r="L17" i="61" s="1"/>
  <c r="J17" i="61"/>
  <c r="D9" i="61"/>
  <c r="B6" i="86"/>
  <c r="B7" i="87"/>
  <c r="I7" i="87" s="1"/>
  <c r="P7" i="87" s="1"/>
  <c r="M12" i="86"/>
  <c r="M5" i="86" s="1"/>
  <c r="J12" i="86"/>
  <c r="J9" i="61"/>
  <c r="J10" i="61"/>
  <c r="L9" i="61" s="1"/>
  <c r="C9" i="61"/>
  <c r="J6" i="86"/>
  <c r="J16" i="31"/>
  <c r="Q5" i="32"/>
  <c r="K14" i="73" s="1"/>
  <c r="P5" i="32"/>
  <c r="E9" i="82"/>
  <c r="E9" i="49"/>
  <c r="G9" i="82"/>
  <c r="G9" i="49"/>
  <c r="C9" i="98"/>
  <c r="C9" i="75"/>
  <c r="C9" i="82"/>
  <c r="C9" i="49"/>
  <c r="B5" i="99"/>
  <c r="B7" i="57"/>
  <c r="I7" i="57" s="1"/>
  <c r="B6" i="56"/>
  <c r="B6" i="40"/>
  <c r="B7" i="39"/>
  <c r="B5" i="90"/>
  <c r="B7" i="55"/>
  <c r="I7" i="55" s="1"/>
  <c r="B6" i="31"/>
  <c r="J8" i="61"/>
  <c r="J7" i="61"/>
  <c r="F8" i="35"/>
  <c r="E7" i="27"/>
  <c r="E5" i="99" l="1"/>
  <c r="D5" i="99"/>
  <c r="G5" i="99" s="1"/>
  <c r="K18" i="73"/>
  <c r="K16" i="73"/>
  <c r="K12" i="73"/>
  <c r="C6" i="86"/>
  <c r="Q6" i="86"/>
  <c r="D5" i="90"/>
  <c r="G5" i="90" s="1"/>
  <c r="E5" i="90"/>
  <c r="O6" i="86"/>
  <c r="J5" i="61"/>
  <c r="J6" i="61"/>
  <c r="N5" i="99"/>
  <c r="B5" i="110"/>
  <c r="B5" i="113" s="1"/>
  <c r="N5" i="90"/>
  <c r="B5" i="106"/>
  <c r="B5" i="109" s="1"/>
  <c r="I9" i="82"/>
  <c r="I9" i="49"/>
  <c r="Q6" i="31"/>
  <c r="O6" i="31"/>
  <c r="Q6" i="56"/>
  <c r="P6" i="56"/>
  <c r="P6" i="86" s="1"/>
  <c r="O6" i="56"/>
  <c r="I8" i="35"/>
  <c r="F19" i="58"/>
  <c r="G19" i="58"/>
  <c r="B7" i="56"/>
  <c r="C6" i="56"/>
  <c r="B7" i="101"/>
  <c r="B5" i="100"/>
  <c r="C5" i="99"/>
  <c r="F5" i="99" s="1"/>
  <c r="B7" i="31"/>
  <c r="C6" i="31"/>
  <c r="B7" i="94"/>
  <c r="B5" i="92"/>
  <c r="I5" i="27"/>
  <c r="H5" i="27"/>
  <c r="G5" i="27"/>
  <c r="F5" i="27"/>
  <c r="R5" i="99" l="1"/>
  <c r="T5" i="99"/>
  <c r="P5" i="90"/>
  <c r="T5" i="90"/>
  <c r="O5" i="99"/>
  <c r="R5" i="90"/>
  <c r="C5" i="110"/>
  <c r="C5" i="113" s="1"/>
  <c r="D5" i="110"/>
  <c r="D5" i="113" s="1"/>
  <c r="F7" i="101"/>
  <c r="F6" i="111" s="1"/>
  <c r="H7" i="101"/>
  <c r="I6" i="111" s="1"/>
  <c r="I7" i="101"/>
  <c r="K6" i="111" s="1"/>
  <c r="K7" i="101"/>
  <c r="K8" i="101"/>
  <c r="D7" i="101"/>
  <c r="D6" i="111" s="1"/>
  <c r="P5" i="99"/>
  <c r="E5" i="110"/>
  <c r="E5" i="113" s="1"/>
  <c r="C7" i="101"/>
  <c r="C6" i="111" s="1"/>
  <c r="E7" i="101"/>
  <c r="E6" i="111" s="1"/>
  <c r="Q5" i="99"/>
  <c r="S5" i="99" s="1"/>
  <c r="B6" i="111"/>
  <c r="B6" i="107"/>
  <c r="G27" i="58"/>
  <c r="B6" i="102"/>
  <c r="P6" i="102" s="1"/>
  <c r="C5" i="100"/>
  <c r="C6" i="102" s="1"/>
  <c r="J7" i="101"/>
  <c r="J8" i="101"/>
  <c r="B6" i="96"/>
  <c r="C196" i="38"/>
  <c r="C186" i="38"/>
  <c r="C176" i="38"/>
  <c r="C166" i="38"/>
  <c r="C156" i="38"/>
  <c r="C146" i="38"/>
  <c r="C136" i="38"/>
  <c r="E205" i="38"/>
  <c r="E204" i="38"/>
  <c r="E203" i="38"/>
  <c r="E202" i="38"/>
  <c r="E201" i="38"/>
  <c r="E200" i="38"/>
  <c r="E199" i="38"/>
  <c r="E198" i="38"/>
  <c r="E197" i="38"/>
  <c r="H196" i="38"/>
  <c r="G196" i="38"/>
  <c r="F196" i="38"/>
  <c r="E195" i="38"/>
  <c r="E194" i="38"/>
  <c r="E193" i="38"/>
  <c r="E192" i="38"/>
  <c r="E191" i="38"/>
  <c r="E190" i="38"/>
  <c r="E189" i="38"/>
  <c r="E188" i="38"/>
  <c r="E187" i="38"/>
  <c r="H186" i="38"/>
  <c r="G186" i="38"/>
  <c r="F186" i="38"/>
  <c r="E185" i="38"/>
  <c r="E184" i="38"/>
  <c r="E183" i="38"/>
  <c r="E182" i="38"/>
  <c r="E181" i="38"/>
  <c r="E180" i="38"/>
  <c r="E179" i="38"/>
  <c r="E178" i="38"/>
  <c r="E177" i="38"/>
  <c r="H176" i="38"/>
  <c r="G176" i="38"/>
  <c r="F176" i="38"/>
  <c r="E175" i="38"/>
  <c r="E174" i="38"/>
  <c r="E173" i="38"/>
  <c r="E172" i="38"/>
  <c r="E171" i="38"/>
  <c r="E170" i="38"/>
  <c r="E169" i="38"/>
  <c r="E168" i="38"/>
  <c r="E167" i="38"/>
  <c r="H166" i="38"/>
  <c r="G166" i="38"/>
  <c r="F166" i="38"/>
  <c r="E165" i="38"/>
  <c r="E164" i="38"/>
  <c r="E163" i="38"/>
  <c r="E162" i="38"/>
  <c r="E161" i="38"/>
  <c r="E160" i="38"/>
  <c r="E159" i="38"/>
  <c r="E158" i="38"/>
  <c r="E157" i="38"/>
  <c r="H156" i="38"/>
  <c r="G156" i="38"/>
  <c r="F156" i="38"/>
  <c r="E155" i="38"/>
  <c r="E154" i="38"/>
  <c r="E153" i="38"/>
  <c r="E152" i="38"/>
  <c r="E151" i="38"/>
  <c r="E150" i="38"/>
  <c r="E149" i="38"/>
  <c r="E148" i="38"/>
  <c r="E147" i="38"/>
  <c r="H146" i="38"/>
  <c r="G146" i="38"/>
  <c r="F146" i="38"/>
  <c r="E145" i="38"/>
  <c r="E144" i="38"/>
  <c r="E143" i="38"/>
  <c r="E142" i="38"/>
  <c r="E141" i="38"/>
  <c r="E140" i="38"/>
  <c r="E139" i="38"/>
  <c r="E138" i="38"/>
  <c r="E137" i="38"/>
  <c r="H136" i="38"/>
  <c r="G136" i="38"/>
  <c r="F136" i="38"/>
  <c r="C126" i="38"/>
  <c r="C116" i="38"/>
  <c r="C106" i="38"/>
  <c r="C96" i="38"/>
  <c r="C86" i="38"/>
  <c r="C76" i="38"/>
  <c r="C66" i="38"/>
  <c r="E135" i="38"/>
  <c r="E134" i="38"/>
  <c r="E133" i="38"/>
  <c r="E132" i="38"/>
  <c r="E131" i="38"/>
  <c r="E130" i="38"/>
  <c r="E129" i="38"/>
  <c r="E128" i="38"/>
  <c r="E127" i="38"/>
  <c r="H126" i="38"/>
  <c r="G126" i="38"/>
  <c r="F126" i="38"/>
  <c r="E125" i="38"/>
  <c r="E124" i="38"/>
  <c r="E123" i="38"/>
  <c r="E122" i="38"/>
  <c r="E121" i="38"/>
  <c r="E120" i="38"/>
  <c r="E119" i="38"/>
  <c r="E118" i="38"/>
  <c r="E117" i="38"/>
  <c r="H116" i="38"/>
  <c r="G116" i="38"/>
  <c r="F116" i="38"/>
  <c r="E115" i="38"/>
  <c r="E114" i="38"/>
  <c r="E113" i="38"/>
  <c r="E112" i="38"/>
  <c r="E111" i="38"/>
  <c r="E110" i="38"/>
  <c r="E109" i="38"/>
  <c r="E108" i="38"/>
  <c r="E107" i="38"/>
  <c r="H106" i="38"/>
  <c r="G106" i="38"/>
  <c r="F106" i="38"/>
  <c r="E105" i="38"/>
  <c r="E104" i="38"/>
  <c r="E103" i="38"/>
  <c r="E102" i="38"/>
  <c r="E101" i="38"/>
  <c r="E100" i="38"/>
  <c r="E99" i="38"/>
  <c r="E98" i="38"/>
  <c r="E97" i="38"/>
  <c r="H96" i="38"/>
  <c r="G96" i="38"/>
  <c r="F96" i="38"/>
  <c r="E95" i="38"/>
  <c r="E94" i="38"/>
  <c r="E93" i="38"/>
  <c r="E92" i="38"/>
  <c r="E91" i="38"/>
  <c r="E90" i="38"/>
  <c r="E89" i="38"/>
  <c r="E88" i="38"/>
  <c r="E87" i="38"/>
  <c r="H86" i="38"/>
  <c r="G86" i="38"/>
  <c r="F86" i="38"/>
  <c r="E85" i="38"/>
  <c r="E84" i="38"/>
  <c r="E83" i="38"/>
  <c r="E82" i="38"/>
  <c r="E81" i="38"/>
  <c r="E80" i="38"/>
  <c r="E79" i="38"/>
  <c r="E78" i="38"/>
  <c r="E77" i="38"/>
  <c r="H76" i="38"/>
  <c r="G76" i="38"/>
  <c r="F76" i="38"/>
  <c r="E75" i="38"/>
  <c r="E74" i="38"/>
  <c r="E73" i="38"/>
  <c r="E72" i="38"/>
  <c r="E71" i="38"/>
  <c r="E70" i="38"/>
  <c r="E69" i="38"/>
  <c r="E68" i="38"/>
  <c r="E67" i="38"/>
  <c r="H66" i="38"/>
  <c r="G66" i="38"/>
  <c r="F66" i="38"/>
  <c r="C56" i="38"/>
  <c r="E65" i="38"/>
  <c r="E64" i="38"/>
  <c r="E63" i="38"/>
  <c r="E62" i="38"/>
  <c r="E61" i="38"/>
  <c r="E60" i="38"/>
  <c r="E59" i="38"/>
  <c r="E58" i="38"/>
  <c r="E57" i="38"/>
  <c r="C46" i="38"/>
  <c r="E55" i="38"/>
  <c r="E54" i="38"/>
  <c r="E53" i="38"/>
  <c r="E52" i="38"/>
  <c r="E51" i="38"/>
  <c r="E50" i="38"/>
  <c r="E49" i="38"/>
  <c r="E48" i="38"/>
  <c r="E47" i="38"/>
  <c r="H46" i="38"/>
  <c r="G46" i="38"/>
  <c r="F46" i="38"/>
  <c r="C36" i="38"/>
  <c r="C26" i="38"/>
  <c r="E45" i="38"/>
  <c r="E44" i="38"/>
  <c r="E43" i="38"/>
  <c r="E42" i="38"/>
  <c r="E41" i="38"/>
  <c r="E40" i="38"/>
  <c r="E39" i="38"/>
  <c r="E38" i="38"/>
  <c r="E37" i="38"/>
  <c r="H36" i="38"/>
  <c r="G36" i="38"/>
  <c r="F36" i="38"/>
  <c r="H15" i="78" s="1"/>
  <c r="J15" i="78" s="1"/>
  <c r="E35" i="38"/>
  <c r="E34" i="38"/>
  <c r="E33" i="38"/>
  <c r="E32" i="38"/>
  <c r="E31" i="38"/>
  <c r="E30" i="38"/>
  <c r="E29" i="38"/>
  <c r="E28" i="38"/>
  <c r="E27" i="38"/>
  <c r="H26" i="38"/>
  <c r="G26" i="38"/>
  <c r="F26" i="38"/>
  <c r="H12" i="78" s="1"/>
  <c r="H16" i="38"/>
  <c r="G16" i="38"/>
  <c r="F16" i="38"/>
  <c r="H6" i="38"/>
  <c r="G6" i="38"/>
  <c r="E25" i="38"/>
  <c r="E24" i="38"/>
  <c r="E23" i="38"/>
  <c r="E22" i="38"/>
  <c r="E21" i="38"/>
  <c r="E20" i="38"/>
  <c r="E19" i="38"/>
  <c r="E18" i="38"/>
  <c r="E17" i="38"/>
  <c r="C16" i="38"/>
  <c r="C6" i="38"/>
  <c r="F6" i="38"/>
  <c r="H6" i="78" s="1"/>
  <c r="E15" i="38"/>
  <c r="E8" i="38"/>
  <c r="E9" i="38"/>
  <c r="E10" i="38"/>
  <c r="E12" i="38"/>
  <c r="E13" i="38"/>
  <c r="E14" i="38"/>
  <c r="E7" i="38"/>
  <c r="B6" i="38"/>
  <c r="E45" i="27"/>
  <c r="E43" i="27"/>
  <c r="E41" i="27"/>
  <c r="E39" i="27"/>
  <c r="E37" i="27"/>
  <c r="E35" i="27"/>
  <c r="E33" i="27"/>
  <c r="E31" i="27"/>
  <c r="E29" i="27"/>
  <c r="E27" i="27"/>
  <c r="E25" i="27"/>
  <c r="E23" i="27"/>
  <c r="E21" i="27"/>
  <c r="E19" i="27"/>
  <c r="E17" i="27"/>
  <c r="E15" i="27"/>
  <c r="E13" i="27"/>
  <c r="E11" i="27"/>
  <c r="E9" i="27"/>
  <c r="D45" i="27"/>
  <c r="D43" i="27"/>
  <c r="D41" i="27"/>
  <c r="D39" i="27"/>
  <c r="D37" i="27"/>
  <c r="D35" i="27"/>
  <c r="D33" i="27"/>
  <c r="D31" i="27"/>
  <c r="D29" i="27"/>
  <c r="D27" i="27"/>
  <c r="D25" i="27"/>
  <c r="D23" i="27"/>
  <c r="D21" i="27"/>
  <c r="D19" i="27"/>
  <c r="D17" i="27"/>
  <c r="D15" i="27"/>
  <c r="D13" i="27"/>
  <c r="D11" i="27"/>
  <c r="D9" i="27"/>
  <c r="D7" i="27"/>
  <c r="C45" i="27"/>
  <c r="C43" i="27"/>
  <c r="C41" i="27"/>
  <c r="C39" i="27"/>
  <c r="C37" i="27"/>
  <c r="C35" i="27"/>
  <c r="C33" i="27"/>
  <c r="C31" i="27"/>
  <c r="C29" i="27"/>
  <c r="C27" i="27"/>
  <c r="C25" i="27"/>
  <c r="C23" i="27"/>
  <c r="C21" i="27"/>
  <c r="C19" i="27"/>
  <c r="C17" i="27"/>
  <c r="C15" i="27"/>
  <c r="C13" i="27"/>
  <c r="C11" i="27"/>
  <c r="C9" i="27"/>
  <c r="B7" i="27"/>
  <c r="J10" i="27" l="1"/>
  <c r="L9" i="27" s="1"/>
  <c r="H9" i="78"/>
  <c r="J9" i="78" s="1"/>
  <c r="J12" i="78"/>
  <c r="M12" i="78"/>
  <c r="J16" i="27"/>
  <c r="L15" i="27" s="1"/>
  <c r="H18" i="78"/>
  <c r="J20" i="27"/>
  <c r="L19" i="27" s="1"/>
  <c r="H24" i="78"/>
  <c r="J24" i="78" s="1"/>
  <c r="J22" i="27"/>
  <c r="L21" i="27" s="1"/>
  <c r="H27" i="78"/>
  <c r="J24" i="27"/>
  <c r="L23" i="27" s="1"/>
  <c r="H30" i="78"/>
  <c r="J26" i="27"/>
  <c r="L25" i="27" s="1"/>
  <c r="H33" i="78"/>
  <c r="J33" i="78" s="1"/>
  <c r="J28" i="27"/>
  <c r="L27" i="27" s="1"/>
  <c r="H36" i="78"/>
  <c r="J36" i="78" s="1"/>
  <c r="J30" i="27"/>
  <c r="L29" i="27" s="1"/>
  <c r="H39" i="78"/>
  <c r="J39" i="78" s="1"/>
  <c r="J32" i="27"/>
  <c r="L31" i="27" s="1"/>
  <c r="H42" i="78"/>
  <c r="J42" i="78" s="1"/>
  <c r="J34" i="27"/>
  <c r="L33" i="27" s="1"/>
  <c r="H45" i="78"/>
  <c r="J45" i="78" s="1"/>
  <c r="J36" i="27"/>
  <c r="L35" i="27" s="1"/>
  <c r="H48" i="78"/>
  <c r="J48" i="78" s="1"/>
  <c r="J38" i="27"/>
  <c r="L37" i="27" s="1"/>
  <c r="H51" i="78"/>
  <c r="J51" i="78" s="1"/>
  <c r="J40" i="27"/>
  <c r="L39" i="27" s="1"/>
  <c r="H54" i="78"/>
  <c r="J54" i="78" s="1"/>
  <c r="J42" i="27"/>
  <c r="L41" i="27" s="1"/>
  <c r="H57" i="78"/>
  <c r="J57" i="78" s="1"/>
  <c r="J44" i="27"/>
  <c r="L43" i="27" s="1"/>
  <c r="H60" i="78"/>
  <c r="J60" i="78" s="1"/>
  <c r="J46" i="27"/>
  <c r="L45" i="27" s="1"/>
  <c r="H63" i="78"/>
  <c r="G6" i="111"/>
  <c r="G5" i="38"/>
  <c r="F5" i="38"/>
  <c r="H5" i="38"/>
  <c r="F27" i="58"/>
  <c r="H10" i="31"/>
  <c r="J12" i="27"/>
  <c r="L11" i="27" s="1"/>
  <c r="J8" i="27"/>
  <c r="H6" i="31"/>
  <c r="L7" i="101"/>
  <c r="M10" i="31"/>
  <c r="J14" i="27"/>
  <c r="L13" i="27" s="1"/>
  <c r="H8" i="31"/>
  <c r="H12" i="31"/>
  <c r="M15" i="78" s="1"/>
  <c r="H18" i="31"/>
  <c r="H20" i="31"/>
  <c r="J20" i="31" s="1"/>
  <c r="H22" i="31"/>
  <c r="J22" i="31" s="1"/>
  <c r="H24" i="31"/>
  <c r="J24" i="31" s="1"/>
  <c r="H26" i="31"/>
  <c r="J26" i="31" s="1"/>
  <c r="H28" i="31"/>
  <c r="J28" i="31" s="1"/>
  <c r="H30" i="31"/>
  <c r="J30" i="31" s="1"/>
  <c r="H14" i="31"/>
  <c r="H32" i="31"/>
  <c r="J32" i="31" s="1"/>
  <c r="H34" i="31"/>
  <c r="J34" i="31" s="1"/>
  <c r="H36" i="31"/>
  <c r="H38" i="31"/>
  <c r="J38" i="31" s="1"/>
  <c r="H40" i="31"/>
  <c r="J40" i="31" s="1"/>
  <c r="H42" i="31"/>
  <c r="J42" i="31" s="1"/>
  <c r="H44" i="31"/>
  <c r="J44" i="31" s="1"/>
  <c r="E176" i="38"/>
  <c r="J41" i="27" s="1"/>
  <c r="E146" i="38"/>
  <c r="J35" i="27" s="1"/>
  <c r="E136" i="38"/>
  <c r="J33" i="27" s="1"/>
  <c r="E166" i="38"/>
  <c r="J39" i="27" s="1"/>
  <c r="E186" i="38"/>
  <c r="J43" i="27" s="1"/>
  <c r="E26" i="38"/>
  <c r="J11" i="27" s="1"/>
  <c r="E36" i="38"/>
  <c r="E106" i="38"/>
  <c r="J27" i="27" s="1"/>
  <c r="E126" i="38"/>
  <c r="J31" i="27" s="1"/>
  <c r="E156" i="38"/>
  <c r="J37" i="27" s="1"/>
  <c r="E66" i="38"/>
  <c r="J19" i="27" s="1"/>
  <c r="E196" i="38"/>
  <c r="J45" i="27" s="1"/>
  <c r="E76" i="38"/>
  <c r="J21" i="27" s="1"/>
  <c r="E116" i="38"/>
  <c r="J29" i="27" s="1"/>
  <c r="E86" i="38"/>
  <c r="J23" i="27" s="1"/>
  <c r="E96" i="38"/>
  <c r="J25" i="27" s="1"/>
  <c r="E46" i="38"/>
  <c r="J15" i="27" s="1"/>
  <c r="E56" i="38"/>
  <c r="J17" i="27" s="1"/>
  <c r="E6" i="38"/>
  <c r="E16" i="38"/>
  <c r="J9" i="27" s="1"/>
  <c r="C14" i="28"/>
  <c r="C24" i="36"/>
  <c r="C23" i="36"/>
  <c r="C22" i="36"/>
  <c r="C21" i="36"/>
  <c r="C20" i="36"/>
  <c r="C19" i="36"/>
  <c r="C18" i="36"/>
  <c r="C17" i="36"/>
  <c r="C16" i="36"/>
  <c r="C15" i="36"/>
  <c r="C14" i="36"/>
  <c r="C13" i="36"/>
  <c r="C12" i="36"/>
  <c r="C11" i="36"/>
  <c r="C9" i="36"/>
  <c r="C8" i="36"/>
  <c r="C5" i="36"/>
  <c r="B5" i="36"/>
  <c r="C24" i="28"/>
  <c r="C23" i="28"/>
  <c r="C22" i="28"/>
  <c r="C21" i="28"/>
  <c r="C20" i="28"/>
  <c r="C19" i="28"/>
  <c r="C18" i="28"/>
  <c r="C17" i="28"/>
  <c r="C16" i="28"/>
  <c r="C15" i="28"/>
  <c r="C13" i="28"/>
  <c r="C12" i="28"/>
  <c r="C11" i="28"/>
  <c r="C10" i="28"/>
  <c r="C9" i="28"/>
  <c r="C8" i="28"/>
  <c r="C7" i="28"/>
  <c r="C6" i="28"/>
  <c r="B7" i="32"/>
  <c r="B10" i="1"/>
  <c r="J63" i="78" l="1"/>
  <c r="M63" i="78"/>
  <c r="J30" i="78"/>
  <c r="M30" i="78"/>
  <c r="J27" i="78"/>
  <c r="M27" i="78"/>
  <c r="J36" i="31"/>
  <c r="M36" i="31"/>
  <c r="B12" i="86"/>
  <c r="Q12" i="86" s="1"/>
  <c r="B27" i="87"/>
  <c r="I27" i="87" s="1"/>
  <c r="P27" i="87" s="1"/>
  <c r="B57" i="55"/>
  <c r="I57" i="55" s="1"/>
  <c r="B57" i="80"/>
  <c r="I57" i="80" s="1"/>
  <c r="P57" i="80" s="1"/>
  <c r="B21" i="78"/>
  <c r="M9" i="78"/>
  <c r="M8" i="31"/>
  <c r="J18" i="78"/>
  <c r="J18" i="31"/>
  <c r="J6" i="27"/>
  <c r="L5" i="27" s="1"/>
  <c r="J7" i="27"/>
  <c r="E5" i="38"/>
  <c r="J10" i="31"/>
  <c r="M6" i="31"/>
  <c r="J6" i="31"/>
  <c r="Q5" i="90"/>
  <c r="S5" i="90" s="1"/>
  <c r="P6" i="31"/>
  <c r="L7" i="27"/>
  <c r="P5" i="1"/>
  <c r="O5" i="90"/>
  <c r="Q10" i="1"/>
  <c r="P10" i="1"/>
  <c r="B10" i="90"/>
  <c r="B16" i="31"/>
  <c r="B56" i="38"/>
  <c r="B17" i="27"/>
  <c r="B10" i="28"/>
  <c r="Q7" i="32"/>
  <c r="P7" i="32"/>
  <c r="B7" i="99"/>
  <c r="B27" i="57"/>
  <c r="I27" i="57" s="1"/>
  <c r="B10" i="56"/>
  <c r="B26" i="40"/>
  <c r="B11" i="39"/>
  <c r="B7" i="36"/>
  <c r="J12" i="31"/>
  <c r="M12" i="31"/>
  <c r="J8" i="31"/>
  <c r="J14" i="31"/>
  <c r="M18" i="78"/>
  <c r="J13" i="27"/>
  <c r="E7" i="35"/>
  <c r="H10" i="49"/>
  <c r="D26" i="49" s="1"/>
  <c r="D7" i="35"/>
  <c r="F10" i="49"/>
  <c r="D25" i="49" s="1"/>
  <c r="C7" i="35"/>
  <c r="B24" i="32"/>
  <c r="B23" i="32"/>
  <c r="B22" i="32"/>
  <c r="B21" i="32"/>
  <c r="B20" i="32"/>
  <c r="B19" i="32"/>
  <c r="B18" i="32"/>
  <c r="B17" i="32"/>
  <c r="B16" i="32"/>
  <c r="B15" i="32"/>
  <c r="B14" i="32"/>
  <c r="B13" i="32"/>
  <c r="B12" i="32"/>
  <c r="B11" i="32"/>
  <c r="B10" i="32"/>
  <c r="B9" i="32"/>
  <c r="B8" i="32"/>
  <c r="B6" i="32"/>
  <c r="B24" i="1"/>
  <c r="B23" i="1"/>
  <c r="B22" i="1"/>
  <c r="B21" i="1"/>
  <c r="B20" i="1"/>
  <c r="B19" i="1"/>
  <c r="B18" i="1"/>
  <c r="B17" i="1"/>
  <c r="B16" i="1"/>
  <c r="B15" i="1"/>
  <c r="B14" i="1"/>
  <c r="B13" i="1"/>
  <c r="B12" i="1"/>
  <c r="B11" i="1"/>
  <c r="B9" i="1"/>
  <c r="B8" i="1"/>
  <c r="B7" i="1"/>
  <c r="B6" i="1"/>
  <c r="D7" i="99" l="1"/>
  <c r="G7" i="99" s="1"/>
  <c r="E7" i="99"/>
  <c r="K10" i="73"/>
  <c r="K8" i="73"/>
  <c r="K8" i="61"/>
  <c r="K10" i="61"/>
  <c r="D10" i="90"/>
  <c r="G10" i="90" s="1"/>
  <c r="E10" i="90"/>
  <c r="C10" i="90"/>
  <c r="F10" i="90" s="1"/>
  <c r="P6" i="78"/>
  <c r="K30" i="73"/>
  <c r="K32" i="73"/>
  <c r="K36" i="73"/>
  <c r="K44" i="73"/>
  <c r="K46" i="73"/>
  <c r="K38" i="73"/>
  <c r="K40" i="73"/>
  <c r="K34" i="73"/>
  <c r="K42" i="73"/>
  <c r="K28" i="73"/>
  <c r="K24" i="73"/>
  <c r="K26" i="73"/>
  <c r="K22" i="73"/>
  <c r="B51" i="86"/>
  <c r="B157" i="87"/>
  <c r="I157" i="87" s="1"/>
  <c r="P157" i="87" s="1"/>
  <c r="B63" i="86"/>
  <c r="B197" i="87"/>
  <c r="I197" i="87" s="1"/>
  <c r="P197" i="87" s="1"/>
  <c r="B42" i="86"/>
  <c r="B127" i="87"/>
  <c r="I127" i="87" s="1"/>
  <c r="P127" i="87" s="1"/>
  <c r="B54" i="86"/>
  <c r="B167" i="87"/>
  <c r="I167" i="87" s="1"/>
  <c r="P167" i="87" s="1"/>
  <c r="B57" i="86"/>
  <c r="B177" i="87"/>
  <c r="I177" i="87" s="1"/>
  <c r="P177" i="87" s="1"/>
  <c r="B39" i="86"/>
  <c r="B117" i="87"/>
  <c r="I117" i="87" s="1"/>
  <c r="P117" i="87" s="1"/>
  <c r="B45" i="86"/>
  <c r="B137" i="87"/>
  <c r="I137" i="87" s="1"/>
  <c r="P137" i="87" s="1"/>
  <c r="B48" i="86"/>
  <c r="B147" i="87"/>
  <c r="I147" i="87" s="1"/>
  <c r="P147" i="87" s="1"/>
  <c r="B60" i="86"/>
  <c r="B187" i="87"/>
  <c r="I187" i="87" s="1"/>
  <c r="P187" i="87" s="1"/>
  <c r="B9" i="86"/>
  <c r="B17" i="87"/>
  <c r="I17" i="87" s="1"/>
  <c r="P17" i="87" s="1"/>
  <c r="B24" i="86"/>
  <c r="B67" i="87"/>
  <c r="I67" i="87" s="1"/>
  <c r="P67" i="87" s="1"/>
  <c r="B36" i="86"/>
  <c r="B107" i="87"/>
  <c r="I107" i="87" s="1"/>
  <c r="P107" i="87" s="1"/>
  <c r="B33" i="86"/>
  <c r="B97" i="87"/>
  <c r="I97" i="87" s="1"/>
  <c r="P97" i="87" s="1"/>
  <c r="B15" i="86"/>
  <c r="B37" i="87"/>
  <c r="I37" i="87" s="1"/>
  <c r="P37" i="87" s="1"/>
  <c r="B27" i="86"/>
  <c r="B77" i="87"/>
  <c r="I77" i="87" s="1"/>
  <c r="P77" i="87" s="1"/>
  <c r="O12" i="86"/>
  <c r="B21" i="86"/>
  <c r="B57" i="87"/>
  <c r="I57" i="87" s="1"/>
  <c r="P57" i="87" s="1"/>
  <c r="B18" i="86"/>
  <c r="B47" i="87"/>
  <c r="I47" i="87" s="1"/>
  <c r="P47" i="87" s="1"/>
  <c r="B30" i="86"/>
  <c r="B87" i="87"/>
  <c r="I87" i="87" s="1"/>
  <c r="P87" i="87" s="1"/>
  <c r="C12" i="86"/>
  <c r="B17" i="80"/>
  <c r="I17" i="80" s="1"/>
  <c r="P17" i="80" s="1"/>
  <c r="B9" i="78"/>
  <c r="B27" i="80"/>
  <c r="I27" i="80" s="1"/>
  <c r="P27" i="80" s="1"/>
  <c r="B12" i="78"/>
  <c r="B37" i="80"/>
  <c r="I37" i="80" s="1"/>
  <c r="P37" i="80" s="1"/>
  <c r="B15" i="78"/>
  <c r="B47" i="55"/>
  <c r="I47" i="55" s="1"/>
  <c r="B47" i="80"/>
  <c r="I47" i="80" s="1"/>
  <c r="P47" i="80" s="1"/>
  <c r="B18" i="78"/>
  <c r="B67" i="55"/>
  <c r="I67" i="55" s="1"/>
  <c r="B67" i="80"/>
  <c r="I67" i="80" s="1"/>
  <c r="P67" i="80" s="1"/>
  <c r="B24" i="78"/>
  <c r="B77" i="55"/>
  <c r="I77" i="55" s="1"/>
  <c r="B77" i="80"/>
  <c r="I77" i="80" s="1"/>
  <c r="P77" i="80" s="1"/>
  <c r="B27" i="78"/>
  <c r="B87" i="55"/>
  <c r="I87" i="55" s="1"/>
  <c r="B87" i="80"/>
  <c r="I87" i="80" s="1"/>
  <c r="P87" i="80" s="1"/>
  <c r="B30" i="78"/>
  <c r="B97" i="55"/>
  <c r="I97" i="55" s="1"/>
  <c r="B97" i="80"/>
  <c r="I97" i="80" s="1"/>
  <c r="P97" i="80" s="1"/>
  <c r="B33" i="78"/>
  <c r="B107" i="55"/>
  <c r="I107" i="55" s="1"/>
  <c r="B107" i="80"/>
  <c r="I107" i="80" s="1"/>
  <c r="P107" i="80" s="1"/>
  <c r="B36" i="78"/>
  <c r="B117" i="55"/>
  <c r="I117" i="55" s="1"/>
  <c r="B117" i="80"/>
  <c r="I117" i="80" s="1"/>
  <c r="P117" i="80" s="1"/>
  <c r="B39" i="78"/>
  <c r="B127" i="55"/>
  <c r="I127" i="55" s="1"/>
  <c r="B127" i="80"/>
  <c r="I127" i="80" s="1"/>
  <c r="P127" i="80" s="1"/>
  <c r="B42" i="78"/>
  <c r="B137" i="55"/>
  <c r="I137" i="55" s="1"/>
  <c r="B137" i="80"/>
  <c r="I137" i="80" s="1"/>
  <c r="P137" i="80" s="1"/>
  <c r="B45" i="78"/>
  <c r="B147" i="55"/>
  <c r="I147" i="55" s="1"/>
  <c r="B147" i="80"/>
  <c r="I147" i="80" s="1"/>
  <c r="P147" i="80" s="1"/>
  <c r="B48" i="78"/>
  <c r="B157" i="55"/>
  <c r="I157" i="55" s="1"/>
  <c r="B157" i="80"/>
  <c r="I157" i="80" s="1"/>
  <c r="P157" i="80" s="1"/>
  <c r="B51" i="78"/>
  <c r="B167" i="55"/>
  <c r="I167" i="55" s="1"/>
  <c r="B167" i="80"/>
  <c r="I167" i="80" s="1"/>
  <c r="P167" i="80" s="1"/>
  <c r="B54" i="78"/>
  <c r="B177" i="55"/>
  <c r="I177" i="55" s="1"/>
  <c r="B177" i="80"/>
  <c r="I177" i="80" s="1"/>
  <c r="P177" i="80" s="1"/>
  <c r="B57" i="78"/>
  <c r="B187" i="55"/>
  <c r="I187" i="55" s="1"/>
  <c r="B187" i="80"/>
  <c r="I187" i="80" s="1"/>
  <c r="P187" i="80" s="1"/>
  <c r="B60" i="78"/>
  <c r="B197" i="55"/>
  <c r="I197" i="55" s="1"/>
  <c r="B197" i="80"/>
  <c r="I197" i="80" s="1"/>
  <c r="P197" i="80" s="1"/>
  <c r="B63" i="78"/>
  <c r="C9" i="86"/>
  <c r="O27" i="86"/>
  <c r="O33" i="86"/>
  <c r="C39" i="86"/>
  <c r="C48" i="86"/>
  <c r="O54" i="86"/>
  <c r="Q21" i="78"/>
  <c r="C21" i="78"/>
  <c r="O21" i="78"/>
  <c r="B7" i="110"/>
  <c r="B7" i="113" s="1"/>
  <c r="B10" i="106"/>
  <c r="B10" i="109" s="1"/>
  <c r="J5" i="27"/>
  <c r="D17" i="49"/>
  <c r="I17" i="49" s="1"/>
  <c r="D18" i="49"/>
  <c r="M5" i="31"/>
  <c r="Q6" i="1"/>
  <c r="P6" i="1"/>
  <c r="Q7" i="1"/>
  <c r="P7" i="1"/>
  <c r="Q8" i="1"/>
  <c r="P8" i="1"/>
  <c r="Q9" i="1"/>
  <c r="P9" i="1"/>
  <c r="Q11" i="1"/>
  <c r="P11" i="1"/>
  <c r="B11" i="90"/>
  <c r="B18" i="31"/>
  <c r="B66" i="38"/>
  <c r="B19" i="27"/>
  <c r="B11" i="28"/>
  <c r="Q12" i="1"/>
  <c r="P12" i="1"/>
  <c r="B12" i="90"/>
  <c r="B20" i="31"/>
  <c r="B76" i="38"/>
  <c r="B21" i="27"/>
  <c r="B12" i="28"/>
  <c r="Q13" i="1"/>
  <c r="P13" i="1"/>
  <c r="B13" i="90"/>
  <c r="B22" i="31"/>
  <c r="B86" i="38"/>
  <c r="B23" i="27"/>
  <c r="B13" i="28"/>
  <c r="Q14" i="1"/>
  <c r="P14" i="1"/>
  <c r="B14" i="90"/>
  <c r="B24" i="31"/>
  <c r="B96" i="38"/>
  <c r="B25" i="27"/>
  <c r="B14" i="28"/>
  <c r="Q15" i="1"/>
  <c r="P15" i="1"/>
  <c r="B106" i="96"/>
  <c r="B15" i="90"/>
  <c r="B26" i="31"/>
  <c r="B106" i="38"/>
  <c r="B27" i="27"/>
  <c r="B15" i="28"/>
  <c r="Q16" i="1"/>
  <c r="P16" i="1"/>
  <c r="B116" i="96"/>
  <c r="B16" i="90"/>
  <c r="B28" i="31"/>
  <c r="B116" i="38"/>
  <c r="B29" i="27"/>
  <c r="B16" i="28"/>
  <c r="Q17" i="1"/>
  <c r="P17" i="1"/>
  <c r="B126" i="96"/>
  <c r="B17" i="90"/>
  <c r="B30" i="31"/>
  <c r="B126" i="38"/>
  <c r="B31" i="27"/>
  <c r="B17" i="28"/>
  <c r="Q18" i="1"/>
  <c r="P18" i="1"/>
  <c r="B136" i="96"/>
  <c r="B18" i="90"/>
  <c r="B32" i="31"/>
  <c r="B136" i="38"/>
  <c r="B33" i="27"/>
  <c r="B18" i="28"/>
  <c r="Q19" i="1"/>
  <c r="P19" i="1"/>
  <c r="B146" i="96"/>
  <c r="B19" i="90"/>
  <c r="B34" i="31"/>
  <c r="B146" i="38"/>
  <c r="B35" i="27"/>
  <c r="B19" i="28"/>
  <c r="Q20" i="1"/>
  <c r="P20" i="1"/>
  <c r="B156" i="96"/>
  <c r="B20" i="90"/>
  <c r="B36" i="31"/>
  <c r="B156" i="38"/>
  <c r="B37" i="27"/>
  <c r="B20" i="28"/>
  <c r="Q21" i="1"/>
  <c r="P21" i="1"/>
  <c r="B166" i="96"/>
  <c r="B21" i="90"/>
  <c r="B38" i="31"/>
  <c r="B166" i="38"/>
  <c r="B39" i="27"/>
  <c r="B21" i="28"/>
  <c r="Q22" i="1"/>
  <c r="P22" i="1"/>
  <c r="B176" i="96"/>
  <c r="B22" i="90"/>
  <c r="B40" i="31"/>
  <c r="B176" i="38"/>
  <c r="B41" i="27"/>
  <c r="B22" i="28"/>
  <c r="Q23" i="1"/>
  <c r="P23" i="1"/>
  <c r="B186" i="96"/>
  <c r="B23" i="90"/>
  <c r="B42" i="31"/>
  <c r="B186" i="38"/>
  <c r="B43" i="27"/>
  <c r="B23" i="28"/>
  <c r="Q24" i="1"/>
  <c r="P24" i="1"/>
  <c r="B196" i="96"/>
  <c r="B24" i="90"/>
  <c r="B44" i="31"/>
  <c r="B196" i="38"/>
  <c r="B45" i="27"/>
  <c r="B24" i="28"/>
  <c r="Q6" i="32"/>
  <c r="P6" i="32"/>
  <c r="Q8" i="32"/>
  <c r="P8" i="32"/>
  <c r="B8" i="99"/>
  <c r="B37" i="57"/>
  <c r="I37" i="57" s="1"/>
  <c r="B12" i="56"/>
  <c r="B36" i="40"/>
  <c r="B13" i="39"/>
  <c r="B8" i="36"/>
  <c r="Q9" i="32"/>
  <c r="P9" i="32"/>
  <c r="B9" i="99"/>
  <c r="B47" i="57"/>
  <c r="I47" i="57" s="1"/>
  <c r="B14" i="56"/>
  <c r="B46" i="40"/>
  <c r="B15" i="39"/>
  <c r="B9" i="36"/>
  <c r="Q10" i="32"/>
  <c r="P10" i="32"/>
  <c r="B10" i="99"/>
  <c r="B57" i="57"/>
  <c r="I57" i="57" s="1"/>
  <c r="B16" i="56"/>
  <c r="B56" i="40"/>
  <c r="B17" i="39"/>
  <c r="B10" i="36"/>
  <c r="Q11" i="32"/>
  <c r="P11" i="32"/>
  <c r="B11" i="99"/>
  <c r="B67" i="57"/>
  <c r="I67" i="57" s="1"/>
  <c r="B18" i="56"/>
  <c r="B66" i="40"/>
  <c r="B19" i="39"/>
  <c r="B11" i="36"/>
  <c r="Q12" i="32"/>
  <c r="P12" i="32"/>
  <c r="B12" i="99"/>
  <c r="B77" i="57"/>
  <c r="I77" i="57" s="1"/>
  <c r="B20" i="56"/>
  <c r="B76" i="40"/>
  <c r="B21" i="39"/>
  <c r="B12" i="36"/>
  <c r="Q13" i="32"/>
  <c r="P13" i="32"/>
  <c r="B13" i="99"/>
  <c r="B87" i="57"/>
  <c r="I87" i="57" s="1"/>
  <c r="B22" i="56"/>
  <c r="B86" i="40"/>
  <c r="B23" i="39"/>
  <c r="B13" i="36"/>
  <c r="Q14" i="32"/>
  <c r="P14" i="32"/>
  <c r="B14" i="99"/>
  <c r="B97" i="57"/>
  <c r="I97" i="57" s="1"/>
  <c r="B24" i="56"/>
  <c r="B96" i="40"/>
  <c r="B25" i="39"/>
  <c r="B14" i="36"/>
  <c r="Q15" i="32"/>
  <c r="P15" i="32"/>
  <c r="B106" i="102"/>
  <c r="B15" i="99"/>
  <c r="B107" i="57"/>
  <c r="I107" i="57" s="1"/>
  <c r="B26" i="56"/>
  <c r="B106" i="40"/>
  <c r="B27" i="39"/>
  <c r="B15" i="36"/>
  <c r="Q16" i="32"/>
  <c r="P16" i="32"/>
  <c r="B116" i="102"/>
  <c r="B16" i="99"/>
  <c r="B117" i="57"/>
  <c r="I117" i="57" s="1"/>
  <c r="B28" i="56"/>
  <c r="B116" i="40"/>
  <c r="B29" i="39"/>
  <c r="B16" i="36"/>
  <c r="Q17" i="32"/>
  <c r="K20" i="73" s="1"/>
  <c r="P17" i="32"/>
  <c r="B126" i="102"/>
  <c r="B17" i="99"/>
  <c r="B127" i="57"/>
  <c r="I127" i="57" s="1"/>
  <c r="B30" i="56"/>
  <c r="B126" i="40"/>
  <c r="B31" i="39"/>
  <c r="B17" i="36"/>
  <c r="Q18" i="32"/>
  <c r="P18" i="32"/>
  <c r="B136" i="102"/>
  <c r="B18" i="99"/>
  <c r="B137" i="57"/>
  <c r="I137" i="57" s="1"/>
  <c r="B32" i="56"/>
  <c r="B136" i="40"/>
  <c r="B33" i="39"/>
  <c r="B18" i="36"/>
  <c r="Q19" i="32"/>
  <c r="P19" i="32"/>
  <c r="B146" i="102"/>
  <c r="B19" i="99"/>
  <c r="B147" i="57"/>
  <c r="I147" i="57" s="1"/>
  <c r="B34" i="56"/>
  <c r="B146" i="40"/>
  <c r="B35" i="39"/>
  <c r="B19" i="36"/>
  <c r="Q20" i="32"/>
  <c r="P20" i="32"/>
  <c r="B156" i="102"/>
  <c r="B20" i="99"/>
  <c r="B157" i="57"/>
  <c r="I157" i="57" s="1"/>
  <c r="B36" i="56"/>
  <c r="B156" i="40"/>
  <c r="B37" i="39"/>
  <c r="B20" i="36"/>
  <c r="Q21" i="32"/>
  <c r="P21" i="32"/>
  <c r="B166" i="102"/>
  <c r="B21" i="99"/>
  <c r="B167" i="57"/>
  <c r="I167" i="57" s="1"/>
  <c r="B38" i="56"/>
  <c r="B166" i="40"/>
  <c r="B39" i="39"/>
  <c r="B21" i="36"/>
  <c r="Q22" i="32"/>
  <c r="P22" i="32"/>
  <c r="B176" i="102"/>
  <c r="B22" i="99"/>
  <c r="B177" i="57"/>
  <c r="I177" i="57" s="1"/>
  <c r="B40" i="56"/>
  <c r="B176" i="40"/>
  <c r="B41" i="39"/>
  <c r="B22" i="36"/>
  <c r="Q23" i="32"/>
  <c r="P23" i="32"/>
  <c r="B186" i="102"/>
  <c r="B23" i="99"/>
  <c r="B187" i="57"/>
  <c r="I187" i="57" s="1"/>
  <c r="B42" i="56"/>
  <c r="B186" i="40"/>
  <c r="B43" i="39"/>
  <c r="B23" i="36"/>
  <c r="Q24" i="32"/>
  <c r="P24" i="32"/>
  <c r="B196" i="102"/>
  <c r="B24" i="99"/>
  <c r="B197" i="57"/>
  <c r="I197" i="57" s="1"/>
  <c r="B44" i="56"/>
  <c r="B196" i="40"/>
  <c r="B45" i="39"/>
  <c r="B24" i="36"/>
  <c r="Q10" i="56"/>
  <c r="P10" i="56"/>
  <c r="P12" i="86" s="1"/>
  <c r="O10" i="56"/>
  <c r="B11" i="56"/>
  <c r="C10" i="56"/>
  <c r="N7" i="99"/>
  <c r="T7" i="99" s="1"/>
  <c r="I11" i="101"/>
  <c r="K8" i="111" s="1"/>
  <c r="C7" i="99"/>
  <c r="F7" i="99" s="1"/>
  <c r="B11" i="101"/>
  <c r="B7" i="100"/>
  <c r="Q16" i="31"/>
  <c r="P16" i="31"/>
  <c r="P21" i="78" s="1"/>
  <c r="O16" i="31"/>
  <c r="B17" i="31"/>
  <c r="C16" i="31"/>
  <c r="N10" i="90"/>
  <c r="T10" i="90" s="1"/>
  <c r="I17" i="94"/>
  <c r="K11" i="107" s="1"/>
  <c r="B17" i="94"/>
  <c r="B10" i="92"/>
  <c r="C8" i="82"/>
  <c r="C10" i="82" s="1"/>
  <c r="C8" i="75"/>
  <c r="E9" i="35"/>
  <c r="G8" i="82"/>
  <c r="G10" i="82" s="1"/>
  <c r="G8" i="49"/>
  <c r="G10" i="49" s="1"/>
  <c r="D9" i="35"/>
  <c r="E8" i="82"/>
  <c r="E8" i="49"/>
  <c r="E10" i="49" s="1"/>
  <c r="B6" i="36"/>
  <c r="B6" i="99"/>
  <c r="B17" i="57"/>
  <c r="I17" i="57" s="1"/>
  <c r="B8" i="56"/>
  <c r="B9" i="39"/>
  <c r="B16" i="40"/>
  <c r="B7" i="90"/>
  <c r="B27" i="55"/>
  <c r="I27" i="55" s="1"/>
  <c r="B10" i="31"/>
  <c r="B26" i="38"/>
  <c r="B11" i="27"/>
  <c r="B7" i="28"/>
  <c r="B8" i="90"/>
  <c r="B37" i="55"/>
  <c r="I37" i="55" s="1"/>
  <c r="B12" i="31"/>
  <c r="B13" i="27"/>
  <c r="B36" i="38"/>
  <c r="B8" i="28"/>
  <c r="B9" i="90"/>
  <c r="B14" i="31"/>
  <c r="B15" i="27"/>
  <c r="B46" i="38"/>
  <c r="B9" i="28"/>
  <c r="B6" i="90"/>
  <c r="B17" i="55"/>
  <c r="I17" i="55" s="1"/>
  <c r="B8" i="31"/>
  <c r="B9" i="27"/>
  <c r="B16" i="38"/>
  <c r="B6" i="28"/>
  <c r="F18" i="58"/>
  <c r="C8" i="49"/>
  <c r="C8" i="98"/>
  <c r="C9" i="35"/>
  <c r="F7" i="35"/>
  <c r="P6" i="70" l="1"/>
  <c r="O6" i="70"/>
  <c r="O5" i="70"/>
  <c r="Q6" i="70"/>
  <c r="Q5" i="70"/>
  <c r="P5" i="70"/>
  <c r="E6" i="99"/>
  <c r="D6" i="99"/>
  <c r="G6" i="99" s="1"/>
  <c r="E22" i="99"/>
  <c r="D22" i="99"/>
  <c r="G22" i="99" s="1"/>
  <c r="E18" i="99"/>
  <c r="D18" i="99"/>
  <c r="G18" i="99" s="1"/>
  <c r="E14" i="99"/>
  <c r="D14" i="99"/>
  <c r="G14" i="99" s="1"/>
  <c r="C14" i="99"/>
  <c r="F14" i="99" s="1"/>
  <c r="E13" i="99"/>
  <c r="D13" i="99"/>
  <c r="G13" i="99" s="1"/>
  <c r="C13" i="99"/>
  <c r="F13" i="99" s="1"/>
  <c r="D12" i="99"/>
  <c r="G12" i="99" s="1"/>
  <c r="E12" i="99"/>
  <c r="C12" i="99"/>
  <c r="F12" i="99" s="1"/>
  <c r="D11" i="99"/>
  <c r="G11" i="99" s="1"/>
  <c r="E11" i="99"/>
  <c r="C11" i="99"/>
  <c r="F11" i="99" s="1"/>
  <c r="E10" i="99"/>
  <c r="D10" i="99"/>
  <c r="G10" i="99" s="1"/>
  <c r="C10" i="99"/>
  <c r="F10" i="99" s="1"/>
  <c r="E9" i="99"/>
  <c r="D9" i="99"/>
  <c r="G9" i="99" s="1"/>
  <c r="C9" i="99"/>
  <c r="F9" i="99" s="1"/>
  <c r="D8" i="99"/>
  <c r="G8" i="99" s="1"/>
  <c r="E8" i="99"/>
  <c r="C8" i="99"/>
  <c r="F8" i="99" s="1"/>
  <c r="Q27" i="86"/>
  <c r="P27" i="86"/>
  <c r="C33" i="86"/>
  <c r="Q33" i="86"/>
  <c r="P33" i="86"/>
  <c r="C24" i="86"/>
  <c r="Q24" i="86"/>
  <c r="O60" i="86"/>
  <c r="Q60" i="86"/>
  <c r="P60" i="86"/>
  <c r="O45" i="86"/>
  <c r="P45" i="86"/>
  <c r="Q45" i="86"/>
  <c r="O57" i="86"/>
  <c r="P57" i="86"/>
  <c r="Q57" i="86"/>
  <c r="O42" i="86"/>
  <c r="Q42" i="86"/>
  <c r="O51" i="86"/>
  <c r="P51" i="86"/>
  <c r="Q51" i="86"/>
  <c r="E21" i="99"/>
  <c r="D21" i="99"/>
  <c r="G21" i="99" s="1"/>
  <c r="E17" i="99"/>
  <c r="D17" i="99"/>
  <c r="G17" i="99" s="1"/>
  <c r="O30" i="86"/>
  <c r="Q30" i="86"/>
  <c r="P30" i="86"/>
  <c r="C21" i="86"/>
  <c r="Q21" i="86"/>
  <c r="H9" i="73"/>
  <c r="K7" i="73"/>
  <c r="F9" i="73"/>
  <c r="F7" i="73"/>
  <c r="I9" i="73"/>
  <c r="I7" i="73"/>
  <c r="K9" i="73"/>
  <c r="H7" i="73"/>
  <c r="D24" i="99"/>
  <c r="G24" i="99" s="1"/>
  <c r="E24" i="99"/>
  <c r="D20" i="99"/>
  <c r="G20" i="99" s="1"/>
  <c r="E20" i="99"/>
  <c r="D16" i="99"/>
  <c r="G16" i="99" s="1"/>
  <c r="E16" i="99"/>
  <c r="C15" i="86"/>
  <c r="Q15" i="86"/>
  <c r="P15" i="86"/>
  <c r="O36" i="86"/>
  <c r="Q36" i="86"/>
  <c r="P36" i="86"/>
  <c r="Q9" i="86"/>
  <c r="P9" i="86"/>
  <c r="Q48" i="86"/>
  <c r="P48" i="86"/>
  <c r="O39" i="86"/>
  <c r="Q39" i="86"/>
  <c r="P39" i="86"/>
  <c r="C54" i="86"/>
  <c r="Q54" i="86"/>
  <c r="P54" i="86"/>
  <c r="Q63" i="86"/>
  <c r="P63" i="86"/>
  <c r="D23" i="99"/>
  <c r="G23" i="99" s="1"/>
  <c r="E23" i="99"/>
  <c r="D19" i="99"/>
  <c r="G19" i="99" s="1"/>
  <c r="E19" i="99"/>
  <c r="D15" i="99"/>
  <c r="G15" i="99" s="1"/>
  <c r="E15" i="99"/>
  <c r="C18" i="86"/>
  <c r="Q18" i="86"/>
  <c r="D13" i="90"/>
  <c r="G13" i="90" s="1"/>
  <c r="E13" i="90"/>
  <c r="C13" i="90"/>
  <c r="F13" i="90" s="1"/>
  <c r="D20" i="90"/>
  <c r="G20" i="90" s="1"/>
  <c r="E20" i="90"/>
  <c r="C20" i="90"/>
  <c r="F20" i="90" s="1"/>
  <c r="D19" i="90"/>
  <c r="G19" i="90" s="1"/>
  <c r="E19" i="90"/>
  <c r="C19" i="90"/>
  <c r="F19" i="90" s="1"/>
  <c r="D17" i="90"/>
  <c r="G17" i="90" s="1"/>
  <c r="E17" i="90"/>
  <c r="C17" i="90"/>
  <c r="F17" i="90" s="1"/>
  <c r="D16" i="90"/>
  <c r="G16" i="90" s="1"/>
  <c r="E16" i="90"/>
  <c r="C16" i="90"/>
  <c r="F16" i="90" s="1"/>
  <c r="D6" i="90"/>
  <c r="G6" i="90" s="1"/>
  <c r="E6" i="90"/>
  <c r="D11" i="90"/>
  <c r="G11" i="90" s="1"/>
  <c r="E11" i="90"/>
  <c r="C11" i="90"/>
  <c r="F11" i="90" s="1"/>
  <c r="D8" i="90"/>
  <c r="G8" i="90" s="1"/>
  <c r="E8" i="90"/>
  <c r="C8" i="90"/>
  <c r="F8" i="90" s="1"/>
  <c r="D24" i="90"/>
  <c r="G24" i="90" s="1"/>
  <c r="E24" i="90"/>
  <c r="C24" i="90"/>
  <c r="F24" i="90" s="1"/>
  <c r="D23" i="90"/>
  <c r="G23" i="90" s="1"/>
  <c r="E23" i="90"/>
  <c r="C23" i="90"/>
  <c r="F23" i="90" s="1"/>
  <c r="D22" i="90"/>
  <c r="G22" i="90" s="1"/>
  <c r="E22" i="90"/>
  <c r="C22" i="90"/>
  <c r="F22" i="90" s="1"/>
  <c r="D21" i="90"/>
  <c r="G21" i="90" s="1"/>
  <c r="E21" i="90"/>
  <c r="C21" i="90"/>
  <c r="F21" i="90" s="1"/>
  <c r="D18" i="90"/>
  <c r="G18" i="90" s="1"/>
  <c r="E18" i="90"/>
  <c r="C18" i="90"/>
  <c r="F18" i="90" s="1"/>
  <c r="D15" i="90"/>
  <c r="G15" i="90" s="1"/>
  <c r="E15" i="90"/>
  <c r="C15" i="90"/>
  <c r="F15" i="90" s="1"/>
  <c r="D14" i="90"/>
  <c r="G14" i="90" s="1"/>
  <c r="E14" i="90"/>
  <c r="C14" i="90"/>
  <c r="F14" i="90" s="1"/>
  <c r="D9" i="90"/>
  <c r="G9" i="90" s="1"/>
  <c r="E9" i="90"/>
  <c r="C9" i="90"/>
  <c r="F9" i="90" s="1"/>
  <c r="D7" i="90"/>
  <c r="G7" i="90" s="1"/>
  <c r="E7" i="90"/>
  <c r="D12" i="90"/>
  <c r="G12" i="90" s="1"/>
  <c r="E12" i="90"/>
  <c r="C12" i="90"/>
  <c r="F12" i="90" s="1"/>
  <c r="K6" i="73"/>
  <c r="P4" i="32"/>
  <c r="C24" i="99"/>
  <c r="F24" i="99" s="1"/>
  <c r="C16" i="99"/>
  <c r="F16" i="99" s="1"/>
  <c r="Q4" i="32"/>
  <c r="C23" i="99"/>
  <c r="F23" i="99" s="1"/>
  <c r="C19" i="99"/>
  <c r="F19" i="99" s="1"/>
  <c r="K23" i="73"/>
  <c r="I21" i="73"/>
  <c r="H23" i="73"/>
  <c r="F23" i="73"/>
  <c r="H21" i="73"/>
  <c r="K21" i="73"/>
  <c r="I23" i="73"/>
  <c r="F21" i="73"/>
  <c r="K19" i="73"/>
  <c r="I19" i="73"/>
  <c r="H19" i="73"/>
  <c r="F19" i="73"/>
  <c r="C15" i="99"/>
  <c r="F15" i="99" s="1"/>
  <c r="C21" i="99"/>
  <c r="F21" i="99" s="1"/>
  <c r="C17" i="99"/>
  <c r="F17" i="99" s="1"/>
  <c r="C20" i="99"/>
  <c r="F20" i="99" s="1"/>
  <c r="C22" i="99"/>
  <c r="F22" i="99" s="1"/>
  <c r="C18" i="99"/>
  <c r="F18" i="99" s="1"/>
  <c r="Q13" i="70"/>
  <c r="Q12" i="70"/>
  <c r="O13" i="70"/>
  <c r="O12" i="70"/>
  <c r="P13" i="70"/>
  <c r="P12" i="70"/>
  <c r="P11" i="70"/>
  <c r="Q11" i="70"/>
  <c r="O11" i="70"/>
  <c r="C27" i="86"/>
  <c r="C63" i="86"/>
  <c r="O63" i="86"/>
  <c r="C36" i="86"/>
  <c r="O21" i="86"/>
  <c r="O24" i="86"/>
  <c r="O48" i="86"/>
  <c r="O9" i="86"/>
  <c r="C30" i="86"/>
  <c r="K40" i="101"/>
  <c r="K32" i="101"/>
  <c r="I25" i="101"/>
  <c r="K15" i="111" s="1"/>
  <c r="H45" i="101"/>
  <c r="I25" i="111" s="1"/>
  <c r="F37" i="101"/>
  <c r="F21" i="111" s="1"/>
  <c r="I29" i="101"/>
  <c r="K17" i="111" s="1"/>
  <c r="C60" i="86"/>
  <c r="C57" i="86"/>
  <c r="C51" i="86"/>
  <c r="C45" i="86"/>
  <c r="C42" i="86"/>
  <c r="H43" i="101"/>
  <c r="I24" i="111" s="1"/>
  <c r="I35" i="101"/>
  <c r="K20" i="111" s="1"/>
  <c r="I27" i="101"/>
  <c r="O18" i="86"/>
  <c r="O15" i="86"/>
  <c r="C17" i="49"/>
  <c r="G17" i="49" s="1"/>
  <c r="C25" i="49"/>
  <c r="C18" i="49"/>
  <c r="G18" i="49" s="1"/>
  <c r="C26" i="49"/>
  <c r="C18" i="82"/>
  <c r="C26" i="82"/>
  <c r="C16" i="82"/>
  <c r="C24" i="82"/>
  <c r="E10" i="82"/>
  <c r="I18" i="49"/>
  <c r="Q5" i="63"/>
  <c r="P5" i="63"/>
  <c r="O5" i="63"/>
  <c r="F7" i="61"/>
  <c r="K7" i="61"/>
  <c r="I7" i="61"/>
  <c r="H7" i="61"/>
  <c r="Q63" i="78"/>
  <c r="P63" i="78"/>
  <c r="C63" i="78"/>
  <c r="O63" i="78"/>
  <c r="Q60" i="78"/>
  <c r="P60" i="78"/>
  <c r="C60" i="78"/>
  <c r="O60" i="78"/>
  <c r="Q57" i="78"/>
  <c r="P57" i="78"/>
  <c r="C57" i="78"/>
  <c r="O57" i="78"/>
  <c r="Q54" i="78"/>
  <c r="P54" i="78"/>
  <c r="C54" i="78"/>
  <c r="O54" i="78"/>
  <c r="Q51" i="78"/>
  <c r="P51" i="78"/>
  <c r="C51" i="78"/>
  <c r="O51" i="78"/>
  <c r="Q48" i="78"/>
  <c r="P48" i="78"/>
  <c r="C48" i="78"/>
  <c r="O48" i="78"/>
  <c r="Q45" i="78"/>
  <c r="P45" i="78"/>
  <c r="C45" i="78"/>
  <c r="O45" i="78"/>
  <c r="Q42" i="78"/>
  <c r="C42" i="78"/>
  <c r="O42" i="78"/>
  <c r="Q39" i="78"/>
  <c r="P39" i="78"/>
  <c r="C39" i="78"/>
  <c r="O39" i="78"/>
  <c r="Q36" i="78"/>
  <c r="P36" i="78"/>
  <c r="C36" i="78"/>
  <c r="O36" i="78"/>
  <c r="Q33" i="78"/>
  <c r="P33" i="78"/>
  <c r="C33" i="78"/>
  <c r="O33" i="78"/>
  <c r="Q30" i="78"/>
  <c r="P30" i="78"/>
  <c r="C30" i="78"/>
  <c r="O30" i="78"/>
  <c r="Q27" i="78"/>
  <c r="P27" i="78"/>
  <c r="C27" i="78"/>
  <c r="O27" i="78"/>
  <c r="C24" i="78"/>
  <c r="O24" i="78"/>
  <c r="Q18" i="78"/>
  <c r="C18" i="78"/>
  <c r="O18" i="78"/>
  <c r="C15" i="78"/>
  <c r="O15" i="78"/>
  <c r="Q12" i="78"/>
  <c r="C12" i="78"/>
  <c r="O12" i="78"/>
  <c r="Q9" i="78"/>
  <c r="P9" i="78"/>
  <c r="C9" i="78"/>
  <c r="O9" i="78"/>
  <c r="H17" i="94"/>
  <c r="I11" i="107" s="1"/>
  <c r="H11" i="101"/>
  <c r="I8" i="111" s="1"/>
  <c r="D11" i="101"/>
  <c r="D8" i="111" s="1"/>
  <c r="C10" i="106"/>
  <c r="C10" i="109" s="1"/>
  <c r="K17" i="94"/>
  <c r="D17" i="94"/>
  <c r="F17" i="94"/>
  <c r="F11" i="107" s="1"/>
  <c r="K18" i="94"/>
  <c r="E17" i="94"/>
  <c r="E11" i="107" s="1"/>
  <c r="C7" i="110"/>
  <c r="C7" i="113" s="1"/>
  <c r="C11" i="101"/>
  <c r="C8" i="111" s="1"/>
  <c r="E11" i="101"/>
  <c r="E8" i="111" s="1"/>
  <c r="K11" i="101"/>
  <c r="E7" i="110"/>
  <c r="E7" i="113" s="1"/>
  <c r="D7" i="110"/>
  <c r="D7" i="113" s="1"/>
  <c r="F11" i="101"/>
  <c r="F8" i="111" s="1"/>
  <c r="K12" i="101"/>
  <c r="E10" i="106"/>
  <c r="E10" i="109" s="1"/>
  <c r="C17" i="94"/>
  <c r="C11" i="107" s="1"/>
  <c r="D10" i="106"/>
  <c r="D10" i="109" s="1"/>
  <c r="B13" i="110"/>
  <c r="B13" i="113" s="1"/>
  <c r="B12" i="110"/>
  <c r="B12" i="113" s="1"/>
  <c r="B11" i="110"/>
  <c r="B11" i="113" s="1"/>
  <c r="B10" i="110"/>
  <c r="B10" i="113" s="1"/>
  <c r="B9" i="110"/>
  <c r="B9" i="113" s="1"/>
  <c r="B8" i="110"/>
  <c r="B8" i="113" s="1"/>
  <c r="B8" i="111"/>
  <c r="G8" i="111" s="1"/>
  <c r="N6" i="99"/>
  <c r="R6" i="99" s="1"/>
  <c r="B6" i="110"/>
  <c r="B6" i="113" s="1"/>
  <c r="N7" i="90"/>
  <c r="T7" i="90" s="1"/>
  <c r="B7" i="106"/>
  <c r="B7" i="109" s="1"/>
  <c r="B13" i="106"/>
  <c r="B13" i="109" s="1"/>
  <c r="N6" i="90"/>
  <c r="T6" i="90" s="1"/>
  <c r="B6" i="106"/>
  <c r="B6" i="109" s="1"/>
  <c r="B12" i="106"/>
  <c r="B12" i="109" s="1"/>
  <c r="D11" i="107"/>
  <c r="N9" i="90"/>
  <c r="T9" i="90" s="1"/>
  <c r="B9" i="106"/>
  <c r="B9" i="109" s="1"/>
  <c r="B11" i="107"/>
  <c r="G11" i="107" s="1"/>
  <c r="N8" i="90"/>
  <c r="R8" i="90" s="1"/>
  <c r="B8" i="106"/>
  <c r="B8" i="109" s="1"/>
  <c r="B11" i="106"/>
  <c r="B11" i="109" s="1"/>
  <c r="B24" i="110"/>
  <c r="B24" i="113" s="1"/>
  <c r="B20" i="110"/>
  <c r="B20" i="113" s="1"/>
  <c r="B16" i="110"/>
  <c r="B16" i="113" s="1"/>
  <c r="B23" i="110"/>
  <c r="B23" i="113" s="1"/>
  <c r="B19" i="110"/>
  <c r="B19" i="113" s="1"/>
  <c r="B15" i="110"/>
  <c r="B15" i="113" s="1"/>
  <c r="B18" i="110"/>
  <c r="B18" i="113" s="1"/>
  <c r="B14" i="110"/>
  <c r="B14" i="113" s="1"/>
  <c r="B22" i="110"/>
  <c r="B22" i="113" s="1"/>
  <c r="B21" i="110"/>
  <c r="B21" i="113" s="1"/>
  <c r="B17" i="110"/>
  <c r="B17" i="113" s="1"/>
  <c r="B24" i="106"/>
  <c r="B24" i="109" s="1"/>
  <c r="B23" i="106"/>
  <c r="B23" i="109" s="1"/>
  <c r="B22" i="106"/>
  <c r="B22" i="109" s="1"/>
  <c r="B21" i="106"/>
  <c r="B21" i="109" s="1"/>
  <c r="B20" i="106"/>
  <c r="B20" i="109" s="1"/>
  <c r="B19" i="106"/>
  <c r="B19" i="109" s="1"/>
  <c r="B18" i="106"/>
  <c r="B18" i="109" s="1"/>
  <c r="B17" i="106"/>
  <c r="B17" i="109" s="1"/>
  <c r="B16" i="106"/>
  <c r="B16" i="109" s="1"/>
  <c r="B15" i="106"/>
  <c r="B15" i="109" s="1"/>
  <c r="B14" i="106"/>
  <c r="B14" i="109" s="1"/>
  <c r="K9" i="61"/>
  <c r="H9" i="61"/>
  <c r="F9" i="61"/>
  <c r="I9" i="61"/>
  <c r="I8" i="49"/>
  <c r="I10" i="49" s="1"/>
  <c r="H17" i="49"/>
  <c r="H18" i="49"/>
  <c r="C23" i="35"/>
  <c r="F23" i="35" s="1"/>
  <c r="C16" i="35"/>
  <c r="F16" i="35" s="1"/>
  <c r="C17" i="35"/>
  <c r="F17" i="35" s="1"/>
  <c r="C24" i="35"/>
  <c r="F24" i="35" s="1"/>
  <c r="C15" i="35"/>
  <c r="F15" i="35" s="1"/>
  <c r="C22" i="35"/>
  <c r="F22" i="35" s="1"/>
  <c r="D20" i="58"/>
  <c r="F20" i="58" s="1"/>
  <c r="Q8" i="31"/>
  <c r="P8" i="31"/>
  <c r="O8" i="31"/>
  <c r="Q6" i="90"/>
  <c r="S6" i="90" s="1"/>
  <c r="O6" i="90"/>
  <c r="P6" i="90"/>
  <c r="Q14" i="31"/>
  <c r="P14" i="31"/>
  <c r="P18" i="78" s="1"/>
  <c r="O14" i="31"/>
  <c r="O9" i="90"/>
  <c r="Q12" i="31"/>
  <c r="Q15" i="78" s="1"/>
  <c r="P12" i="31"/>
  <c r="P15" i="78" s="1"/>
  <c r="O12" i="31"/>
  <c r="P8" i="90"/>
  <c r="Q10" i="31"/>
  <c r="P10" i="31"/>
  <c r="P12" i="78" s="1"/>
  <c r="O10" i="31"/>
  <c r="R7" i="90"/>
  <c r="Q7" i="90"/>
  <c r="S7" i="90" s="1"/>
  <c r="O7" i="90"/>
  <c r="P7" i="90"/>
  <c r="Q8" i="56"/>
  <c r="P8" i="56"/>
  <c r="O8" i="56"/>
  <c r="P6" i="99"/>
  <c r="C10" i="92"/>
  <c r="C56" i="96" s="1"/>
  <c r="B56" i="96"/>
  <c r="J18" i="94"/>
  <c r="L17" i="94" s="1"/>
  <c r="J17" i="94"/>
  <c r="R10" i="90"/>
  <c r="Q10" i="90"/>
  <c r="S10" i="90" s="1"/>
  <c r="O10" i="90"/>
  <c r="P10" i="90"/>
  <c r="C7" i="100"/>
  <c r="C26" i="102" s="1"/>
  <c r="B26" i="102"/>
  <c r="J11" i="101"/>
  <c r="J12" i="101"/>
  <c r="L11" i="101" s="1"/>
  <c r="R7" i="99"/>
  <c r="Q7" i="99"/>
  <c r="S7" i="99" s="1"/>
  <c r="P7" i="99"/>
  <c r="O7" i="99"/>
  <c r="Q44" i="56"/>
  <c r="P44" i="56"/>
  <c r="O44" i="56"/>
  <c r="B45" i="56"/>
  <c r="C44" i="56"/>
  <c r="N24" i="99"/>
  <c r="B45" i="101"/>
  <c r="B24" i="100"/>
  <c r="Q42" i="56"/>
  <c r="P42" i="56"/>
  <c r="O42" i="56"/>
  <c r="B43" i="56"/>
  <c r="C42" i="56"/>
  <c r="N23" i="99"/>
  <c r="B43" i="101"/>
  <c r="B23" i="100"/>
  <c r="Q40" i="56"/>
  <c r="P40" i="56"/>
  <c r="O40" i="56"/>
  <c r="B41" i="56"/>
  <c r="C40" i="56"/>
  <c r="N22" i="99"/>
  <c r="B41" i="101"/>
  <c r="B22" i="100"/>
  <c r="B39" i="56"/>
  <c r="Q38" i="56"/>
  <c r="P38" i="56"/>
  <c r="O38" i="56"/>
  <c r="C38" i="56"/>
  <c r="N21" i="99"/>
  <c r="B39" i="101"/>
  <c r="B21" i="100"/>
  <c r="Q36" i="56"/>
  <c r="P36" i="56"/>
  <c r="O36" i="56"/>
  <c r="B37" i="56"/>
  <c r="C36" i="56"/>
  <c r="N20" i="99"/>
  <c r="E20" i="110"/>
  <c r="E20" i="113" s="1"/>
  <c r="B37" i="101"/>
  <c r="B21" i="111" s="1"/>
  <c r="B20" i="100"/>
  <c r="Q34" i="56"/>
  <c r="P34" i="56"/>
  <c r="O34" i="56"/>
  <c r="B35" i="56"/>
  <c r="C34" i="56"/>
  <c r="N19" i="99"/>
  <c r="B35" i="101"/>
  <c r="B19" i="100"/>
  <c r="Q32" i="56"/>
  <c r="P32" i="56"/>
  <c r="O32" i="56"/>
  <c r="B33" i="56"/>
  <c r="C32" i="56"/>
  <c r="N18" i="99"/>
  <c r="B33" i="101"/>
  <c r="B18" i="100"/>
  <c r="B31" i="56"/>
  <c r="Q30" i="56"/>
  <c r="P30" i="56"/>
  <c r="P42" i="86" s="1"/>
  <c r="O30" i="56"/>
  <c r="C30" i="56"/>
  <c r="N17" i="99"/>
  <c r="T17" i="99" s="1"/>
  <c r="B31" i="101"/>
  <c r="B17" i="100"/>
  <c r="Q28" i="56"/>
  <c r="P28" i="56"/>
  <c r="O28" i="56"/>
  <c r="B29" i="56"/>
  <c r="C28" i="56"/>
  <c r="N16" i="99"/>
  <c r="K30" i="101"/>
  <c r="B29" i="101"/>
  <c r="B16" i="100"/>
  <c r="Q26" i="56"/>
  <c r="P26" i="56"/>
  <c r="O26" i="56"/>
  <c r="B27" i="56"/>
  <c r="C26" i="56"/>
  <c r="N15" i="99"/>
  <c r="B27" i="101"/>
  <c r="B15" i="100"/>
  <c r="Q24" i="56"/>
  <c r="P24" i="56"/>
  <c r="O24" i="56"/>
  <c r="B25" i="56"/>
  <c r="C24" i="56"/>
  <c r="N14" i="99"/>
  <c r="B25" i="101"/>
  <c r="B14" i="100"/>
  <c r="B23" i="56"/>
  <c r="Q22" i="56"/>
  <c r="P22" i="56"/>
  <c r="O22" i="56"/>
  <c r="C22" i="56"/>
  <c r="N13" i="99"/>
  <c r="E23" i="101"/>
  <c r="D23" i="101"/>
  <c r="K24" i="101"/>
  <c r="K23" i="101"/>
  <c r="I23" i="101"/>
  <c r="K14" i="111" s="1"/>
  <c r="H23" i="101"/>
  <c r="I14" i="111" s="1"/>
  <c r="F23" i="101"/>
  <c r="F14" i="111" s="1"/>
  <c r="B23" i="101"/>
  <c r="B13" i="100"/>
  <c r="Q20" i="56"/>
  <c r="P20" i="56"/>
  <c r="O20" i="56"/>
  <c r="B21" i="56"/>
  <c r="C20" i="56"/>
  <c r="N12" i="99"/>
  <c r="F21" i="101"/>
  <c r="F13" i="111" s="1"/>
  <c r="B21" i="101"/>
  <c r="B12" i="100"/>
  <c r="Q18" i="56"/>
  <c r="P18" i="56"/>
  <c r="P24" i="86" s="1"/>
  <c r="O18" i="56"/>
  <c r="B19" i="56"/>
  <c r="C18" i="56"/>
  <c r="N11" i="99"/>
  <c r="T11" i="99" s="1"/>
  <c r="H19" i="101"/>
  <c r="I12" i="111" s="1"/>
  <c r="B19" i="101"/>
  <c r="B11" i="100"/>
  <c r="Q16" i="56"/>
  <c r="P16" i="56"/>
  <c r="P21" i="86" s="1"/>
  <c r="O16" i="56"/>
  <c r="B17" i="56"/>
  <c r="C16" i="56"/>
  <c r="N10" i="99"/>
  <c r="T10" i="99" s="1"/>
  <c r="K18" i="101"/>
  <c r="B17" i="101"/>
  <c r="B10" i="100"/>
  <c r="B15" i="56"/>
  <c r="Q14" i="56"/>
  <c r="P14" i="56"/>
  <c r="P18" i="86" s="1"/>
  <c r="O14" i="56"/>
  <c r="C14" i="56"/>
  <c r="N9" i="99"/>
  <c r="T9" i="99" s="1"/>
  <c r="K15" i="101"/>
  <c r="B15" i="101"/>
  <c r="B9" i="100"/>
  <c r="Q12" i="56"/>
  <c r="P12" i="56"/>
  <c r="O12" i="56"/>
  <c r="B13" i="56"/>
  <c r="C12" i="56"/>
  <c r="N8" i="99"/>
  <c r="K14" i="101"/>
  <c r="B13" i="101"/>
  <c r="B8" i="100"/>
  <c r="Q44" i="31"/>
  <c r="P44" i="31"/>
  <c r="O44" i="31"/>
  <c r="B45" i="31"/>
  <c r="C44" i="31"/>
  <c r="N24" i="90"/>
  <c r="D24" i="106"/>
  <c r="D24" i="109" s="1"/>
  <c r="K45" i="94"/>
  <c r="I45" i="94"/>
  <c r="K25" i="107" s="1"/>
  <c r="H45" i="94"/>
  <c r="I25" i="107" s="1"/>
  <c r="F45" i="94"/>
  <c r="F25" i="107" s="1"/>
  <c r="E45" i="94"/>
  <c r="D45" i="94"/>
  <c r="B45" i="94"/>
  <c r="B24" i="92"/>
  <c r="C24" i="92" s="1"/>
  <c r="C196" i="96" s="1"/>
  <c r="Q42" i="31"/>
  <c r="P42" i="31"/>
  <c r="O42" i="31"/>
  <c r="B43" i="31"/>
  <c r="C42" i="31"/>
  <c r="N23" i="90"/>
  <c r="K44" i="94"/>
  <c r="I43" i="94"/>
  <c r="K24" i="107" s="1"/>
  <c r="H43" i="94"/>
  <c r="I24" i="107" s="1"/>
  <c r="D43" i="94"/>
  <c r="B43" i="94"/>
  <c r="B23" i="92"/>
  <c r="Q40" i="31"/>
  <c r="P40" i="31"/>
  <c r="O40" i="31"/>
  <c r="B41" i="31"/>
  <c r="C40" i="31"/>
  <c r="N22" i="90"/>
  <c r="B41" i="94"/>
  <c r="B22" i="92"/>
  <c r="Q38" i="31"/>
  <c r="P38" i="31"/>
  <c r="O38" i="31"/>
  <c r="B39" i="31"/>
  <c r="C38" i="31"/>
  <c r="N21" i="90"/>
  <c r="E39" i="94"/>
  <c r="K40" i="94"/>
  <c r="K39" i="94"/>
  <c r="I39" i="94"/>
  <c r="K22" i="107" s="1"/>
  <c r="H39" i="94"/>
  <c r="I22" i="107" s="1"/>
  <c r="F39" i="94"/>
  <c r="F22" i="107" s="1"/>
  <c r="D39" i="94"/>
  <c r="B39" i="94"/>
  <c r="B21" i="92"/>
  <c r="Q36" i="31"/>
  <c r="P36" i="31"/>
  <c r="O36" i="31"/>
  <c r="B37" i="31"/>
  <c r="C36" i="31"/>
  <c r="N20" i="90"/>
  <c r="E37" i="94"/>
  <c r="E21" i="107" s="1"/>
  <c r="D37" i="94"/>
  <c r="D21" i="107" s="1"/>
  <c r="K37" i="94"/>
  <c r="I37" i="94"/>
  <c r="K21" i="107" s="1"/>
  <c r="H37" i="94"/>
  <c r="I21" i="107" s="1"/>
  <c r="F37" i="94"/>
  <c r="F21" i="107" s="1"/>
  <c r="B37" i="94"/>
  <c r="B21" i="107" s="1"/>
  <c r="B20" i="92"/>
  <c r="Q34" i="31"/>
  <c r="P34" i="31"/>
  <c r="O34" i="31"/>
  <c r="B35" i="31"/>
  <c r="C34" i="31"/>
  <c r="N19" i="90"/>
  <c r="D35" i="94"/>
  <c r="K35" i="94"/>
  <c r="I35" i="94"/>
  <c r="K20" i="107" s="1"/>
  <c r="H35" i="94"/>
  <c r="I20" i="107" s="1"/>
  <c r="F35" i="94"/>
  <c r="F20" i="107" s="1"/>
  <c r="E35" i="94"/>
  <c r="B35" i="94"/>
  <c r="B19" i="92"/>
  <c r="Q32" i="31"/>
  <c r="P32" i="31"/>
  <c r="O32" i="31"/>
  <c r="B33" i="31"/>
  <c r="C32" i="31"/>
  <c r="N18" i="90"/>
  <c r="E33" i="94"/>
  <c r="D33" i="94"/>
  <c r="K34" i="94"/>
  <c r="K33" i="94"/>
  <c r="I33" i="94"/>
  <c r="K19" i="107" s="1"/>
  <c r="H33" i="94"/>
  <c r="I19" i="107" s="1"/>
  <c r="F33" i="94"/>
  <c r="F19" i="107" s="1"/>
  <c r="B33" i="94"/>
  <c r="B18" i="92"/>
  <c r="Q30" i="31"/>
  <c r="P30" i="31"/>
  <c r="P42" i="78" s="1"/>
  <c r="O30" i="31"/>
  <c r="B31" i="31"/>
  <c r="C30" i="31"/>
  <c r="N17" i="90"/>
  <c r="T17" i="90" s="1"/>
  <c r="B31" i="94"/>
  <c r="B17" i="92"/>
  <c r="Q28" i="31"/>
  <c r="P28" i="31"/>
  <c r="O28" i="31"/>
  <c r="B29" i="31"/>
  <c r="C28" i="31"/>
  <c r="N16" i="90"/>
  <c r="E29" i="94"/>
  <c r="D16" i="106"/>
  <c r="D16" i="109" s="1"/>
  <c r="C16" i="106"/>
  <c r="C16" i="109" s="1"/>
  <c r="K30" i="94"/>
  <c r="K29" i="94"/>
  <c r="I29" i="94"/>
  <c r="K17" i="107" s="1"/>
  <c r="H29" i="94"/>
  <c r="I17" i="107" s="1"/>
  <c r="F29" i="94"/>
  <c r="F17" i="107" s="1"/>
  <c r="D29" i="94"/>
  <c r="B29" i="94"/>
  <c r="B16" i="92"/>
  <c r="Q26" i="31"/>
  <c r="P26" i="31"/>
  <c r="O26" i="31"/>
  <c r="B27" i="31"/>
  <c r="C26" i="31"/>
  <c r="N15" i="90"/>
  <c r="E27" i="94"/>
  <c r="D15" i="106"/>
  <c r="D15" i="109" s="1"/>
  <c r="K28" i="94"/>
  <c r="K27" i="94"/>
  <c r="I27" i="94"/>
  <c r="K16" i="107" s="1"/>
  <c r="H27" i="94"/>
  <c r="I16" i="107" s="1"/>
  <c r="F27" i="94"/>
  <c r="F16" i="107" s="1"/>
  <c r="D27" i="94"/>
  <c r="B27" i="94"/>
  <c r="B15" i="92"/>
  <c r="C15" i="92" s="1"/>
  <c r="C106" i="96" s="1"/>
  <c r="Q24" i="31"/>
  <c r="P24" i="31"/>
  <c r="O24" i="31"/>
  <c r="B25" i="31"/>
  <c r="C24" i="31"/>
  <c r="N14" i="90"/>
  <c r="H25" i="94"/>
  <c r="I15" i="107" s="1"/>
  <c r="D25" i="94"/>
  <c r="B25" i="94"/>
  <c r="B14" i="92"/>
  <c r="Q22" i="31"/>
  <c r="P22" i="31"/>
  <c r="O22" i="31"/>
  <c r="B23" i="31"/>
  <c r="C22" i="31"/>
  <c r="N13" i="90"/>
  <c r="D23" i="94"/>
  <c r="H23" i="94"/>
  <c r="I14" i="107" s="1"/>
  <c r="K24" i="94"/>
  <c r="I23" i="94"/>
  <c r="K14" i="107" s="1"/>
  <c r="F23" i="94"/>
  <c r="F14" i="107" s="1"/>
  <c r="B23" i="94"/>
  <c r="B13" i="92"/>
  <c r="Q20" i="31"/>
  <c r="P20" i="31"/>
  <c r="O20" i="31"/>
  <c r="B21" i="31"/>
  <c r="C20" i="31"/>
  <c r="N12" i="90"/>
  <c r="I21" i="94"/>
  <c r="K13" i="107" s="1"/>
  <c r="B21" i="94"/>
  <c r="B12" i="92"/>
  <c r="Q18" i="31"/>
  <c r="Q24" i="78" s="1"/>
  <c r="P18" i="31"/>
  <c r="P24" i="78" s="1"/>
  <c r="O18" i="31"/>
  <c r="B19" i="31"/>
  <c r="C18" i="31"/>
  <c r="N11" i="90"/>
  <c r="T11" i="90" s="1"/>
  <c r="K20" i="94"/>
  <c r="B19" i="94"/>
  <c r="B11" i="92"/>
  <c r="P4" i="1"/>
  <c r="Q4" i="1"/>
  <c r="C10" i="75"/>
  <c r="I8" i="82"/>
  <c r="B9" i="56"/>
  <c r="C8" i="56"/>
  <c r="B9" i="101"/>
  <c r="B6" i="100"/>
  <c r="K9" i="101"/>
  <c r="C6" i="99"/>
  <c r="F6" i="99" s="1"/>
  <c r="B6" i="92"/>
  <c r="B9" i="94"/>
  <c r="H9" i="94"/>
  <c r="I7" i="107" s="1"/>
  <c r="C6" i="90"/>
  <c r="B15" i="31"/>
  <c r="C14" i="31"/>
  <c r="B8" i="92"/>
  <c r="B13" i="94"/>
  <c r="I13" i="94"/>
  <c r="K9" i="107" s="1"/>
  <c r="D13" i="94"/>
  <c r="B11" i="31"/>
  <c r="C10" i="31"/>
  <c r="Q6" i="63"/>
  <c r="P6" i="63"/>
  <c r="O6" i="63"/>
  <c r="B9" i="31"/>
  <c r="C8" i="31"/>
  <c r="B15" i="94"/>
  <c r="B9" i="92"/>
  <c r="K16" i="94"/>
  <c r="B13" i="31"/>
  <c r="C12" i="31"/>
  <c r="B7" i="92"/>
  <c r="B11" i="94"/>
  <c r="I11" i="94"/>
  <c r="K8" i="107" s="1"/>
  <c r="C7" i="90"/>
  <c r="F7" i="90" s="1"/>
  <c r="D11" i="94"/>
  <c r="G18" i="58"/>
  <c r="G20" i="58" s="1"/>
  <c r="C10" i="98"/>
  <c r="I7" i="35"/>
  <c r="C10" i="49"/>
  <c r="F9" i="35"/>
  <c r="O4" i="70" l="1"/>
  <c r="K5" i="73"/>
  <c r="Q5" i="86"/>
  <c r="I5" i="86" s="1"/>
  <c r="T8" i="99"/>
  <c r="S8" i="99"/>
  <c r="T12" i="99"/>
  <c r="S12" i="99"/>
  <c r="T16" i="99"/>
  <c r="S16" i="99"/>
  <c r="T18" i="99"/>
  <c r="S18" i="99"/>
  <c r="T19" i="99"/>
  <c r="S19" i="99"/>
  <c r="T20" i="99"/>
  <c r="S20" i="99"/>
  <c r="S21" i="99"/>
  <c r="T21" i="99"/>
  <c r="T22" i="99"/>
  <c r="S22" i="99"/>
  <c r="T23" i="99"/>
  <c r="S23" i="99"/>
  <c r="T24" i="99"/>
  <c r="S24" i="99"/>
  <c r="T13" i="99"/>
  <c r="S13" i="99"/>
  <c r="T14" i="99"/>
  <c r="S14" i="99"/>
  <c r="S15" i="99"/>
  <c r="T15" i="99"/>
  <c r="Q6" i="99"/>
  <c r="S6" i="99" s="1"/>
  <c r="T6" i="99"/>
  <c r="S14" i="90"/>
  <c r="T14" i="90"/>
  <c r="S15" i="90"/>
  <c r="T15" i="90"/>
  <c r="S18" i="90"/>
  <c r="T18" i="90"/>
  <c r="S20" i="90"/>
  <c r="T20" i="90"/>
  <c r="Q8" i="90"/>
  <c r="R6" i="90"/>
  <c r="T12" i="90"/>
  <c r="S12" i="90"/>
  <c r="T16" i="90"/>
  <c r="S16" i="90"/>
  <c r="S19" i="90"/>
  <c r="T19" i="90"/>
  <c r="S24" i="90"/>
  <c r="T24" i="90"/>
  <c r="T8" i="90"/>
  <c r="S8" i="90"/>
  <c r="T13" i="90"/>
  <c r="S13" i="90"/>
  <c r="C9" i="94"/>
  <c r="F6" i="90"/>
  <c r="T21" i="90"/>
  <c r="S21" i="90"/>
  <c r="S22" i="90"/>
  <c r="T22" i="90"/>
  <c r="S23" i="90"/>
  <c r="T23" i="90"/>
  <c r="O8" i="90"/>
  <c r="Q5" i="31"/>
  <c r="I5" i="31" s="1"/>
  <c r="P5" i="86"/>
  <c r="H5" i="86" s="1"/>
  <c r="P5" i="31"/>
  <c r="H5" i="31" s="1"/>
  <c r="K46" i="101"/>
  <c r="H5" i="73"/>
  <c r="I5" i="73"/>
  <c r="K16" i="111"/>
  <c r="Q5" i="56"/>
  <c r="F5" i="73"/>
  <c r="P5" i="56"/>
  <c r="H5" i="56" s="1"/>
  <c r="Q4" i="70"/>
  <c r="G17" i="75" s="1"/>
  <c r="P4" i="70"/>
  <c r="E17" i="75" s="1"/>
  <c r="O6" i="99"/>
  <c r="H31" i="101"/>
  <c r="I18" i="111" s="1"/>
  <c r="H37" i="101"/>
  <c r="I21" i="111" s="1"/>
  <c r="D25" i="101"/>
  <c r="D15" i="111" s="1"/>
  <c r="D27" i="101"/>
  <c r="D16" i="111" s="1"/>
  <c r="I43" i="101"/>
  <c r="K24" i="111" s="1"/>
  <c r="D15" i="110"/>
  <c r="D15" i="113" s="1"/>
  <c r="D35" i="101"/>
  <c r="D20" i="111" s="1"/>
  <c r="F29" i="101"/>
  <c r="F17" i="111" s="1"/>
  <c r="I31" i="101"/>
  <c r="K18" i="111" s="1"/>
  <c r="D31" i="101"/>
  <c r="D18" i="111" s="1"/>
  <c r="D19" i="110"/>
  <c r="D19" i="113" s="1"/>
  <c r="I37" i="101"/>
  <c r="K21" i="111" s="1"/>
  <c r="H39" i="101"/>
  <c r="I22" i="111" s="1"/>
  <c r="D21" i="110"/>
  <c r="D21" i="113" s="1"/>
  <c r="C17" i="100"/>
  <c r="C126" i="102" s="1"/>
  <c r="H29" i="101"/>
  <c r="I17" i="111" s="1"/>
  <c r="E31" i="101"/>
  <c r="E18" i="111" s="1"/>
  <c r="K31" i="101"/>
  <c r="D37" i="101"/>
  <c r="D21" i="111" s="1"/>
  <c r="K38" i="101"/>
  <c r="I39" i="101"/>
  <c r="K22" i="111" s="1"/>
  <c r="E39" i="101"/>
  <c r="D45" i="101"/>
  <c r="D25" i="111" s="1"/>
  <c r="I45" i="101"/>
  <c r="K25" i="111" s="1"/>
  <c r="F31" i="101"/>
  <c r="F18" i="111" s="1"/>
  <c r="D29" i="101"/>
  <c r="D17" i="111" s="1"/>
  <c r="H27" i="101"/>
  <c r="H35" i="101"/>
  <c r="I20" i="111" s="1"/>
  <c r="D43" i="101"/>
  <c r="D24" i="111" s="1"/>
  <c r="F17" i="49"/>
  <c r="C16" i="100"/>
  <c r="C116" i="102" s="1"/>
  <c r="D16" i="110"/>
  <c r="D16" i="113" s="1"/>
  <c r="D14" i="110"/>
  <c r="D14" i="113" s="1"/>
  <c r="E16" i="110"/>
  <c r="E16" i="113" s="1"/>
  <c r="E18" i="110"/>
  <c r="E18" i="113" s="1"/>
  <c r="D22" i="110"/>
  <c r="D22" i="113" s="1"/>
  <c r="D23" i="110"/>
  <c r="D23" i="113" s="1"/>
  <c r="D12" i="110"/>
  <c r="D12" i="113" s="1"/>
  <c r="F45" i="101"/>
  <c r="F25" i="111" s="1"/>
  <c r="D24" i="110"/>
  <c r="D24" i="113" s="1"/>
  <c r="K23" i="94"/>
  <c r="E23" i="94"/>
  <c r="E14" i="107" s="1"/>
  <c r="D21" i="94"/>
  <c r="D13" i="107" s="1"/>
  <c r="C24" i="100"/>
  <c r="C196" i="102" s="1"/>
  <c r="C20" i="100"/>
  <c r="C156" i="102" s="1"/>
  <c r="D20" i="110"/>
  <c r="D20" i="113" s="1"/>
  <c r="C20" i="92"/>
  <c r="C156" i="96" s="1"/>
  <c r="F18" i="49"/>
  <c r="K5" i="61"/>
  <c r="Q4" i="63"/>
  <c r="G16" i="75" s="1"/>
  <c r="E24" i="110"/>
  <c r="E24" i="113" s="1"/>
  <c r="E21" i="110"/>
  <c r="E21" i="113" s="1"/>
  <c r="D13" i="110"/>
  <c r="D13" i="113" s="1"/>
  <c r="C21" i="100"/>
  <c r="C166" i="102" s="1"/>
  <c r="E13" i="110"/>
  <c r="E13" i="113" s="1"/>
  <c r="I21" i="101"/>
  <c r="K13" i="111" s="1"/>
  <c r="H21" i="101"/>
  <c r="I13" i="111" s="1"/>
  <c r="D21" i="101"/>
  <c r="D13" i="111" s="1"/>
  <c r="K22" i="101"/>
  <c r="E21" i="101"/>
  <c r="E13" i="111" s="1"/>
  <c r="C17" i="110"/>
  <c r="C17" i="113" s="1"/>
  <c r="C15" i="110"/>
  <c r="C15" i="113" s="1"/>
  <c r="I33" i="101"/>
  <c r="K19" i="111" s="1"/>
  <c r="D41" i="101"/>
  <c r="D23" i="111" s="1"/>
  <c r="E14" i="110"/>
  <c r="E14" i="113" s="1"/>
  <c r="D18" i="110"/>
  <c r="D18" i="113" s="1"/>
  <c r="E12" i="110"/>
  <c r="E12" i="113" s="1"/>
  <c r="E25" i="101"/>
  <c r="E15" i="111" s="1"/>
  <c r="K25" i="101"/>
  <c r="C27" i="101"/>
  <c r="C16" i="111" s="1"/>
  <c r="E33" i="101"/>
  <c r="E19" i="111" s="1"/>
  <c r="K33" i="101"/>
  <c r="C35" i="101"/>
  <c r="C20" i="111" s="1"/>
  <c r="E41" i="101"/>
  <c r="E23" i="111" s="1"/>
  <c r="K41" i="101"/>
  <c r="C43" i="101"/>
  <c r="C24" i="111" s="1"/>
  <c r="E17" i="110"/>
  <c r="E17" i="113" s="1"/>
  <c r="E19" i="110"/>
  <c r="E19" i="113" s="1"/>
  <c r="E23" i="110"/>
  <c r="E23" i="113" s="1"/>
  <c r="C25" i="101"/>
  <c r="C15" i="111" s="1"/>
  <c r="C21" i="101"/>
  <c r="C13" i="111" s="1"/>
  <c r="F25" i="101"/>
  <c r="F15" i="111" s="1"/>
  <c r="K26" i="101"/>
  <c r="E27" i="101"/>
  <c r="E16" i="111" s="1"/>
  <c r="K27" i="101"/>
  <c r="C29" i="101"/>
  <c r="C17" i="111" s="1"/>
  <c r="C18" i="100"/>
  <c r="C136" i="102" s="1"/>
  <c r="F33" i="101"/>
  <c r="F19" i="111" s="1"/>
  <c r="K34" i="101"/>
  <c r="E35" i="101"/>
  <c r="E20" i="111" s="1"/>
  <c r="K35" i="101"/>
  <c r="C37" i="101"/>
  <c r="C21" i="111" s="1"/>
  <c r="C39" i="101"/>
  <c r="C22" i="111" s="1"/>
  <c r="C22" i="100"/>
  <c r="C176" i="102" s="1"/>
  <c r="F41" i="101"/>
  <c r="F23" i="111" s="1"/>
  <c r="K42" i="101"/>
  <c r="E43" i="101"/>
  <c r="E24" i="111" s="1"/>
  <c r="K43" i="101"/>
  <c r="C45" i="101"/>
  <c r="C25" i="111" s="1"/>
  <c r="C21" i="110"/>
  <c r="C21" i="113" s="1"/>
  <c r="C22" i="110"/>
  <c r="C22" i="113" s="1"/>
  <c r="C14" i="110"/>
  <c r="C14" i="113" s="1"/>
  <c r="C18" i="110"/>
  <c r="C18" i="113" s="1"/>
  <c r="E15" i="110"/>
  <c r="E15" i="113" s="1"/>
  <c r="C19" i="110"/>
  <c r="C19" i="113" s="1"/>
  <c r="C23" i="110"/>
  <c r="C23" i="113" s="1"/>
  <c r="C16" i="110"/>
  <c r="C16" i="113" s="1"/>
  <c r="C20" i="110"/>
  <c r="C20" i="113" s="1"/>
  <c r="C24" i="110"/>
  <c r="C24" i="113" s="1"/>
  <c r="C12" i="110"/>
  <c r="C12" i="113" s="1"/>
  <c r="C13" i="110"/>
  <c r="C13" i="113" s="1"/>
  <c r="D33" i="101"/>
  <c r="D19" i="111" s="1"/>
  <c r="C33" i="101"/>
  <c r="C19" i="111" s="1"/>
  <c r="I41" i="101"/>
  <c r="K23" i="111" s="1"/>
  <c r="C41" i="101"/>
  <c r="C23" i="111" s="1"/>
  <c r="D17" i="110"/>
  <c r="D17" i="113" s="1"/>
  <c r="E22" i="110"/>
  <c r="E22" i="113" s="1"/>
  <c r="K21" i="101"/>
  <c r="C23" i="101"/>
  <c r="C14" i="111" s="1"/>
  <c r="H25" i="101"/>
  <c r="I15" i="111" s="1"/>
  <c r="C15" i="100"/>
  <c r="C106" i="102" s="1"/>
  <c r="F27" i="101"/>
  <c r="K28" i="101"/>
  <c r="E29" i="101"/>
  <c r="E17" i="111" s="1"/>
  <c r="K29" i="101"/>
  <c r="C31" i="101"/>
  <c r="C18" i="111" s="1"/>
  <c r="H33" i="101"/>
  <c r="I19" i="111" s="1"/>
  <c r="C19" i="100"/>
  <c r="C146" i="102" s="1"/>
  <c r="F35" i="101"/>
  <c r="F20" i="111" s="1"/>
  <c r="K36" i="101"/>
  <c r="E37" i="101"/>
  <c r="E21" i="111" s="1"/>
  <c r="K37" i="101"/>
  <c r="D39" i="101"/>
  <c r="D22" i="111" s="1"/>
  <c r="K39" i="101"/>
  <c r="F39" i="101"/>
  <c r="F22" i="111" s="1"/>
  <c r="H41" i="101"/>
  <c r="I23" i="111" s="1"/>
  <c r="C23" i="100"/>
  <c r="C186" i="102" s="1"/>
  <c r="F43" i="101"/>
  <c r="F24" i="111" s="1"/>
  <c r="K44" i="101"/>
  <c r="E45" i="101"/>
  <c r="E25" i="111" s="1"/>
  <c r="K45" i="101"/>
  <c r="D22" i="106"/>
  <c r="D22" i="109" s="1"/>
  <c r="E14" i="106"/>
  <c r="E14" i="109" s="1"/>
  <c r="E12" i="106"/>
  <c r="E12" i="109" s="1"/>
  <c r="D19" i="106"/>
  <c r="D19" i="109" s="1"/>
  <c r="K46" i="94"/>
  <c r="E43" i="94"/>
  <c r="E24" i="107" s="1"/>
  <c r="K43" i="94"/>
  <c r="F43" i="94"/>
  <c r="F24" i="107" s="1"/>
  <c r="C20" i="106"/>
  <c r="C20" i="109" s="1"/>
  <c r="K38" i="94"/>
  <c r="K36" i="94"/>
  <c r="D18" i="106"/>
  <c r="D18" i="109" s="1"/>
  <c r="E18" i="106"/>
  <c r="E18" i="109" s="1"/>
  <c r="I25" i="94"/>
  <c r="K15" i="107" s="1"/>
  <c r="C23" i="106"/>
  <c r="C23" i="109" s="1"/>
  <c r="C23" i="92"/>
  <c r="C186" i="96" s="1"/>
  <c r="C23" i="94"/>
  <c r="C14" i="107" s="1"/>
  <c r="C21" i="106"/>
  <c r="C21" i="109" s="1"/>
  <c r="F21" i="94"/>
  <c r="F13" i="107" s="1"/>
  <c r="K22" i="94"/>
  <c r="H21" i="94"/>
  <c r="I13" i="107" s="1"/>
  <c r="C19" i="92"/>
  <c r="C146" i="96" s="1"/>
  <c r="E21" i="94"/>
  <c r="E13" i="107" s="1"/>
  <c r="K21" i="94"/>
  <c r="C17" i="92"/>
  <c r="C126" i="96" s="1"/>
  <c r="C17" i="106"/>
  <c r="C17" i="109" s="1"/>
  <c r="C45" i="94"/>
  <c r="C25" i="107" s="1"/>
  <c r="C24" i="106"/>
  <c r="C24" i="109" s="1"/>
  <c r="E24" i="106"/>
  <c r="E24" i="109" s="1"/>
  <c r="C43" i="94"/>
  <c r="C24" i="107" s="1"/>
  <c r="D23" i="106"/>
  <c r="D23" i="109" s="1"/>
  <c r="E23" i="106"/>
  <c r="E23" i="109" s="1"/>
  <c r="D41" i="94"/>
  <c r="D23" i="107" s="1"/>
  <c r="I41" i="94"/>
  <c r="K23" i="107" s="1"/>
  <c r="C41" i="94"/>
  <c r="C23" i="107" s="1"/>
  <c r="E22" i="106"/>
  <c r="E22" i="109" s="1"/>
  <c r="O4" i="63"/>
  <c r="C16" i="75" s="1"/>
  <c r="C22" i="92"/>
  <c r="C176" i="96" s="1"/>
  <c r="F41" i="94"/>
  <c r="F23" i="107" s="1"/>
  <c r="K42" i="94"/>
  <c r="E41" i="94"/>
  <c r="E23" i="107" s="1"/>
  <c r="K41" i="94"/>
  <c r="C22" i="106"/>
  <c r="C22" i="109" s="1"/>
  <c r="H41" i="94"/>
  <c r="I23" i="107" s="1"/>
  <c r="C39" i="94"/>
  <c r="C22" i="107" s="1"/>
  <c r="D21" i="106"/>
  <c r="D21" i="109" s="1"/>
  <c r="E21" i="106"/>
  <c r="E21" i="109" s="1"/>
  <c r="C21" i="92"/>
  <c r="C166" i="96" s="1"/>
  <c r="C37" i="94"/>
  <c r="C21" i="107" s="1"/>
  <c r="D20" i="106"/>
  <c r="D20" i="109" s="1"/>
  <c r="E20" i="106"/>
  <c r="E20" i="109" s="1"/>
  <c r="C35" i="94"/>
  <c r="C19" i="106"/>
  <c r="C19" i="109" s="1"/>
  <c r="E19" i="106"/>
  <c r="E19" i="109" s="1"/>
  <c r="C33" i="94"/>
  <c r="C19" i="107" s="1"/>
  <c r="C18" i="106"/>
  <c r="C18" i="109" s="1"/>
  <c r="C18" i="92"/>
  <c r="C136" i="96" s="1"/>
  <c r="F31" i="94"/>
  <c r="F18" i="107" s="1"/>
  <c r="K32" i="94"/>
  <c r="H31" i="94"/>
  <c r="I18" i="107" s="1"/>
  <c r="D17" i="106"/>
  <c r="D17" i="109" s="1"/>
  <c r="C31" i="94"/>
  <c r="C18" i="107" s="1"/>
  <c r="E17" i="106"/>
  <c r="E17" i="109" s="1"/>
  <c r="D31" i="94"/>
  <c r="D18" i="107" s="1"/>
  <c r="I31" i="94"/>
  <c r="K18" i="107" s="1"/>
  <c r="E31" i="94"/>
  <c r="E18" i="107" s="1"/>
  <c r="K31" i="94"/>
  <c r="C29" i="94"/>
  <c r="C17" i="107" s="1"/>
  <c r="E16" i="106"/>
  <c r="E16" i="109" s="1"/>
  <c r="C16" i="92"/>
  <c r="C116" i="96" s="1"/>
  <c r="E15" i="106"/>
  <c r="E15" i="109" s="1"/>
  <c r="C27" i="94"/>
  <c r="C16" i="107" s="1"/>
  <c r="C15" i="106"/>
  <c r="C15" i="109" s="1"/>
  <c r="E25" i="94"/>
  <c r="E15" i="107" s="1"/>
  <c r="K25" i="94"/>
  <c r="F25" i="94"/>
  <c r="F15" i="107" s="1"/>
  <c r="K26" i="94"/>
  <c r="C14" i="106"/>
  <c r="C14" i="109" s="1"/>
  <c r="D14" i="106"/>
  <c r="D14" i="109" s="1"/>
  <c r="C25" i="94"/>
  <c r="C15" i="107" s="1"/>
  <c r="C13" i="106"/>
  <c r="C13" i="109" s="1"/>
  <c r="D13" i="106"/>
  <c r="D13" i="109" s="1"/>
  <c r="E13" i="106"/>
  <c r="E13" i="109" s="1"/>
  <c r="C12" i="106"/>
  <c r="C12" i="109" s="1"/>
  <c r="D12" i="106"/>
  <c r="D12" i="109" s="1"/>
  <c r="C21" i="94"/>
  <c r="C13" i="107" s="1"/>
  <c r="Q9" i="90"/>
  <c r="S9" i="90" s="1"/>
  <c r="R9" i="90"/>
  <c r="P9" i="90"/>
  <c r="P4" i="63"/>
  <c r="E16" i="75" s="1"/>
  <c r="C16" i="49"/>
  <c r="C19" i="49" s="1"/>
  <c r="C24" i="49"/>
  <c r="C27" i="49" s="1"/>
  <c r="C17" i="82"/>
  <c r="C19" i="82" s="1"/>
  <c r="C25" i="82"/>
  <c r="G26" i="49"/>
  <c r="F26" i="49"/>
  <c r="I26" i="49"/>
  <c r="H26" i="49"/>
  <c r="I25" i="49"/>
  <c r="H25" i="49"/>
  <c r="F25" i="49"/>
  <c r="G25" i="49"/>
  <c r="C17" i="75"/>
  <c r="K6" i="61"/>
  <c r="H17" i="101"/>
  <c r="I11" i="111" s="1"/>
  <c r="I17" i="101"/>
  <c r="K11" i="111" s="1"/>
  <c r="K17" i="101"/>
  <c r="F17" i="101"/>
  <c r="F11" i="111" s="1"/>
  <c r="E10" i="110"/>
  <c r="E10" i="113" s="1"/>
  <c r="I19" i="94"/>
  <c r="K12" i="107" s="1"/>
  <c r="H19" i="94"/>
  <c r="I12" i="107" s="1"/>
  <c r="K19" i="101"/>
  <c r="D19" i="101"/>
  <c r="D12" i="111" s="1"/>
  <c r="I19" i="101"/>
  <c r="K12" i="111" s="1"/>
  <c r="E19" i="101"/>
  <c r="E12" i="111" s="1"/>
  <c r="K20" i="101"/>
  <c r="F19" i="101"/>
  <c r="F12" i="111" s="1"/>
  <c r="K19" i="94"/>
  <c r="F19" i="94"/>
  <c r="F12" i="107" s="1"/>
  <c r="D19" i="94"/>
  <c r="D12" i="107" s="1"/>
  <c r="E19" i="94"/>
  <c r="E12" i="107" s="1"/>
  <c r="C11" i="106"/>
  <c r="C11" i="109" s="1"/>
  <c r="D17" i="101"/>
  <c r="D11" i="111" s="1"/>
  <c r="D6" i="110"/>
  <c r="D6" i="113" s="1"/>
  <c r="C17" i="101"/>
  <c r="C11" i="111" s="1"/>
  <c r="D10" i="110"/>
  <c r="D10" i="113" s="1"/>
  <c r="H15" i="101"/>
  <c r="I10" i="111" s="1"/>
  <c r="D9" i="110"/>
  <c r="D9" i="113" s="1"/>
  <c r="D13" i="101"/>
  <c r="D9" i="111" s="1"/>
  <c r="I13" i="101"/>
  <c r="K9" i="111" s="1"/>
  <c r="D8" i="110"/>
  <c r="D8" i="113" s="1"/>
  <c r="D11" i="110"/>
  <c r="D11" i="113" s="1"/>
  <c r="D15" i="101"/>
  <c r="D10" i="111" s="1"/>
  <c r="I15" i="101"/>
  <c r="K10" i="111" s="1"/>
  <c r="D9" i="101"/>
  <c r="D7" i="111" s="1"/>
  <c r="F9" i="101"/>
  <c r="F7" i="111" s="1"/>
  <c r="K10" i="101"/>
  <c r="H13" i="101"/>
  <c r="I9" i="111" s="1"/>
  <c r="F15" i="101"/>
  <c r="F10" i="111" s="1"/>
  <c r="K16" i="101"/>
  <c r="E17" i="101"/>
  <c r="E11" i="111" s="1"/>
  <c r="C19" i="101"/>
  <c r="C12" i="111" s="1"/>
  <c r="E6" i="110"/>
  <c r="E6" i="113" s="1"/>
  <c r="C8" i="110"/>
  <c r="C8" i="113" s="1"/>
  <c r="C9" i="110"/>
  <c r="C9" i="113" s="1"/>
  <c r="C10" i="110"/>
  <c r="C10" i="113" s="1"/>
  <c r="C11" i="110"/>
  <c r="C11" i="113" s="1"/>
  <c r="C13" i="101"/>
  <c r="C9" i="111" s="1"/>
  <c r="H9" i="101"/>
  <c r="I7" i="111" s="1"/>
  <c r="E13" i="101"/>
  <c r="E9" i="111" s="1"/>
  <c r="K13" i="101"/>
  <c r="C15" i="101"/>
  <c r="C10" i="111" s="1"/>
  <c r="C6" i="110"/>
  <c r="C6" i="113" s="1"/>
  <c r="E8" i="110"/>
  <c r="E8" i="113" s="1"/>
  <c r="E9" i="110"/>
  <c r="E9" i="113" s="1"/>
  <c r="E11" i="110"/>
  <c r="E11" i="113" s="1"/>
  <c r="C9" i="101"/>
  <c r="C7" i="111" s="1"/>
  <c r="E9" i="101"/>
  <c r="E7" i="111" s="1"/>
  <c r="I9" i="101"/>
  <c r="K7" i="111" s="1"/>
  <c r="F13" i="101"/>
  <c r="F9" i="111" s="1"/>
  <c r="E15" i="101"/>
  <c r="E10" i="111" s="1"/>
  <c r="D11" i="106"/>
  <c r="D11" i="109" s="1"/>
  <c r="C19" i="94"/>
  <c r="C12" i="107" s="1"/>
  <c r="E11" i="106"/>
  <c r="E11" i="109" s="1"/>
  <c r="E9" i="106"/>
  <c r="E9" i="109" s="1"/>
  <c r="D9" i="106"/>
  <c r="D9" i="109" s="1"/>
  <c r="C9" i="106"/>
  <c r="C9" i="109" s="1"/>
  <c r="C8" i="106"/>
  <c r="C8" i="109" s="1"/>
  <c r="C13" i="94"/>
  <c r="C9" i="107" s="1"/>
  <c r="D8" i="106"/>
  <c r="D8" i="109" s="1"/>
  <c r="E8" i="106"/>
  <c r="E8" i="109" s="1"/>
  <c r="C7" i="106"/>
  <c r="C7" i="109" s="1"/>
  <c r="D7" i="106"/>
  <c r="D7" i="109" s="1"/>
  <c r="E7" i="106"/>
  <c r="E7" i="109" s="1"/>
  <c r="C6" i="106"/>
  <c r="C6" i="109" s="1"/>
  <c r="D6" i="106"/>
  <c r="D6" i="109" s="1"/>
  <c r="E6" i="106"/>
  <c r="E6" i="109" s="1"/>
  <c r="B10" i="111"/>
  <c r="G10" i="111" s="1"/>
  <c r="B14" i="111"/>
  <c r="G14" i="111" s="1"/>
  <c r="B12" i="111"/>
  <c r="G12" i="111" s="1"/>
  <c r="E14" i="111"/>
  <c r="B11" i="111"/>
  <c r="G11" i="111" s="1"/>
  <c r="D14" i="111"/>
  <c r="B7" i="111"/>
  <c r="B9" i="111"/>
  <c r="G9" i="111" s="1"/>
  <c r="B13" i="111"/>
  <c r="G13" i="111" s="1"/>
  <c r="D14" i="107"/>
  <c r="B10" i="107"/>
  <c r="G10" i="107" s="1"/>
  <c r="D8" i="107"/>
  <c r="B9" i="107"/>
  <c r="G9" i="107" s="1"/>
  <c r="C7" i="107"/>
  <c r="B12" i="107"/>
  <c r="G12" i="107" s="1"/>
  <c r="B13" i="107"/>
  <c r="G13" i="107" s="1"/>
  <c r="D9" i="107"/>
  <c r="B8" i="107"/>
  <c r="G8" i="107" s="1"/>
  <c r="B7" i="107"/>
  <c r="B14" i="107"/>
  <c r="G14" i="107" s="1"/>
  <c r="G21" i="111"/>
  <c r="B25" i="111"/>
  <c r="G25" i="111" s="1"/>
  <c r="B18" i="111"/>
  <c r="G18" i="111" s="1"/>
  <c r="B22" i="111"/>
  <c r="G22" i="111" s="1"/>
  <c r="B15" i="111"/>
  <c r="G15" i="111" s="1"/>
  <c r="B19" i="111"/>
  <c r="G19" i="111" s="1"/>
  <c r="B23" i="111"/>
  <c r="G23" i="111" s="1"/>
  <c r="B17" i="111"/>
  <c r="G17" i="111" s="1"/>
  <c r="B16" i="111"/>
  <c r="B20" i="111"/>
  <c r="G20" i="111" s="1"/>
  <c r="E22" i="111"/>
  <c r="B24" i="111"/>
  <c r="G24" i="111" s="1"/>
  <c r="B15" i="107"/>
  <c r="G15" i="107" s="1"/>
  <c r="D22" i="107"/>
  <c r="D15" i="107"/>
  <c r="B16" i="107"/>
  <c r="G16" i="107" s="1"/>
  <c r="D19" i="107"/>
  <c r="B20" i="107"/>
  <c r="G20" i="107" s="1"/>
  <c r="E22" i="107"/>
  <c r="B24" i="107"/>
  <c r="G24" i="107" s="1"/>
  <c r="E17" i="107"/>
  <c r="B23" i="107"/>
  <c r="G23" i="107" s="1"/>
  <c r="E25" i="107"/>
  <c r="D16" i="107"/>
  <c r="B17" i="107"/>
  <c r="G17" i="107" s="1"/>
  <c r="E19" i="107"/>
  <c r="D20" i="107"/>
  <c r="C20" i="107"/>
  <c r="G21" i="107"/>
  <c r="D24" i="107"/>
  <c r="B25" i="107"/>
  <c r="G25" i="107" s="1"/>
  <c r="B19" i="107"/>
  <c r="G19" i="107" s="1"/>
  <c r="E16" i="107"/>
  <c r="D17" i="107"/>
  <c r="B18" i="107"/>
  <c r="G18" i="107" s="1"/>
  <c r="E20" i="107"/>
  <c r="B22" i="107"/>
  <c r="G22" i="107" s="1"/>
  <c r="D25" i="107"/>
  <c r="K15" i="94"/>
  <c r="D9" i="94"/>
  <c r="I10" i="82"/>
  <c r="D28" i="58"/>
  <c r="F28" i="58" s="1"/>
  <c r="E13" i="94"/>
  <c r="K11" i="94"/>
  <c r="K12" i="94"/>
  <c r="E11" i="94"/>
  <c r="H15" i="94"/>
  <c r="I10" i="107" s="1"/>
  <c r="I15" i="94"/>
  <c r="K10" i="107" s="1"/>
  <c r="C15" i="94"/>
  <c r="F15" i="94"/>
  <c r="F10" i="107" s="1"/>
  <c r="E15" i="94"/>
  <c r="E9" i="94"/>
  <c r="K14" i="94"/>
  <c r="K13" i="94"/>
  <c r="H13" i="94"/>
  <c r="I9" i="107" s="1"/>
  <c r="F11" i="94"/>
  <c r="F8" i="107" s="1"/>
  <c r="H11" i="94"/>
  <c r="I8" i="107" s="1"/>
  <c r="C11" i="94"/>
  <c r="I9" i="94"/>
  <c r="K7" i="107" s="1"/>
  <c r="K10" i="94"/>
  <c r="K9" i="94"/>
  <c r="F9" i="94"/>
  <c r="F7" i="107" s="1"/>
  <c r="E24" i="35"/>
  <c r="E17" i="35"/>
  <c r="E16" i="35"/>
  <c r="E23" i="35"/>
  <c r="E22" i="35"/>
  <c r="C25" i="35"/>
  <c r="E15" i="35"/>
  <c r="D15" i="94"/>
  <c r="F13" i="94"/>
  <c r="F9" i="107" s="1"/>
  <c r="C11" i="92"/>
  <c r="C66" i="96" s="1"/>
  <c r="B66" i="96"/>
  <c r="J20" i="94"/>
  <c r="L19" i="94" s="1"/>
  <c r="J19" i="94"/>
  <c r="R11" i="90"/>
  <c r="Q11" i="90"/>
  <c r="S11" i="90" s="1"/>
  <c r="O11" i="90"/>
  <c r="P11" i="90"/>
  <c r="C12" i="92"/>
  <c r="C76" i="96" s="1"/>
  <c r="B76" i="96"/>
  <c r="J22" i="94"/>
  <c r="L21" i="94" s="1"/>
  <c r="J21" i="94"/>
  <c r="R12" i="90"/>
  <c r="Q12" i="90"/>
  <c r="O12" i="90"/>
  <c r="P12" i="90"/>
  <c r="C13" i="92"/>
  <c r="C86" i="96" s="1"/>
  <c r="B86" i="96"/>
  <c r="J24" i="94"/>
  <c r="L23" i="94" s="1"/>
  <c r="J23" i="94"/>
  <c r="R13" i="90"/>
  <c r="Q13" i="90"/>
  <c r="O13" i="90"/>
  <c r="P13" i="90"/>
  <c r="C14" i="92"/>
  <c r="C96" i="96" s="1"/>
  <c r="B96" i="96"/>
  <c r="J26" i="94"/>
  <c r="L25" i="94" s="1"/>
  <c r="J25" i="94"/>
  <c r="R14" i="90"/>
  <c r="Q14" i="90"/>
  <c r="O14" i="90"/>
  <c r="P14" i="90"/>
  <c r="J27" i="94"/>
  <c r="J28" i="94"/>
  <c r="L27" i="94" s="1"/>
  <c r="R15" i="90"/>
  <c r="Q15" i="90"/>
  <c r="O15" i="90"/>
  <c r="P15" i="90"/>
  <c r="J29" i="94"/>
  <c r="J30" i="94"/>
  <c r="L29" i="94" s="1"/>
  <c r="R16" i="90"/>
  <c r="Q16" i="90"/>
  <c r="O16" i="90"/>
  <c r="P16" i="90"/>
  <c r="J31" i="94"/>
  <c r="J32" i="94"/>
  <c r="L31" i="94" s="1"/>
  <c r="R17" i="90"/>
  <c r="Q17" i="90"/>
  <c r="S17" i="90" s="1"/>
  <c r="O17" i="90"/>
  <c r="P17" i="90"/>
  <c r="J34" i="94"/>
  <c r="L33" i="94" s="1"/>
  <c r="J33" i="94"/>
  <c r="R18" i="90"/>
  <c r="Q18" i="90"/>
  <c r="O18" i="90"/>
  <c r="P18" i="90"/>
  <c r="J36" i="94"/>
  <c r="L35" i="94" s="1"/>
  <c r="J35" i="94"/>
  <c r="R19" i="90"/>
  <c r="Q19" i="90"/>
  <c r="O19" i="90"/>
  <c r="P19" i="90"/>
  <c r="J38" i="94"/>
  <c r="L37" i="94" s="1"/>
  <c r="J37" i="94"/>
  <c r="R20" i="90"/>
  <c r="Q20" i="90"/>
  <c r="O20" i="90"/>
  <c r="P20" i="90"/>
  <c r="J40" i="94"/>
  <c r="L39" i="94" s="1"/>
  <c r="J39" i="94"/>
  <c r="R21" i="90"/>
  <c r="Q21" i="90"/>
  <c r="O21" i="90"/>
  <c r="P21" i="90"/>
  <c r="J42" i="94"/>
  <c r="L41" i="94" s="1"/>
  <c r="J41" i="94"/>
  <c r="R22" i="90"/>
  <c r="Q22" i="90"/>
  <c r="O22" i="90"/>
  <c r="P22" i="90"/>
  <c r="J44" i="94"/>
  <c r="L43" i="94" s="1"/>
  <c r="J43" i="94"/>
  <c r="R23" i="90"/>
  <c r="Q23" i="90"/>
  <c r="O23" i="90"/>
  <c r="P23" i="90"/>
  <c r="J46" i="94"/>
  <c r="L45" i="94" s="1"/>
  <c r="J45" i="94"/>
  <c r="R24" i="90"/>
  <c r="Q24" i="90"/>
  <c r="O24" i="90"/>
  <c r="P24" i="90"/>
  <c r="C8" i="100"/>
  <c r="C36" i="102" s="1"/>
  <c r="B36" i="102"/>
  <c r="J14" i="101"/>
  <c r="L13" i="101" s="1"/>
  <c r="J13" i="101"/>
  <c r="R8" i="99"/>
  <c r="Q8" i="99"/>
  <c r="P8" i="99"/>
  <c r="O8" i="99"/>
  <c r="C9" i="100"/>
  <c r="C46" i="102" s="1"/>
  <c r="B46" i="102"/>
  <c r="J15" i="101"/>
  <c r="J16" i="101"/>
  <c r="L15" i="101" s="1"/>
  <c r="R9" i="99"/>
  <c r="Q9" i="99"/>
  <c r="S9" i="99" s="1"/>
  <c r="P9" i="99"/>
  <c r="O9" i="99"/>
  <c r="C10" i="100"/>
  <c r="C56" i="102" s="1"/>
  <c r="B56" i="102"/>
  <c r="J17" i="101"/>
  <c r="J18" i="101"/>
  <c r="L17" i="101" s="1"/>
  <c r="R10" i="99"/>
  <c r="Q10" i="99"/>
  <c r="S10" i="99" s="1"/>
  <c r="P10" i="99"/>
  <c r="O10" i="99"/>
  <c r="C11" i="100"/>
  <c r="C66" i="102" s="1"/>
  <c r="B66" i="102"/>
  <c r="J19" i="101"/>
  <c r="J20" i="101"/>
  <c r="L19" i="101" s="1"/>
  <c r="R11" i="99"/>
  <c r="Q11" i="99"/>
  <c r="S11" i="99" s="1"/>
  <c r="P11" i="99"/>
  <c r="O11" i="99"/>
  <c r="C12" i="100"/>
  <c r="C76" i="102" s="1"/>
  <c r="B76" i="102"/>
  <c r="J22" i="101"/>
  <c r="L21" i="101" s="1"/>
  <c r="J21" i="101"/>
  <c r="R12" i="99"/>
  <c r="Q12" i="99"/>
  <c r="P12" i="99"/>
  <c r="O12" i="99"/>
  <c r="C13" i="100"/>
  <c r="C86" i="102" s="1"/>
  <c r="B86" i="102"/>
  <c r="J23" i="101"/>
  <c r="J24" i="101"/>
  <c r="L23" i="101" s="1"/>
  <c r="R13" i="99"/>
  <c r="Q13" i="99"/>
  <c r="P13" i="99"/>
  <c r="O13" i="99"/>
  <c r="C14" i="100"/>
  <c r="C96" i="102" s="1"/>
  <c r="B96" i="102"/>
  <c r="J25" i="101"/>
  <c r="J26" i="101"/>
  <c r="L25" i="101" s="1"/>
  <c r="R14" i="99"/>
  <c r="Q14" i="99"/>
  <c r="P14" i="99"/>
  <c r="O14" i="99"/>
  <c r="J27" i="101"/>
  <c r="J28" i="101"/>
  <c r="L27" i="101" s="1"/>
  <c r="R15" i="99"/>
  <c r="Q15" i="99"/>
  <c r="P15" i="99"/>
  <c r="O15" i="99"/>
  <c r="J30" i="101"/>
  <c r="L29" i="101" s="1"/>
  <c r="J29" i="101"/>
  <c r="R16" i="99"/>
  <c r="Q16" i="99"/>
  <c r="P16" i="99"/>
  <c r="O16" i="99"/>
  <c r="J31" i="101"/>
  <c r="J32" i="101"/>
  <c r="L31" i="101" s="1"/>
  <c r="R17" i="99"/>
  <c r="Q17" i="99"/>
  <c r="S17" i="99" s="1"/>
  <c r="P17" i="99"/>
  <c r="O17" i="99"/>
  <c r="J33" i="101"/>
  <c r="J34" i="101"/>
  <c r="L33" i="101" s="1"/>
  <c r="R18" i="99"/>
  <c r="Q18" i="99"/>
  <c r="P18" i="99"/>
  <c r="O18" i="99"/>
  <c r="J35" i="101"/>
  <c r="J36" i="101"/>
  <c r="L35" i="101" s="1"/>
  <c r="R19" i="99"/>
  <c r="Q19" i="99"/>
  <c r="P19" i="99"/>
  <c r="O19" i="99"/>
  <c r="J38" i="101"/>
  <c r="L37" i="101" s="1"/>
  <c r="J37" i="101"/>
  <c r="R20" i="99"/>
  <c r="Q20" i="99"/>
  <c r="P20" i="99"/>
  <c r="O20" i="99"/>
  <c r="J39" i="101"/>
  <c r="J40" i="101"/>
  <c r="L39" i="101" s="1"/>
  <c r="R21" i="99"/>
  <c r="Q21" i="99"/>
  <c r="P21" i="99"/>
  <c r="O21" i="99"/>
  <c r="J41" i="101"/>
  <c r="J42" i="101"/>
  <c r="L41" i="101" s="1"/>
  <c r="R22" i="99"/>
  <c r="Q22" i="99"/>
  <c r="P22" i="99"/>
  <c r="O22" i="99"/>
  <c r="J43" i="101"/>
  <c r="J44" i="101"/>
  <c r="L43" i="101" s="1"/>
  <c r="R23" i="99"/>
  <c r="Q23" i="99"/>
  <c r="P23" i="99"/>
  <c r="O23" i="99"/>
  <c r="J46" i="101"/>
  <c r="L45" i="101" s="1"/>
  <c r="J45" i="101"/>
  <c r="R24" i="99"/>
  <c r="Q24" i="99"/>
  <c r="P24" i="99"/>
  <c r="O24" i="99"/>
  <c r="I5" i="56"/>
  <c r="B16" i="102"/>
  <c r="C6" i="100"/>
  <c r="C16" i="102" s="1"/>
  <c r="J9" i="101"/>
  <c r="J10" i="101"/>
  <c r="B26" i="96"/>
  <c r="C7" i="92"/>
  <c r="C26" i="96" s="1"/>
  <c r="B46" i="96"/>
  <c r="C9" i="92"/>
  <c r="C46" i="96" s="1"/>
  <c r="B36" i="96"/>
  <c r="C8" i="92"/>
  <c r="C36" i="96" s="1"/>
  <c r="J16" i="94"/>
  <c r="L15" i="94" s="1"/>
  <c r="J15" i="94"/>
  <c r="J10" i="94"/>
  <c r="J9" i="94"/>
  <c r="J11" i="94"/>
  <c r="J12" i="94"/>
  <c r="L11" i="94" s="1"/>
  <c r="J13" i="94"/>
  <c r="J14" i="94"/>
  <c r="L13" i="94" s="1"/>
  <c r="B16" i="96"/>
  <c r="C6" i="92"/>
  <c r="C16" i="96" s="1"/>
  <c r="C18" i="35"/>
  <c r="E9" i="98" l="1"/>
  <c r="D9" i="98" s="1"/>
  <c r="J5" i="101"/>
  <c r="K5" i="101"/>
  <c r="J6" i="101"/>
  <c r="L5" i="101" s="1"/>
  <c r="I5" i="101"/>
  <c r="F16" i="111"/>
  <c r="F5" i="111" s="1"/>
  <c r="F5" i="101"/>
  <c r="K5" i="111"/>
  <c r="G16" i="111"/>
  <c r="M95" i="112"/>
  <c r="N95" i="112" s="1"/>
  <c r="M93" i="112"/>
  <c r="N93" i="112" s="1"/>
  <c r="M91" i="112"/>
  <c r="N91" i="112" s="1"/>
  <c r="M89" i="112"/>
  <c r="N89" i="112" s="1"/>
  <c r="M87" i="112"/>
  <c r="N87" i="112" s="1"/>
  <c r="M85" i="112"/>
  <c r="N85" i="112" s="1"/>
  <c r="M83" i="112"/>
  <c r="N83" i="112" s="1"/>
  <c r="M81" i="112"/>
  <c r="N81" i="112" s="1"/>
  <c r="M79" i="112"/>
  <c r="N79" i="112" s="1"/>
  <c r="M77" i="112"/>
  <c r="N77" i="112" s="1"/>
  <c r="M75" i="112"/>
  <c r="N75" i="112" s="1"/>
  <c r="M73" i="112"/>
  <c r="N73" i="112" s="1"/>
  <c r="M71" i="112"/>
  <c r="N71" i="112" s="1"/>
  <c r="M69" i="112"/>
  <c r="M67" i="112"/>
  <c r="N67" i="112" s="1"/>
  <c r="M65" i="112"/>
  <c r="M63" i="112"/>
  <c r="N63" i="112" s="1"/>
  <c r="M61" i="112"/>
  <c r="M59" i="112"/>
  <c r="M57" i="112"/>
  <c r="N57" i="112" s="1"/>
  <c r="M55" i="112"/>
  <c r="M53" i="112"/>
  <c r="M51" i="112"/>
  <c r="N51" i="112" s="1"/>
  <c r="M49" i="112"/>
  <c r="M47" i="112"/>
  <c r="M45" i="112"/>
  <c r="N45" i="112" s="1"/>
  <c r="M43" i="112"/>
  <c r="N43" i="112" s="1"/>
  <c r="M41" i="112"/>
  <c r="N41" i="112" s="1"/>
  <c r="M39" i="112"/>
  <c r="N39" i="112" s="1"/>
  <c r="M37" i="112"/>
  <c r="N37" i="112" s="1"/>
  <c r="M35" i="112"/>
  <c r="N35" i="112" s="1"/>
  <c r="M33" i="112"/>
  <c r="N33" i="112" s="1"/>
  <c r="M31" i="112"/>
  <c r="N31" i="112" s="1"/>
  <c r="M29" i="112"/>
  <c r="N29" i="112" s="1"/>
  <c r="M27" i="112"/>
  <c r="N27" i="112" s="1"/>
  <c r="M25" i="112"/>
  <c r="N25" i="112" s="1"/>
  <c r="M23" i="112"/>
  <c r="N23" i="112" s="1"/>
  <c r="M21" i="112"/>
  <c r="M19" i="112"/>
  <c r="N19" i="112" s="1"/>
  <c r="M17" i="112"/>
  <c r="N17" i="112" s="1"/>
  <c r="M15" i="112"/>
  <c r="M13" i="112"/>
  <c r="M11" i="112"/>
  <c r="N11" i="112" s="1"/>
  <c r="M9" i="112"/>
  <c r="M7" i="112"/>
  <c r="N7" i="112" s="1"/>
  <c r="J95" i="112"/>
  <c r="K95" i="112" s="1"/>
  <c r="J93" i="112"/>
  <c r="K93" i="112" s="1"/>
  <c r="J91" i="112"/>
  <c r="K91" i="112" s="1"/>
  <c r="J89" i="112"/>
  <c r="K89" i="112" s="1"/>
  <c r="J87" i="112"/>
  <c r="K87" i="112" s="1"/>
  <c r="J85" i="112"/>
  <c r="K85" i="112" s="1"/>
  <c r="L95" i="112"/>
  <c r="L93" i="112"/>
  <c r="L91" i="112"/>
  <c r="L89" i="112"/>
  <c r="L87" i="112"/>
  <c r="L85" i="112"/>
  <c r="L83" i="112"/>
  <c r="L81" i="112"/>
  <c r="L79" i="112"/>
  <c r="L77" i="112"/>
  <c r="L75" i="112"/>
  <c r="L73" i="112"/>
  <c r="L71" i="112"/>
  <c r="L69" i="112"/>
  <c r="L67" i="112"/>
  <c r="L65" i="112"/>
  <c r="L63" i="112"/>
  <c r="L61" i="112"/>
  <c r="L59" i="112"/>
  <c r="L57" i="112"/>
  <c r="L55" i="112"/>
  <c r="L53" i="112"/>
  <c r="L51" i="112"/>
  <c r="L49" i="112"/>
  <c r="L47" i="112"/>
  <c r="L45" i="112"/>
  <c r="L43" i="112"/>
  <c r="L41" i="112"/>
  <c r="L39" i="112"/>
  <c r="L37" i="112"/>
  <c r="L35" i="112"/>
  <c r="M94" i="112"/>
  <c r="N94" i="112" s="1"/>
  <c r="M92" i="112"/>
  <c r="N92" i="112" s="1"/>
  <c r="M90" i="112"/>
  <c r="N90" i="112" s="1"/>
  <c r="M88" i="112"/>
  <c r="N88" i="112" s="1"/>
  <c r="M86" i="112"/>
  <c r="N86" i="112" s="1"/>
  <c r="M84" i="112"/>
  <c r="N84" i="112" s="1"/>
  <c r="M82" i="112"/>
  <c r="N82" i="112" s="1"/>
  <c r="M80" i="112"/>
  <c r="N80" i="112" s="1"/>
  <c r="M78" i="112"/>
  <c r="N78" i="112" s="1"/>
  <c r="M76" i="112"/>
  <c r="N76" i="112" s="1"/>
  <c r="M74" i="112"/>
  <c r="M72" i="112"/>
  <c r="N72" i="112" s="1"/>
  <c r="M70" i="112"/>
  <c r="N70" i="112" s="1"/>
  <c r="M68" i="112"/>
  <c r="N68" i="112" s="1"/>
  <c r="M66" i="112"/>
  <c r="N66" i="112" s="1"/>
  <c r="M64" i="112"/>
  <c r="M62" i="112"/>
  <c r="N62" i="112" s="1"/>
  <c r="M60" i="112"/>
  <c r="M58" i="112"/>
  <c r="M56" i="112"/>
  <c r="N56" i="112" s="1"/>
  <c r="M54" i="112"/>
  <c r="N54" i="112" s="1"/>
  <c r="M52" i="112"/>
  <c r="N52" i="112" s="1"/>
  <c r="M50" i="112"/>
  <c r="N50" i="112" s="1"/>
  <c r="M48" i="112"/>
  <c r="M46" i="112"/>
  <c r="M44" i="112"/>
  <c r="M42" i="112"/>
  <c r="M40" i="112"/>
  <c r="N40" i="112" s="1"/>
  <c r="M38" i="112"/>
  <c r="N38" i="112" s="1"/>
  <c r="M36" i="112"/>
  <c r="N36" i="112" s="1"/>
  <c r="M34" i="112"/>
  <c r="N34" i="112" s="1"/>
  <c r="M32" i="112"/>
  <c r="M30" i="112"/>
  <c r="N30" i="112" s="1"/>
  <c r="M28" i="112"/>
  <c r="M26" i="112"/>
  <c r="N26" i="112" s="1"/>
  <c r="M24" i="112"/>
  <c r="M22" i="112"/>
  <c r="N22" i="112" s="1"/>
  <c r="M20" i="112"/>
  <c r="N20" i="112" s="1"/>
  <c r="M18" i="112"/>
  <c r="N18" i="112" s="1"/>
  <c r="M16" i="112"/>
  <c r="N16" i="112" s="1"/>
  <c r="M14" i="112"/>
  <c r="N14" i="112" s="1"/>
  <c r="M12" i="112"/>
  <c r="N12" i="112" s="1"/>
  <c r="M10" i="112"/>
  <c r="N10" i="112" s="1"/>
  <c r="M8" i="112"/>
  <c r="M6" i="112"/>
  <c r="J94" i="112"/>
  <c r="K94" i="112" s="1"/>
  <c r="J92" i="112"/>
  <c r="K92" i="112" s="1"/>
  <c r="J90" i="112"/>
  <c r="K90" i="112" s="1"/>
  <c r="J88" i="112"/>
  <c r="K88" i="112" s="1"/>
  <c r="J86" i="112"/>
  <c r="K86" i="112" s="1"/>
  <c r="J84" i="112"/>
  <c r="K84" i="112" s="1"/>
  <c r="J82" i="112"/>
  <c r="K82" i="112" s="1"/>
  <c r="J80" i="112"/>
  <c r="K80" i="112" s="1"/>
  <c r="J78" i="112"/>
  <c r="K78" i="112" s="1"/>
  <c r="L88" i="112"/>
  <c r="L80" i="112"/>
  <c r="L72" i="112"/>
  <c r="L64" i="112"/>
  <c r="L56" i="112"/>
  <c r="L48" i="112"/>
  <c r="L40" i="112"/>
  <c r="L33" i="112"/>
  <c r="L29" i="112"/>
  <c r="L25" i="112"/>
  <c r="L21" i="112"/>
  <c r="L17" i="112"/>
  <c r="L13" i="112"/>
  <c r="L9" i="112"/>
  <c r="I95" i="112"/>
  <c r="I91" i="112"/>
  <c r="I87" i="112"/>
  <c r="J83" i="112"/>
  <c r="K83" i="112" s="1"/>
  <c r="I81" i="112"/>
  <c r="I78" i="112"/>
  <c r="I76" i="112"/>
  <c r="I74" i="112"/>
  <c r="I72" i="112"/>
  <c r="I70" i="112"/>
  <c r="I68" i="112"/>
  <c r="I66" i="112"/>
  <c r="I64" i="112"/>
  <c r="I62" i="112"/>
  <c r="I60" i="112"/>
  <c r="I58" i="112"/>
  <c r="I56" i="112"/>
  <c r="I54" i="112"/>
  <c r="I52" i="112"/>
  <c r="I50" i="112"/>
  <c r="I48" i="112"/>
  <c r="I46" i="112"/>
  <c r="I44" i="112"/>
  <c r="I42" i="112"/>
  <c r="I40" i="112"/>
  <c r="I38" i="112"/>
  <c r="I36" i="112"/>
  <c r="I34" i="112"/>
  <c r="I32" i="112"/>
  <c r="I30" i="112"/>
  <c r="I28" i="112"/>
  <c r="I26" i="112"/>
  <c r="I24" i="112"/>
  <c r="I22" i="112"/>
  <c r="I20" i="112"/>
  <c r="I18" i="112"/>
  <c r="I16" i="112"/>
  <c r="I14" i="112"/>
  <c r="I12" i="112"/>
  <c r="I10" i="112"/>
  <c r="I8" i="112"/>
  <c r="I6" i="112"/>
  <c r="F94" i="112"/>
  <c r="F92" i="112"/>
  <c r="F90" i="112"/>
  <c r="F88" i="112"/>
  <c r="F86" i="112"/>
  <c r="F84" i="112"/>
  <c r="F82" i="112"/>
  <c r="F80" i="112"/>
  <c r="F78" i="112"/>
  <c r="F76" i="112"/>
  <c r="L94" i="112"/>
  <c r="L86" i="112"/>
  <c r="L78" i="112"/>
  <c r="L70" i="112"/>
  <c r="L62" i="112"/>
  <c r="L54" i="112"/>
  <c r="L46" i="112"/>
  <c r="L38" i="112"/>
  <c r="L32" i="112"/>
  <c r="L28" i="112"/>
  <c r="L24" i="112"/>
  <c r="L20" i="112"/>
  <c r="L16" i="112"/>
  <c r="L12" i="112"/>
  <c r="L8" i="112"/>
  <c r="I94" i="112"/>
  <c r="I90" i="112"/>
  <c r="I86" i="112"/>
  <c r="I83" i="112"/>
  <c r="I80" i="112"/>
  <c r="J77" i="112"/>
  <c r="K77" i="112" s="1"/>
  <c r="J75" i="112"/>
  <c r="K75" i="112" s="1"/>
  <c r="J73" i="112"/>
  <c r="K73" i="112" s="1"/>
  <c r="J71" i="112"/>
  <c r="K71" i="112" s="1"/>
  <c r="J69" i="112"/>
  <c r="K69" i="112" s="1"/>
  <c r="J67" i="112"/>
  <c r="K67" i="112" s="1"/>
  <c r="J65" i="112"/>
  <c r="K65" i="112" s="1"/>
  <c r="J63" i="112"/>
  <c r="K63" i="112" s="1"/>
  <c r="J61" i="112"/>
  <c r="K61" i="112" s="1"/>
  <c r="J59" i="112"/>
  <c r="K59" i="112" s="1"/>
  <c r="J57" i="112"/>
  <c r="K57" i="112" s="1"/>
  <c r="J55" i="112"/>
  <c r="K55" i="112" s="1"/>
  <c r="J53" i="112"/>
  <c r="K53" i="112" s="1"/>
  <c r="J51" i="112"/>
  <c r="K51" i="112" s="1"/>
  <c r="J49" i="112"/>
  <c r="K49" i="112" s="1"/>
  <c r="J47" i="112"/>
  <c r="K47" i="112" s="1"/>
  <c r="J45" i="112"/>
  <c r="K45" i="112" s="1"/>
  <c r="J43" i="112"/>
  <c r="K43" i="112" s="1"/>
  <c r="J41" i="112"/>
  <c r="K41" i="112" s="1"/>
  <c r="J39" i="112"/>
  <c r="K39" i="112" s="1"/>
  <c r="J37" i="112"/>
  <c r="K37" i="112" s="1"/>
  <c r="J35" i="112"/>
  <c r="K35" i="112" s="1"/>
  <c r="J33" i="112"/>
  <c r="K33" i="112" s="1"/>
  <c r="J31" i="112"/>
  <c r="K31" i="112" s="1"/>
  <c r="J29" i="112"/>
  <c r="K29" i="112" s="1"/>
  <c r="J27" i="112"/>
  <c r="K27" i="112" s="1"/>
  <c r="J25" i="112"/>
  <c r="K25" i="112" s="1"/>
  <c r="J23" i="112"/>
  <c r="K23" i="112" s="1"/>
  <c r="J21" i="112"/>
  <c r="K21" i="112" s="1"/>
  <c r="J19" i="112"/>
  <c r="K19" i="112" s="1"/>
  <c r="J17" i="112"/>
  <c r="K17" i="112" s="1"/>
  <c r="J15" i="112"/>
  <c r="K15" i="112" s="1"/>
  <c r="J13" i="112"/>
  <c r="K13" i="112" s="1"/>
  <c r="J11" i="112"/>
  <c r="K11" i="112" s="1"/>
  <c r="J9" i="112"/>
  <c r="K9" i="112" s="1"/>
  <c r="J7" i="112"/>
  <c r="K7" i="112" s="1"/>
  <c r="G95" i="112"/>
  <c r="H95" i="112" s="1"/>
  <c r="G93" i="112"/>
  <c r="H93" i="112" s="1"/>
  <c r="G91" i="112"/>
  <c r="H91" i="112" s="1"/>
  <c r="G89" i="112"/>
  <c r="H89" i="112" s="1"/>
  <c r="G87" i="112"/>
  <c r="H87" i="112" s="1"/>
  <c r="G85" i="112"/>
  <c r="H85" i="112" s="1"/>
  <c r="G83" i="112"/>
  <c r="H83" i="112" s="1"/>
  <c r="G81" i="112"/>
  <c r="H81" i="112" s="1"/>
  <c r="G79" i="112"/>
  <c r="H79" i="112" s="1"/>
  <c r="G77" i="112"/>
  <c r="H77" i="112" s="1"/>
  <c r="G75" i="112"/>
  <c r="H75" i="112" s="1"/>
  <c r="G73" i="112"/>
  <c r="H73" i="112" s="1"/>
  <c r="G71" i="112"/>
  <c r="H71" i="112" s="1"/>
  <c r="G69" i="112"/>
  <c r="H69" i="112" s="1"/>
  <c r="G67" i="112"/>
  <c r="H67" i="112" s="1"/>
  <c r="G65" i="112"/>
  <c r="H65" i="112" s="1"/>
  <c r="G63" i="112"/>
  <c r="H63" i="112" s="1"/>
  <c r="G61" i="112"/>
  <c r="H61" i="112" s="1"/>
  <c r="G59" i="112"/>
  <c r="H59" i="112" s="1"/>
  <c r="G57" i="112"/>
  <c r="H57" i="112" s="1"/>
  <c r="G55" i="112"/>
  <c r="H55" i="112" s="1"/>
  <c r="L92" i="112"/>
  <c r="L84" i="112"/>
  <c r="L76" i="112"/>
  <c r="L68" i="112"/>
  <c r="L60" i="112"/>
  <c r="L52" i="112"/>
  <c r="L44" i="112"/>
  <c r="L36" i="112"/>
  <c r="L31" i="112"/>
  <c r="L27" i="112"/>
  <c r="L23" i="112"/>
  <c r="L19" i="112"/>
  <c r="L15" i="112"/>
  <c r="L11" i="112"/>
  <c r="L7" i="112"/>
  <c r="I93" i="112"/>
  <c r="I89" i="112"/>
  <c r="I85" i="112"/>
  <c r="I82" i="112"/>
  <c r="J79" i="112"/>
  <c r="K79" i="112" s="1"/>
  <c r="I77" i="112"/>
  <c r="I75" i="112"/>
  <c r="I73" i="112"/>
  <c r="I71" i="112"/>
  <c r="I69" i="112"/>
  <c r="I67" i="112"/>
  <c r="I65" i="112"/>
  <c r="I63" i="112"/>
  <c r="I61" i="112"/>
  <c r="I59" i="112"/>
  <c r="I57" i="112"/>
  <c r="I55" i="112"/>
  <c r="I53" i="112"/>
  <c r="I51" i="112"/>
  <c r="I49" i="112"/>
  <c r="I47" i="112"/>
  <c r="I45" i="112"/>
  <c r="I43" i="112"/>
  <c r="I41" i="112"/>
  <c r="I39" i="112"/>
  <c r="I37" i="112"/>
  <c r="I35" i="112"/>
  <c r="I33" i="112"/>
  <c r="I31" i="112"/>
  <c r="I29" i="112"/>
  <c r="I27" i="112"/>
  <c r="I25" i="112"/>
  <c r="I23" i="112"/>
  <c r="I21" i="112"/>
  <c r="I19" i="112"/>
  <c r="I17" i="112"/>
  <c r="I15" i="112"/>
  <c r="I13" i="112"/>
  <c r="I11" i="112"/>
  <c r="I9" i="112"/>
  <c r="I7" i="112"/>
  <c r="F95" i="112"/>
  <c r="F93" i="112"/>
  <c r="F91" i="112"/>
  <c r="F89" i="112"/>
  <c r="F87" i="112"/>
  <c r="F85" i="112"/>
  <c r="F83" i="112"/>
  <c r="F81" i="112"/>
  <c r="F79" i="112"/>
  <c r="F77" i="112"/>
  <c r="F75" i="112"/>
  <c r="F73" i="112"/>
  <c r="F71" i="112"/>
  <c r="F69" i="112"/>
  <c r="F67" i="112"/>
  <c r="F65" i="112"/>
  <c r="F63" i="112"/>
  <c r="F61" i="112"/>
  <c r="F59" i="112"/>
  <c r="F57" i="112"/>
  <c r="F55" i="112"/>
  <c r="L74" i="112"/>
  <c r="L42" i="112"/>
  <c r="L22" i="112"/>
  <c r="L6" i="112"/>
  <c r="J81" i="112"/>
  <c r="K81" i="112" s="1"/>
  <c r="J72" i="112"/>
  <c r="K72" i="112" s="1"/>
  <c r="J64" i="112"/>
  <c r="K64" i="112" s="1"/>
  <c r="J56" i="112"/>
  <c r="K56" i="112" s="1"/>
  <c r="J48" i="112"/>
  <c r="K48" i="112" s="1"/>
  <c r="J40" i="112"/>
  <c r="K40" i="112" s="1"/>
  <c r="J32" i="112"/>
  <c r="K32" i="112" s="1"/>
  <c r="J24" i="112"/>
  <c r="K24" i="112" s="1"/>
  <c r="J16" i="112"/>
  <c r="K16" i="112" s="1"/>
  <c r="J8" i="112"/>
  <c r="K8" i="112" s="1"/>
  <c r="G90" i="112"/>
  <c r="H90" i="112" s="1"/>
  <c r="G82" i="112"/>
  <c r="H82" i="112" s="1"/>
  <c r="G74" i="112"/>
  <c r="H74" i="112" s="1"/>
  <c r="G70" i="112"/>
  <c r="H70" i="112" s="1"/>
  <c r="G66" i="112"/>
  <c r="H66" i="112" s="1"/>
  <c r="G62" i="112"/>
  <c r="G58" i="112"/>
  <c r="H58" i="112" s="1"/>
  <c r="G54" i="112"/>
  <c r="H54" i="112" s="1"/>
  <c r="G52" i="112"/>
  <c r="H52" i="112" s="1"/>
  <c r="G50" i="112"/>
  <c r="H50" i="112" s="1"/>
  <c r="G48" i="112"/>
  <c r="H48" i="112" s="1"/>
  <c r="G46" i="112"/>
  <c r="H46" i="112" s="1"/>
  <c r="G44" i="112"/>
  <c r="H44" i="112" s="1"/>
  <c r="G42" i="112"/>
  <c r="H42" i="112" s="1"/>
  <c r="G40" i="112"/>
  <c r="H40" i="112" s="1"/>
  <c r="G38" i="112"/>
  <c r="H38" i="112" s="1"/>
  <c r="G36" i="112"/>
  <c r="H36" i="112" s="1"/>
  <c r="G34" i="112"/>
  <c r="H34" i="112" s="1"/>
  <c r="G32" i="112"/>
  <c r="H32" i="112" s="1"/>
  <c r="G30" i="112"/>
  <c r="H30" i="112" s="1"/>
  <c r="G28" i="112"/>
  <c r="H28" i="112" s="1"/>
  <c r="G26" i="112"/>
  <c r="H26" i="112" s="1"/>
  <c r="G24" i="112"/>
  <c r="H24" i="112" s="1"/>
  <c r="G22" i="112"/>
  <c r="H22" i="112" s="1"/>
  <c r="G20" i="112"/>
  <c r="H20" i="112" s="1"/>
  <c r="G18" i="112"/>
  <c r="H18" i="112" s="1"/>
  <c r="G16" i="112"/>
  <c r="H16" i="112" s="1"/>
  <c r="G14" i="112"/>
  <c r="H14" i="112" s="1"/>
  <c r="G12" i="112"/>
  <c r="H12" i="112" s="1"/>
  <c r="G10" i="112"/>
  <c r="H10" i="112" s="1"/>
  <c r="G8" i="112"/>
  <c r="H8" i="112" s="1"/>
  <c r="G6" i="112"/>
  <c r="D94" i="112"/>
  <c r="D92" i="112"/>
  <c r="D90" i="112"/>
  <c r="D88" i="112"/>
  <c r="D86" i="112"/>
  <c r="D84" i="112"/>
  <c r="D82" i="112"/>
  <c r="D80" i="112"/>
  <c r="D78" i="112"/>
  <c r="D76" i="112"/>
  <c r="D74" i="112"/>
  <c r="D72" i="112"/>
  <c r="D70" i="112"/>
  <c r="D68" i="112"/>
  <c r="D66" i="112"/>
  <c r="D64" i="112"/>
  <c r="D62" i="112"/>
  <c r="D60" i="112"/>
  <c r="D58" i="112"/>
  <c r="D56" i="112"/>
  <c r="D54" i="112"/>
  <c r="D52" i="112"/>
  <c r="D50" i="112"/>
  <c r="D48" i="112"/>
  <c r="D46" i="112"/>
  <c r="D44" i="112"/>
  <c r="D42" i="112"/>
  <c r="D40" i="112"/>
  <c r="D38" i="112"/>
  <c r="D36" i="112"/>
  <c r="D34" i="112"/>
  <c r="D32" i="112"/>
  <c r="D30" i="112"/>
  <c r="D28" i="112"/>
  <c r="D26" i="112"/>
  <c r="L66" i="112"/>
  <c r="L34" i="112"/>
  <c r="L18" i="112"/>
  <c r="I92" i="112"/>
  <c r="I79" i="112"/>
  <c r="J70" i="112"/>
  <c r="K70" i="112" s="1"/>
  <c r="J62" i="112"/>
  <c r="K62" i="112" s="1"/>
  <c r="J54" i="112"/>
  <c r="K54" i="112" s="1"/>
  <c r="J46" i="112"/>
  <c r="K46" i="112" s="1"/>
  <c r="J38" i="112"/>
  <c r="K38" i="112" s="1"/>
  <c r="J30" i="112"/>
  <c r="K30" i="112" s="1"/>
  <c r="J22" i="112"/>
  <c r="K22" i="112" s="1"/>
  <c r="J14" i="112"/>
  <c r="K14" i="112" s="1"/>
  <c r="J6" i="112"/>
  <c r="G88" i="112"/>
  <c r="H88" i="112" s="1"/>
  <c r="G80" i="112"/>
  <c r="H80" i="112" s="1"/>
  <c r="F74" i="112"/>
  <c r="F70" i="112"/>
  <c r="F66" i="112"/>
  <c r="F62" i="112"/>
  <c r="F58" i="112"/>
  <c r="F54" i="112"/>
  <c r="F52" i="112"/>
  <c r="F50" i="112"/>
  <c r="F48" i="112"/>
  <c r="F46" i="112"/>
  <c r="F44" i="112"/>
  <c r="F42" i="112"/>
  <c r="F40" i="112"/>
  <c r="F38" i="112"/>
  <c r="F36" i="112"/>
  <c r="F34" i="112"/>
  <c r="F32" i="112"/>
  <c r="F30" i="112"/>
  <c r="F28" i="112"/>
  <c r="F26" i="112"/>
  <c r="F24" i="112"/>
  <c r="F22" i="112"/>
  <c r="F20" i="112"/>
  <c r="F18" i="112"/>
  <c r="F16" i="112"/>
  <c r="F14" i="112"/>
  <c r="F12" i="112"/>
  <c r="F10" i="112"/>
  <c r="F8" i="112"/>
  <c r="F6" i="112"/>
  <c r="C94" i="112"/>
  <c r="C92" i="112"/>
  <c r="C90" i="112"/>
  <c r="C88" i="112"/>
  <c r="C86" i="112"/>
  <c r="C84" i="112"/>
  <c r="C82" i="112"/>
  <c r="C80" i="112"/>
  <c r="C78" i="112"/>
  <c r="C76" i="112"/>
  <c r="C74" i="112"/>
  <c r="C72" i="112"/>
  <c r="C70" i="112"/>
  <c r="C68" i="112"/>
  <c r="C66" i="112"/>
  <c r="C64" i="112"/>
  <c r="C62" i="112"/>
  <c r="C60" i="112"/>
  <c r="C58" i="112"/>
  <c r="C56" i="112"/>
  <c r="C54" i="112"/>
  <c r="C52" i="112"/>
  <c r="C50" i="112"/>
  <c r="C48" i="112"/>
  <c r="C46" i="112"/>
  <c r="C44" i="112"/>
  <c r="C42" i="112"/>
  <c r="C40" i="112"/>
  <c r="C38" i="112"/>
  <c r="C36" i="112"/>
  <c r="C34" i="112"/>
  <c r="C32" i="112"/>
  <c r="C30" i="112"/>
  <c r="C28" i="112"/>
  <c r="C26" i="112"/>
  <c r="L90" i="112"/>
  <c r="L58" i="112"/>
  <c r="L30" i="112"/>
  <c r="L14" i="112"/>
  <c r="I88" i="112"/>
  <c r="J76" i="112"/>
  <c r="K76" i="112" s="1"/>
  <c r="J68" i="112"/>
  <c r="K68" i="112" s="1"/>
  <c r="J60" i="112"/>
  <c r="K60" i="112" s="1"/>
  <c r="J52" i="112"/>
  <c r="K52" i="112" s="1"/>
  <c r="J44" i="112"/>
  <c r="K44" i="112" s="1"/>
  <c r="J36" i="112"/>
  <c r="K36" i="112" s="1"/>
  <c r="J28" i="112"/>
  <c r="K28" i="112" s="1"/>
  <c r="J20" i="112"/>
  <c r="K20" i="112" s="1"/>
  <c r="J12" i="112"/>
  <c r="K12" i="112" s="1"/>
  <c r="G94" i="112"/>
  <c r="H94" i="112" s="1"/>
  <c r="G86" i="112"/>
  <c r="H86" i="112" s="1"/>
  <c r="G78" i="112"/>
  <c r="H78" i="112" s="1"/>
  <c r="G72" i="112"/>
  <c r="H72" i="112" s="1"/>
  <c r="G68" i="112"/>
  <c r="H68" i="112" s="1"/>
  <c r="G64" i="112"/>
  <c r="H64" i="112" s="1"/>
  <c r="G60" i="112"/>
  <c r="H60" i="112" s="1"/>
  <c r="G56" i="112"/>
  <c r="H56" i="112" s="1"/>
  <c r="G53" i="112"/>
  <c r="H53" i="112" s="1"/>
  <c r="G51" i="112"/>
  <c r="H51" i="112" s="1"/>
  <c r="G49" i="112"/>
  <c r="H49" i="112" s="1"/>
  <c r="G47" i="112"/>
  <c r="H47" i="112" s="1"/>
  <c r="G45" i="112"/>
  <c r="H45" i="112" s="1"/>
  <c r="G43" i="112"/>
  <c r="H43" i="112" s="1"/>
  <c r="G41" i="112"/>
  <c r="H41" i="112" s="1"/>
  <c r="G39" i="112"/>
  <c r="H39" i="112" s="1"/>
  <c r="G37" i="112"/>
  <c r="H37" i="112" s="1"/>
  <c r="G35" i="112"/>
  <c r="H35" i="112" s="1"/>
  <c r="G33" i="112"/>
  <c r="H33" i="112" s="1"/>
  <c r="G31" i="112"/>
  <c r="H31" i="112" s="1"/>
  <c r="G29" i="112"/>
  <c r="H29" i="112" s="1"/>
  <c r="G27" i="112"/>
  <c r="H27" i="112" s="1"/>
  <c r="G25" i="112"/>
  <c r="H25" i="112" s="1"/>
  <c r="G23" i="112"/>
  <c r="H23" i="112" s="1"/>
  <c r="G21" i="112"/>
  <c r="H21" i="112" s="1"/>
  <c r="G19" i="112"/>
  <c r="H19" i="112" s="1"/>
  <c r="G17" i="112"/>
  <c r="H17" i="112" s="1"/>
  <c r="G15" i="112"/>
  <c r="G13" i="112"/>
  <c r="H13" i="112" s="1"/>
  <c r="G11" i="112"/>
  <c r="H11" i="112" s="1"/>
  <c r="G9" i="112"/>
  <c r="H9" i="112" s="1"/>
  <c r="G7" i="112"/>
  <c r="H7" i="112" s="1"/>
  <c r="D95" i="112"/>
  <c r="D93" i="112"/>
  <c r="D91" i="112"/>
  <c r="D89" i="112"/>
  <c r="D87" i="112"/>
  <c r="D85" i="112"/>
  <c r="D83" i="112"/>
  <c r="D81" i="112"/>
  <c r="D79" i="112"/>
  <c r="D77" i="112"/>
  <c r="D75" i="112"/>
  <c r="D73" i="112"/>
  <c r="D71" i="112"/>
  <c r="D69" i="112"/>
  <c r="D67" i="112"/>
  <c r="D65" i="112"/>
  <c r="D63" i="112"/>
  <c r="D61" i="112"/>
  <c r="D59" i="112"/>
  <c r="D57" i="112"/>
  <c r="D55" i="112"/>
  <c r="D53" i="112"/>
  <c r="D51" i="112"/>
  <c r="D49" i="112"/>
  <c r="D47" i="112"/>
  <c r="D45" i="112"/>
  <c r="D43" i="112"/>
  <c r="D41" i="112"/>
  <c r="D39" i="112"/>
  <c r="D37" i="112"/>
  <c r="D35" i="112"/>
  <c r="D33" i="112"/>
  <c r="D31" i="112"/>
  <c r="D29" i="112"/>
  <c r="D27" i="112"/>
  <c r="D25" i="112"/>
  <c r="D23" i="112"/>
  <c r="L82" i="112"/>
  <c r="L50" i="112"/>
  <c r="L26" i="112"/>
  <c r="L10" i="112"/>
  <c r="I84" i="112"/>
  <c r="J74" i="112"/>
  <c r="K74" i="112" s="1"/>
  <c r="J66" i="112"/>
  <c r="K66" i="112" s="1"/>
  <c r="J58" i="112"/>
  <c r="K58" i="112" s="1"/>
  <c r="J50" i="112"/>
  <c r="K50" i="112" s="1"/>
  <c r="J42" i="112"/>
  <c r="K42" i="112" s="1"/>
  <c r="J34" i="112"/>
  <c r="K34" i="112" s="1"/>
  <c r="J26" i="112"/>
  <c r="K26" i="112" s="1"/>
  <c r="J18" i="112"/>
  <c r="K18" i="112" s="1"/>
  <c r="J10" i="112"/>
  <c r="K10" i="112" s="1"/>
  <c r="G92" i="112"/>
  <c r="H92" i="112" s="1"/>
  <c r="G84" i="112"/>
  <c r="H84" i="112" s="1"/>
  <c r="G76" i="112"/>
  <c r="H76" i="112" s="1"/>
  <c r="F72" i="112"/>
  <c r="F68" i="112"/>
  <c r="F64" i="112"/>
  <c r="F60" i="112"/>
  <c r="F56" i="112"/>
  <c r="F53" i="112"/>
  <c r="F51" i="112"/>
  <c r="F49" i="112"/>
  <c r="F47" i="112"/>
  <c r="F45" i="112"/>
  <c r="F43" i="112"/>
  <c r="F41" i="112"/>
  <c r="F39" i="112"/>
  <c r="F37" i="112"/>
  <c r="F31" i="112"/>
  <c r="F23" i="112"/>
  <c r="F15" i="112"/>
  <c r="F7" i="112"/>
  <c r="C89" i="112"/>
  <c r="C81" i="112"/>
  <c r="C73" i="112"/>
  <c r="C65" i="112"/>
  <c r="C57" i="112"/>
  <c r="C49" i="112"/>
  <c r="C41" i="112"/>
  <c r="C33" i="112"/>
  <c r="C25" i="112"/>
  <c r="D22" i="112"/>
  <c r="D20" i="112"/>
  <c r="D18" i="112"/>
  <c r="D16" i="112"/>
  <c r="D14" i="112"/>
  <c r="D12" i="112"/>
  <c r="D10" i="112"/>
  <c r="D8" i="112"/>
  <c r="D6" i="112"/>
  <c r="F29" i="112"/>
  <c r="F21" i="112"/>
  <c r="F13" i="112"/>
  <c r="C95" i="112"/>
  <c r="C87" i="112"/>
  <c r="C79" i="112"/>
  <c r="C71" i="112"/>
  <c r="C63" i="112"/>
  <c r="C55" i="112"/>
  <c r="C47" i="112"/>
  <c r="C39" i="112"/>
  <c r="C31" i="112"/>
  <c r="D24" i="112"/>
  <c r="C22" i="112"/>
  <c r="C20" i="112"/>
  <c r="C18" i="112"/>
  <c r="C16" i="112"/>
  <c r="C14" i="112"/>
  <c r="C12" i="112"/>
  <c r="C10" i="112"/>
  <c r="C8" i="112"/>
  <c r="C6" i="112"/>
  <c r="F35" i="112"/>
  <c r="F27" i="112"/>
  <c r="F19" i="112"/>
  <c r="F11" i="112"/>
  <c r="C93" i="112"/>
  <c r="C85" i="112"/>
  <c r="C77" i="112"/>
  <c r="C69" i="112"/>
  <c r="C61" i="112"/>
  <c r="C53" i="112"/>
  <c r="C45" i="112"/>
  <c r="C37" i="112"/>
  <c r="C29" i="112"/>
  <c r="C24" i="112"/>
  <c r="D21" i="112"/>
  <c r="D19" i="112"/>
  <c r="D17" i="112"/>
  <c r="D15" i="112"/>
  <c r="D13" i="112"/>
  <c r="D11" i="112"/>
  <c r="D9" i="112"/>
  <c r="D7" i="112"/>
  <c r="F33" i="112"/>
  <c r="F25" i="112"/>
  <c r="F17" i="112"/>
  <c r="F9" i="112"/>
  <c r="C91" i="112"/>
  <c r="C83" i="112"/>
  <c r="C75" i="112"/>
  <c r="C67" i="112"/>
  <c r="C59" i="112"/>
  <c r="C51" i="112"/>
  <c r="C43" i="112"/>
  <c r="C35" i="112"/>
  <c r="C27" i="112"/>
  <c r="C23" i="112"/>
  <c r="C21" i="112"/>
  <c r="C19" i="112"/>
  <c r="C17" i="112"/>
  <c r="C15" i="112"/>
  <c r="C13" i="112"/>
  <c r="C11" i="112"/>
  <c r="C9" i="112"/>
  <c r="C7" i="112"/>
  <c r="I16" i="111"/>
  <c r="I5" i="111" s="1"/>
  <c r="H5" i="101"/>
  <c r="D9" i="82"/>
  <c r="J5" i="86"/>
  <c r="C18" i="75"/>
  <c r="G18" i="75"/>
  <c r="I17" i="75"/>
  <c r="E18" i="75"/>
  <c r="F9" i="82"/>
  <c r="F9" i="98" s="1"/>
  <c r="H9" i="82"/>
  <c r="K6" i="101"/>
  <c r="I16" i="75"/>
  <c r="J5" i="56"/>
  <c r="J5" i="31"/>
  <c r="G7" i="111"/>
  <c r="H62" i="112"/>
  <c r="N65" i="112"/>
  <c r="N49" i="112"/>
  <c r="N46" i="112"/>
  <c r="N60" i="112"/>
  <c r="N15" i="112"/>
  <c r="N74" i="112"/>
  <c r="N69" i="112"/>
  <c r="N59" i="112"/>
  <c r="N47" i="112"/>
  <c r="N13" i="112"/>
  <c r="N48" i="112"/>
  <c r="N9" i="112"/>
  <c r="N44" i="112"/>
  <c r="N32" i="112"/>
  <c r="N53" i="112"/>
  <c r="N28" i="112"/>
  <c r="N24" i="112"/>
  <c r="N42" i="112"/>
  <c r="N55" i="112"/>
  <c r="N64" i="112"/>
  <c r="N21" i="112"/>
  <c r="N58" i="112"/>
  <c r="N61" i="112"/>
  <c r="G7" i="107"/>
  <c r="M75" i="108"/>
  <c r="N75" i="108" s="1"/>
  <c r="M67" i="108"/>
  <c r="N67" i="108" s="1"/>
  <c r="M59" i="108"/>
  <c r="N59" i="108" s="1"/>
  <c r="M51" i="108"/>
  <c r="N51" i="108" s="1"/>
  <c r="M43" i="108"/>
  <c r="N43" i="108" s="1"/>
  <c r="M35" i="108"/>
  <c r="N35" i="108" s="1"/>
  <c r="M27" i="108"/>
  <c r="N27" i="108" s="1"/>
  <c r="M19" i="108"/>
  <c r="N19" i="108" s="1"/>
  <c r="M11" i="108"/>
  <c r="N11" i="108" s="1"/>
  <c r="J72" i="108"/>
  <c r="K72" i="108" s="1"/>
  <c r="J64" i="108"/>
  <c r="K64" i="108" s="1"/>
  <c r="J56" i="108"/>
  <c r="K56" i="108" s="1"/>
  <c r="J48" i="108"/>
  <c r="K48" i="108" s="1"/>
  <c r="J40" i="108"/>
  <c r="K40" i="108" s="1"/>
  <c r="J32" i="108"/>
  <c r="K32" i="108" s="1"/>
  <c r="J24" i="108"/>
  <c r="K24" i="108" s="1"/>
  <c r="J16" i="108"/>
  <c r="K16" i="108" s="1"/>
  <c r="J8" i="108"/>
  <c r="G69" i="108"/>
  <c r="H69" i="108" s="1"/>
  <c r="G61" i="108"/>
  <c r="H61" i="108" s="1"/>
  <c r="G53" i="108"/>
  <c r="H53" i="108" s="1"/>
  <c r="L73" i="108"/>
  <c r="L65" i="108"/>
  <c r="L57" i="108"/>
  <c r="L49" i="108"/>
  <c r="L41" i="108"/>
  <c r="L33" i="108"/>
  <c r="L25" i="108"/>
  <c r="L17" i="108"/>
  <c r="L9" i="108"/>
  <c r="I70" i="108"/>
  <c r="I62" i="108"/>
  <c r="I54" i="108"/>
  <c r="I46" i="108"/>
  <c r="I38" i="108"/>
  <c r="I30" i="108"/>
  <c r="I22" i="108"/>
  <c r="I14" i="108"/>
  <c r="F75" i="108"/>
  <c r="F67" i="108"/>
  <c r="F59" i="108"/>
  <c r="F51" i="108"/>
  <c r="M72" i="108"/>
  <c r="N72" i="108" s="1"/>
  <c r="M64" i="108"/>
  <c r="N64" i="108" s="1"/>
  <c r="M56" i="108"/>
  <c r="N56" i="108" s="1"/>
  <c r="M48" i="108"/>
  <c r="N48" i="108" s="1"/>
  <c r="M40" i="108"/>
  <c r="N40" i="108" s="1"/>
  <c r="M32" i="108"/>
  <c r="N32" i="108" s="1"/>
  <c r="M24" i="108"/>
  <c r="N24" i="108" s="1"/>
  <c r="M16" i="108"/>
  <c r="N16" i="108" s="1"/>
  <c r="M8" i="108"/>
  <c r="J69" i="108"/>
  <c r="K69" i="108" s="1"/>
  <c r="J61" i="108"/>
  <c r="K61" i="108" s="1"/>
  <c r="J53" i="108"/>
  <c r="K53" i="108" s="1"/>
  <c r="J45" i="108"/>
  <c r="K45" i="108" s="1"/>
  <c r="J37" i="108"/>
  <c r="K37" i="108" s="1"/>
  <c r="J29" i="108"/>
  <c r="K29" i="108" s="1"/>
  <c r="J21" i="108"/>
  <c r="K21" i="108" s="1"/>
  <c r="J13" i="108"/>
  <c r="K13" i="108" s="1"/>
  <c r="G74" i="108"/>
  <c r="H74" i="108" s="1"/>
  <c r="G66" i="108"/>
  <c r="H66" i="108" s="1"/>
  <c r="G58" i="108"/>
  <c r="H58" i="108" s="1"/>
  <c r="G50" i="108"/>
  <c r="H50" i="108" s="1"/>
  <c r="L52" i="108"/>
  <c r="L20" i="108"/>
  <c r="I57" i="108"/>
  <c r="I25" i="108"/>
  <c r="F62" i="108"/>
  <c r="F43" i="108"/>
  <c r="F35" i="108"/>
  <c r="F27" i="108"/>
  <c r="F19" i="108"/>
  <c r="F11" i="108"/>
  <c r="C72" i="108"/>
  <c r="C64" i="108"/>
  <c r="C56" i="108"/>
  <c r="C48" i="108"/>
  <c r="C40" i="108"/>
  <c r="C32" i="108"/>
  <c r="C24" i="108"/>
  <c r="C16" i="108"/>
  <c r="D43" i="108"/>
  <c r="D29" i="108"/>
  <c r="L66" i="108"/>
  <c r="M73" i="108"/>
  <c r="N73" i="108" s="1"/>
  <c r="M65" i="108"/>
  <c r="N65" i="108" s="1"/>
  <c r="M57" i="108"/>
  <c r="N57" i="108" s="1"/>
  <c r="M49" i="108"/>
  <c r="N49" i="108" s="1"/>
  <c r="M41" i="108"/>
  <c r="N41" i="108" s="1"/>
  <c r="M33" i="108"/>
  <c r="N33" i="108" s="1"/>
  <c r="M25" i="108"/>
  <c r="N25" i="108" s="1"/>
  <c r="M17" i="108"/>
  <c r="N17" i="108" s="1"/>
  <c r="M9" i="108"/>
  <c r="J70" i="108"/>
  <c r="K70" i="108" s="1"/>
  <c r="J62" i="108"/>
  <c r="K62" i="108" s="1"/>
  <c r="J54" i="108"/>
  <c r="K54" i="108" s="1"/>
  <c r="J46" i="108"/>
  <c r="K46" i="108" s="1"/>
  <c r="J38" i="108"/>
  <c r="K38" i="108" s="1"/>
  <c r="J30" i="108"/>
  <c r="K30" i="108" s="1"/>
  <c r="J22" i="108"/>
  <c r="K22" i="108" s="1"/>
  <c r="J14" i="108"/>
  <c r="K14" i="108" s="1"/>
  <c r="G75" i="108"/>
  <c r="H75" i="108" s="1"/>
  <c r="G67" i="108"/>
  <c r="H67" i="108" s="1"/>
  <c r="G59" i="108"/>
  <c r="H59" i="108" s="1"/>
  <c r="G51" i="108"/>
  <c r="H51" i="108" s="1"/>
  <c r="L71" i="108"/>
  <c r="L63" i="108"/>
  <c r="L55" i="108"/>
  <c r="L47" i="108"/>
  <c r="L39" i="108"/>
  <c r="L31" i="108"/>
  <c r="L23" i="108"/>
  <c r="L15" i="108"/>
  <c r="L7" i="108"/>
  <c r="I68" i="108"/>
  <c r="I60" i="108"/>
  <c r="I52" i="108"/>
  <c r="I44" i="108"/>
  <c r="I36" i="108"/>
  <c r="I28" i="108"/>
  <c r="I20" i="108"/>
  <c r="I12" i="108"/>
  <c r="F73" i="108"/>
  <c r="F65" i="108"/>
  <c r="F57" i="108"/>
  <c r="F49" i="108"/>
  <c r="M70" i="108"/>
  <c r="N70" i="108" s="1"/>
  <c r="M62" i="108"/>
  <c r="N62" i="108" s="1"/>
  <c r="M54" i="108"/>
  <c r="N54" i="108" s="1"/>
  <c r="M46" i="108"/>
  <c r="N46" i="108" s="1"/>
  <c r="M38" i="108"/>
  <c r="N38" i="108" s="1"/>
  <c r="M30" i="108"/>
  <c r="N30" i="108" s="1"/>
  <c r="M22" i="108"/>
  <c r="N22" i="108" s="1"/>
  <c r="M14" i="108"/>
  <c r="N14" i="108" s="1"/>
  <c r="J75" i="108"/>
  <c r="K75" i="108" s="1"/>
  <c r="J67" i="108"/>
  <c r="K67" i="108" s="1"/>
  <c r="J59" i="108"/>
  <c r="K59" i="108" s="1"/>
  <c r="J51" i="108"/>
  <c r="K51" i="108" s="1"/>
  <c r="J43" i="108"/>
  <c r="K43" i="108" s="1"/>
  <c r="J35" i="108"/>
  <c r="K35" i="108" s="1"/>
  <c r="J27" i="108"/>
  <c r="K27" i="108" s="1"/>
  <c r="J19" i="108"/>
  <c r="K19" i="108" s="1"/>
  <c r="J11" i="108"/>
  <c r="K11" i="108" s="1"/>
  <c r="G72" i="108"/>
  <c r="H72" i="108" s="1"/>
  <c r="G64" i="108"/>
  <c r="H64" i="108" s="1"/>
  <c r="G56" i="108"/>
  <c r="H56" i="108" s="1"/>
  <c r="G48" i="108"/>
  <c r="H48" i="108" s="1"/>
  <c r="L44" i="108"/>
  <c r="L12" i="108"/>
  <c r="I49" i="108"/>
  <c r="I17" i="108"/>
  <c r="F54" i="108"/>
  <c r="F41" i="108"/>
  <c r="F33" i="108"/>
  <c r="F25" i="108"/>
  <c r="F17" i="108"/>
  <c r="F9" i="108"/>
  <c r="C70" i="108"/>
  <c r="C62" i="108"/>
  <c r="C54" i="108"/>
  <c r="C46" i="108"/>
  <c r="C38" i="108"/>
  <c r="C30" i="108"/>
  <c r="C22" i="108"/>
  <c r="C14" i="108"/>
  <c r="L6" i="108"/>
  <c r="D39" i="108"/>
  <c r="D25" i="108"/>
  <c r="L58" i="108"/>
  <c r="M71" i="108"/>
  <c r="N71" i="108" s="1"/>
  <c r="M63" i="108"/>
  <c r="N63" i="108" s="1"/>
  <c r="M55" i="108"/>
  <c r="N55" i="108" s="1"/>
  <c r="M47" i="108"/>
  <c r="N47" i="108" s="1"/>
  <c r="M39" i="108"/>
  <c r="N39" i="108" s="1"/>
  <c r="M31" i="108"/>
  <c r="N31" i="108" s="1"/>
  <c r="M23" i="108"/>
  <c r="N23" i="108" s="1"/>
  <c r="M15" i="108"/>
  <c r="N15" i="108" s="1"/>
  <c r="M7" i="108"/>
  <c r="N7" i="108" s="1"/>
  <c r="J68" i="108"/>
  <c r="K68" i="108" s="1"/>
  <c r="J60" i="108"/>
  <c r="K60" i="108" s="1"/>
  <c r="J52" i="108"/>
  <c r="K52" i="108" s="1"/>
  <c r="J44" i="108"/>
  <c r="K44" i="108" s="1"/>
  <c r="J36" i="108"/>
  <c r="K36" i="108" s="1"/>
  <c r="J28" i="108"/>
  <c r="K28" i="108" s="1"/>
  <c r="J20" i="108"/>
  <c r="K20" i="108" s="1"/>
  <c r="J12" i="108"/>
  <c r="K12" i="108" s="1"/>
  <c r="G73" i="108"/>
  <c r="H73" i="108" s="1"/>
  <c r="G65" i="108"/>
  <c r="H65" i="108" s="1"/>
  <c r="G57" i="108"/>
  <c r="H57" i="108" s="1"/>
  <c r="G49" i="108"/>
  <c r="H49" i="108" s="1"/>
  <c r="L69" i="108"/>
  <c r="L61" i="108"/>
  <c r="L53" i="108"/>
  <c r="L45" i="108"/>
  <c r="L37" i="108"/>
  <c r="L29" i="108"/>
  <c r="L21" i="108"/>
  <c r="L13" i="108"/>
  <c r="I74" i="108"/>
  <c r="I66" i="108"/>
  <c r="I58" i="108"/>
  <c r="I50" i="108"/>
  <c r="I42" i="108"/>
  <c r="I34" i="108"/>
  <c r="I26" i="108"/>
  <c r="I18" i="108"/>
  <c r="I10" i="108"/>
  <c r="F71" i="108"/>
  <c r="F63" i="108"/>
  <c r="F55" i="108"/>
  <c r="F47" i="108"/>
  <c r="M68" i="108"/>
  <c r="N68" i="108" s="1"/>
  <c r="M60" i="108"/>
  <c r="N60" i="108" s="1"/>
  <c r="M52" i="108"/>
  <c r="N52" i="108" s="1"/>
  <c r="M44" i="108"/>
  <c r="N44" i="108" s="1"/>
  <c r="M36" i="108"/>
  <c r="N36" i="108" s="1"/>
  <c r="M28" i="108"/>
  <c r="N28" i="108" s="1"/>
  <c r="M20" i="108"/>
  <c r="N20" i="108" s="1"/>
  <c r="M12" i="108"/>
  <c r="N12" i="108" s="1"/>
  <c r="J73" i="108"/>
  <c r="K73" i="108" s="1"/>
  <c r="J65" i="108"/>
  <c r="K65" i="108" s="1"/>
  <c r="J57" i="108"/>
  <c r="K57" i="108" s="1"/>
  <c r="J49" i="108"/>
  <c r="K49" i="108" s="1"/>
  <c r="J41" i="108"/>
  <c r="K41" i="108" s="1"/>
  <c r="J33" i="108"/>
  <c r="K33" i="108" s="1"/>
  <c r="J25" i="108"/>
  <c r="K25" i="108" s="1"/>
  <c r="J17" i="108"/>
  <c r="K17" i="108" s="1"/>
  <c r="J9" i="108"/>
  <c r="G70" i="108"/>
  <c r="H70" i="108" s="1"/>
  <c r="G62" i="108"/>
  <c r="H62" i="108" s="1"/>
  <c r="G54" i="108"/>
  <c r="H54" i="108" s="1"/>
  <c r="L68" i="108"/>
  <c r="L36" i="108"/>
  <c r="I73" i="108"/>
  <c r="I41" i="108"/>
  <c r="I9" i="108"/>
  <c r="G47" i="108"/>
  <c r="H47" i="108" s="1"/>
  <c r="F39" i="108"/>
  <c r="F31" i="108"/>
  <c r="F23" i="108"/>
  <c r="F15" i="108"/>
  <c r="F7" i="108"/>
  <c r="C68" i="108"/>
  <c r="C60" i="108"/>
  <c r="C52" i="108"/>
  <c r="C44" i="108"/>
  <c r="C36" i="108"/>
  <c r="C28" i="108"/>
  <c r="C20" i="108"/>
  <c r="C12" i="108"/>
  <c r="F6" i="108"/>
  <c r="D37" i="108"/>
  <c r="D21" i="108"/>
  <c r="L50" i="108"/>
  <c r="M69" i="108"/>
  <c r="N69" i="108" s="1"/>
  <c r="M61" i="108"/>
  <c r="N61" i="108" s="1"/>
  <c r="M53" i="108"/>
  <c r="N53" i="108" s="1"/>
  <c r="M45" i="108"/>
  <c r="N45" i="108" s="1"/>
  <c r="M37" i="108"/>
  <c r="N37" i="108" s="1"/>
  <c r="M29" i="108"/>
  <c r="N29" i="108" s="1"/>
  <c r="M21" i="108"/>
  <c r="N21" i="108" s="1"/>
  <c r="M13" i="108"/>
  <c r="N13" i="108" s="1"/>
  <c r="J74" i="108"/>
  <c r="K74" i="108" s="1"/>
  <c r="J66" i="108"/>
  <c r="K66" i="108" s="1"/>
  <c r="J58" i="108"/>
  <c r="K58" i="108" s="1"/>
  <c r="J50" i="108"/>
  <c r="K50" i="108" s="1"/>
  <c r="J42" i="108"/>
  <c r="K42" i="108" s="1"/>
  <c r="J34" i="108"/>
  <c r="K34" i="108" s="1"/>
  <c r="J26" i="108"/>
  <c r="K26" i="108" s="1"/>
  <c r="J18" i="108"/>
  <c r="K18" i="108" s="1"/>
  <c r="J10" i="108"/>
  <c r="K10" i="108" s="1"/>
  <c r="G71" i="108"/>
  <c r="H71" i="108" s="1"/>
  <c r="G63" i="108"/>
  <c r="H63" i="108" s="1"/>
  <c r="G55" i="108"/>
  <c r="H55" i="108" s="1"/>
  <c r="L75" i="108"/>
  <c r="L67" i="108"/>
  <c r="L59" i="108"/>
  <c r="L51" i="108"/>
  <c r="L43" i="108"/>
  <c r="L35" i="108"/>
  <c r="L27" i="108"/>
  <c r="L19" i="108"/>
  <c r="L11" i="108"/>
  <c r="I72" i="108"/>
  <c r="I64" i="108"/>
  <c r="I56" i="108"/>
  <c r="I48" i="108"/>
  <c r="I40" i="108"/>
  <c r="I32" i="108"/>
  <c r="I24" i="108"/>
  <c r="I16" i="108"/>
  <c r="I8" i="108"/>
  <c r="F69" i="108"/>
  <c r="F61" i="108"/>
  <c r="F53" i="108"/>
  <c r="M74" i="108"/>
  <c r="N74" i="108" s="1"/>
  <c r="M66" i="108"/>
  <c r="N66" i="108" s="1"/>
  <c r="M58" i="108"/>
  <c r="N58" i="108" s="1"/>
  <c r="M50" i="108"/>
  <c r="N50" i="108" s="1"/>
  <c r="M42" i="108"/>
  <c r="N42" i="108" s="1"/>
  <c r="M34" i="108"/>
  <c r="N34" i="108" s="1"/>
  <c r="M26" i="108"/>
  <c r="N26" i="108" s="1"/>
  <c r="M18" i="108"/>
  <c r="N18" i="108" s="1"/>
  <c r="M10" i="108"/>
  <c r="N10" i="108" s="1"/>
  <c r="J71" i="108"/>
  <c r="K71" i="108" s="1"/>
  <c r="J63" i="108"/>
  <c r="K63" i="108" s="1"/>
  <c r="J55" i="108"/>
  <c r="K55" i="108" s="1"/>
  <c r="J47" i="108"/>
  <c r="K47" i="108" s="1"/>
  <c r="J39" i="108"/>
  <c r="K39" i="108" s="1"/>
  <c r="J31" i="108"/>
  <c r="K31" i="108" s="1"/>
  <c r="J23" i="108"/>
  <c r="K23" i="108" s="1"/>
  <c r="J15" i="108"/>
  <c r="K15" i="108" s="1"/>
  <c r="J7" i="108"/>
  <c r="G68" i="108"/>
  <c r="H68" i="108" s="1"/>
  <c r="G60" i="108"/>
  <c r="H60" i="108" s="1"/>
  <c r="G52" i="108"/>
  <c r="H52" i="108" s="1"/>
  <c r="L60" i="108"/>
  <c r="L28" i="108"/>
  <c r="I65" i="108"/>
  <c r="I33" i="108"/>
  <c r="F70" i="108"/>
  <c r="F45" i="108"/>
  <c r="F37" i="108"/>
  <c r="F29" i="108"/>
  <c r="F21" i="108"/>
  <c r="F13" i="108"/>
  <c r="C74" i="108"/>
  <c r="C66" i="108"/>
  <c r="C58" i="108"/>
  <c r="C50" i="108"/>
  <c r="C42" i="108"/>
  <c r="C34" i="108"/>
  <c r="C26" i="108"/>
  <c r="C18" i="108"/>
  <c r="C10" i="108"/>
  <c r="D49" i="108"/>
  <c r="D33" i="108"/>
  <c r="L74" i="108"/>
  <c r="L42" i="108"/>
  <c r="L34" i="108"/>
  <c r="I71" i="108"/>
  <c r="I39" i="108"/>
  <c r="I7" i="108"/>
  <c r="G46" i="108"/>
  <c r="H46" i="108" s="1"/>
  <c r="G38" i="108"/>
  <c r="H38" i="108" s="1"/>
  <c r="G30" i="108"/>
  <c r="H30" i="108" s="1"/>
  <c r="G22" i="108"/>
  <c r="H22" i="108" s="1"/>
  <c r="G14" i="108"/>
  <c r="H14" i="108" s="1"/>
  <c r="D75" i="108"/>
  <c r="D67" i="108"/>
  <c r="D59" i="108"/>
  <c r="D51" i="108"/>
  <c r="D35" i="108"/>
  <c r="D19" i="108"/>
  <c r="L16" i="108"/>
  <c r="I53" i="108"/>
  <c r="F58" i="108"/>
  <c r="F34" i="108"/>
  <c r="F18" i="108"/>
  <c r="C71" i="108"/>
  <c r="C55" i="108"/>
  <c r="C39" i="108"/>
  <c r="C23" i="108"/>
  <c r="C7" i="108"/>
  <c r="G41" i="108"/>
  <c r="H41" i="108" s="1"/>
  <c r="D16" i="108"/>
  <c r="I59" i="108"/>
  <c r="L38" i="108"/>
  <c r="G15" i="108"/>
  <c r="D20" i="108"/>
  <c r="L22" i="108"/>
  <c r="L30" i="108"/>
  <c r="G13" i="108"/>
  <c r="H13" i="108" s="1"/>
  <c r="D64" i="108"/>
  <c r="L26" i="108"/>
  <c r="I63" i="108"/>
  <c r="I31" i="108"/>
  <c r="F68" i="108"/>
  <c r="G44" i="108"/>
  <c r="H44" i="108" s="1"/>
  <c r="G36" i="108"/>
  <c r="H36" i="108" s="1"/>
  <c r="G28" i="108"/>
  <c r="H28" i="108" s="1"/>
  <c r="G20" i="108"/>
  <c r="H20" i="108" s="1"/>
  <c r="G12" i="108"/>
  <c r="H12" i="108" s="1"/>
  <c r="D73" i="108"/>
  <c r="D65" i="108"/>
  <c r="D57" i="108"/>
  <c r="D47" i="108"/>
  <c r="D31" i="108"/>
  <c r="L72" i="108"/>
  <c r="L40" i="108"/>
  <c r="L8" i="108"/>
  <c r="I45" i="108"/>
  <c r="I13" i="108"/>
  <c r="F50" i="108"/>
  <c r="F40" i="108"/>
  <c r="F32" i="108"/>
  <c r="F24" i="108"/>
  <c r="F16" i="108"/>
  <c r="F8" i="108"/>
  <c r="C69" i="108"/>
  <c r="C61" i="108"/>
  <c r="C53" i="108"/>
  <c r="C45" i="108"/>
  <c r="C37" i="108"/>
  <c r="C29" i="108"/>
  <c r="C21" i="108"/>
  <c r="C13" i="108"/>
  <c r="I6" i="108"/>
  <c r="I51" i="108"/>
  <c r="G33" i="108"/>
  <c r="H33" i="108" s="1"/>
  <c r="D70" i="108"/>
  <c r="D38" i="108"/>
  <c r="D12" i="108"/>
  <c r="D34" i="108"/>
  <c r="G43" i="108"/>
  <c r="H43" i="108" s="1"/>
  <c r="D24" i="108"/>
  <c r="I75" i="108"/>
  <c r="G39" i="108"/>
  <c r="H39" i="108" s="1"/>
  <c r="G7" i="108"/>
  <c r="H7" i="108" s="1"/>
  <c r="D44" i="108"/>
  <c r="D15" i="108"/>
  <c r="D50" i="108"/>
  <c r="I27" i="108"/>
  <c r="D32" i="108"/>
  <c r="I67" i="108"/>
  <c r="G37" i="108"/>
  <c r="H37" i="108" s="1"/>
  <c r="D74" i="108"/>
  <c r="L54" i="108"/>
  <c r="D40" i="108"/>
  <c r="I69" i="108"/>
  <c r="F38" i="108"/>
  <c r="F22" i="108"/>
  <c r="C75" i="108"/>
  <c r="C59" i="108"/>
  <c r="C51" i="108"/>
  <c r="C35" i="108"/>
  <c r="C19" i="108"/>
  <c r="G25" i="108"/>
  <c r="H25" i="108" s="1"/>
  <c r="D30" i="108"/>
  <c r="D14" i="108"/>
  <c r="D9" i="108"/>
  <c r="G31" i="108"/>
  <c r="H31" i="108" s="1"/>
  <c r="D36" i="108"/>
  <c r="D26" i="108"/>
  <c r="D13" i="108"/>
  <c r="G29" i="108"/>
  <c r="H29" i="108" s="1"/>
  <c r="F64" i="108"/>
  <c r="L18" i="108"/>
  <c r="I55" i="108"/>
  <c r="I23" i="108"/>
  <c r="F60" i="108"/>
  <c r="G42" i="108"/>
  <c r="H42" i="108" s="1"/>
  <c r="G34" i="108"/>
  <c r="H34" i="108" s="1"/>
  <c r="G26" i="108"/>
  <c r="H26" i="108" s="1"/>
  <c r="G18" i="108"/>
  <c r="H18" i="108" s="1"/>
  <c r="G10" i="108"/>
  <c r="H10" i="108" s="1"/>
  <c r="D71" i="108"/>
  <c r="D63" i="108"/>
  <c r="D55" i="108"/>
  <c r="D45" i="108"/>
  <c r="D27" i="108"/>
  <c r="L64" i="108"/>
  <c r="L32" i="108"/>
  <c r="I37" i="108"/>
  <c r="F74" i="108"/>
  <c r="F46" i="108"/>
  <c r="F30" i="108"/>
  <c r="F14" i="108"/>
  <c r="C67" i="108"/>
  <c r="C43" i="108"/>
  <c r="C27" i="108"/>
  <c r="C11" i="108"/>
  <c r="I19" i="108"/>
  <c r="D62" i="108"/>
  <c r="G27" i="108"/>
  <c r="H27" i="108" s="1"/>
  <c r="I43" i="108"/>
  <c r="D68" i="108"/>
  <c r="D11" i="108"/>
  <c r="G35" i="108"/>
  <c r="H35" i="108" s="1"/>
  <c r="I35" i="108"/>
  <c r="D66" i="108"/>
  <c r="D17" i="108"/>
  <c r="L10" i="108"/>
  <c r="I47" i="108"/>
  <c r="I15" i="108"/>
  <c r="F52" i="108"/>
  <c r="G40" i="108"/>
  <c r="H40" i="108" s="1"/>
  <c r="G32" i="108"/>
  <c r="H32" i="108" s="1"/>
  <c r="G24" i="108"/>
  <c r="H24" i="108" s="1"/>
  <c r="G16" i="108"/>
  <c r="H16" i="108" s="1"/>
  <c r="G8" i="108"/>
  <c r="H8" i="108" s="1"/>
  <c r="D69" i="108"/>
  <c r="D61" i="108"/>
  <c r="D53" i="108"/>
  <c r="D41" i="108"/>
  <c r="D23" i="108"/>
  <c r="L56" i="108"/>
  <c r="L24" i="108"/>
  <c r="I61" i="108"/>
  <c r="I29" i="108"/>
  <c r="F66" i="108"/>
  <c r="F44" i="108"/>
  <c r="F36" i="108"/>
  <c r="F28" i="108"/>
  <c r="F20" i="108"/>
  <c r="F12" i="108"/>
  <c r="C73" i="108"/>
  <c r="C65" i="108"/>
  <c r="C57" i="108"/>
  <c r="C49" i="108"/>
  <c r="C41" i="108"/>
  <c r="C33" i="108"/>
  <c r="C25" i="108"/>
  <c r="C17" i="108"/>
  <c r="C9" i="108"/>
  <c r="L46" i="108"/>
  <c r="F56" i="108"/>
  <c r="G17" i="108"/>
  <c r="H17" i="108" s="1"/>
  <c r="D54" i="108"/>
  <c r="D22" i="108"/>
  <c r="G6" i="108"/>
  <c r="M6" i="108"/>
  <c r="D72" i="108"/>
  <c r="L70" i="108"/>
  <c r="I11" i="108"/>
  <c r="G23" i="108"/>
  <c r="H23" i="108" s="1"/>
  <c r="D60" i="108"/>
  <c r="D28" i="108"/>
  <c r="D7" i="108"/>
  <c r="D10" i="108"/>
  <c r="G11" i="108"/>
  <c r="H11" i="108" s="1"/>
  <c r="L62" i="108"/>
  <c r="F72" i="108"/>
  <c r="G21" i="108"/>
  <c r="H21" i="108" s="1"/>
  <c r="D42" i="108"/>
  <c r="G19" i="108"/>
  <c r="H19" i="108" s="1"/>
  <c r="J6" i="108"/>
  <c r="L48" i="108"/>
  <c r="I21" i="108"/>
  <c r="F42" i="108"/>
  <c r="F26" i="108"/>
  <c r="F10" i="108"/>
  <c r="C63" i="108"/>
  <c r="C47" i="108"/>
  <c r="C31" i="108"/>
  <c r="C15" i="108"/>
  <c r="L14" i="108"/>
  <c r="G9" i="108"/>
  <c r="H9" i="108" s="1"/>
  <c r="D46" i="108"/>
  <c r="D58" i="108"/>
  <c r="D48" i="108"/>
  <c r="F48" i="108"/>
  <c r="D52" i="108"/>
  <c r="D6" i="108"/>
  <c r="D56" i="108"/>
  <c r="G45" i="108"/>
  <c r="H45" i="108" s="1"/>
  <c r="D18" i="108"/>
  <c r="D10" i="107"/>
  <c r="D8" i="108" s="1"/>
  <c r="C10" i="107"/>
  <c r="C8" i="108" s="1"/>
  <c r="E7" i="107"/>
  <c r="E10" i="107"/>
  <c r="E9" i="107"/>
  <c r="C8" i="107"/>
  <c r="C6" i="108" s="1"/>
  <c r="E8" i="107"/>
  <c r="D7" i="107"/>
  <c r="F25" i="35"/>
  <c r="E25" i="35"/>
  <c r="G26" i="58"/>
  <c r="G28" i="58" s="1"/>
  <c r="F26" i="58"/>
  <c r="D19" i="59"/>
  <c r="F18" i="35"/>
  <c r="E9" i="75"/>
  <c r="D9" i="75" s="1"/>
  <c r="D9" i="49"/>
  <c r="J9" i="49" s="1"/>
  <c r="E8" i="75"/>
  <c r="D8" i="75" s="1"/>
  <c r="D8" i="49"/>
  <c r="L9" i="101"/>
  <c r="L9" i="94"/>
  <c r="E18" i="35"/>
  <c r="G17" i="98" l="1"/>
  <c r="G9" i="98"/>
  <c r="H9" i="98" s="1"/>
  <c r="G5" i="111"/>
  <c r="L5" i="112"/>
  <c r="L2" i="112" s="1"/>
  <c r="I5" i="112"/>
  <c r="I2" i="112" s="1"/>
  <c r="F5" i="112"/>
  <c r="J5" i="112"/>
  <c r="M5" i="112"/>
  <c r="G5" i="112"/>
  <c r="G2" i="112" s="1"/>
  <c r="I18" i="75"/>
  <c r="E17" i="98"/>
  <c r="J9" i="82"/>
  <c r="N9" i="108"/>
  <c r="K7" i="108"/>
  <c r="K8" i="108"/>
  <c r="K9" i="108"/>
  <c r="N8" i="108"/>
  <c r="N8" i="112"/>
  <c r="H6" i="112"/>
  <c r="N6" i="112"/>
  <c r="K6" i="112"/>
  <c r="L5" i="108"/>
  <c r="M5" i="108"/>
  <c r="N6" i="108"/>
  <c r="I5" i="108"/>
  <c r="J5" i="108"/>
  <c r="K6" i="108"/>
  <c r="H6" i="108"/>
  <c r="G5" i="108"/>
  <c r="G2" i="108" s="1"/>
  <c r="F5" i="108"/>
  <c r="H9" i="75"/>
  <c r="D10" i="75"/>
  <c r="H15" i="112"/>
  <c r="H15" i="108"/>
  <c r="C17" i="98"/>
  <c r="D10" i="49"/>
  <c r="D24" i="49" s="1"/>
  <c r="J8" i="49"/>
  <c r="J10" i="49" s="1"/>
  <c r="H8" i="75"/>
  <c r="E10" i="75"/>
  <c r="C5" i="71"/>
  <c r="D7" i="61"/>
  <c r="E7" i="61"/>
  <c r="I5" i="61"/>
  <c r="H5" i="61"/>
  <c r="F5" i="61"/>
  <c r="F2" i="112" l="1"/>
  <c r="I17" i="98"/>
  <c r="D27" i="49"/>
  <c r="I24" i="49"/>
  <c r="I27" i="49" s="1"/>
  <c r="H24" i="49"/>
  <c r="H27" i="49" s="1"/>
  <c r="F24" i="49"/>
  <c r="F27" i="49" s="1"/>
  <c r="G24" i="49"/>
  <c r="G27" i="49" s="1"/>
  <c r="H5" i="112"/>
  <c r="H10" i="75"/>
  <c r="J2" i="112"/>
  <c r="K5" i="112"/>
  <c r="M2" i="112"/>
  <c r="N5" i="112"/>
  <c r="H5" i="108"/>
  <c r="M2" i="108"/>
  <c r="N5" i="108"/>
  <c r="J2" i="108"/>
  <c r="K5" i="108"/>
  <c r="D16" i="49"/>
  <c r="C5" i="90"/>
  <c r="F5" i="90" s="1"/>
  <c r="O6" i="78"/>
  <c r="C6" i="65"/>
  <c r="C7" i="61"/>
  <c r="L7" i="61"/>
  <c r="L5" i="61"/>
  <c r="I16" i="49" l="1"/>
  <c r="I19" i="49" s="1"/>
  <c r="F16" i="49"/>
  <c r="F19" i="49" s="1"/>
  <c r="G16" i="49"/>
  <c r="G19" i="49" s="1"/>
  <c r="E5" i="106"/>
  <c r="E5" i="109" s="1"/>
  <c r="D5" i="106"/>
  <c r="D5" i="109" s="1"/>
  <c r="C5" i="106"/>
  <c r="C5" i="109" s="1"/>
  <c r="C7" i="94"/>
  <c r="H16" i="49"/>
  <c r="H19" i="49" s="1"/>
  <c r="D19" i="49"/>
  <c r="K8" i="94"/>
  <c r="K6" i="94" s="1"/>
  <c r="K7" i="94"/>
  <c r="K5" i="94" s="1"/>
  <c r="I7" i="94"/>
  <c r="H7" i="94"/>
  <c r="F7" i="94"/>
  <c r="E7" i="94"/>
  <c r="D7" i="94"/>
  <c r="J7" i="94"/>
  <c r="J5" i="94" s="1"/>
  <c r="J8" i="94"/>
  <c r="J6" i="94" s="1"/>
  <c r="C5" i="92"/>
  <c r="C6" i="96" s="1"/>
  <c r="E8" i="98"/>
  <c r="D8" i="98" s="1"/>
  <c r="H5" i="94" l="1"/>
  <c r="I6" i="107"/>
  <c r="I5" i="107" s="1"/>
  <c r="I2" i="108" s="1"/>
  <c r="D6" i="107"/>
  <c r="I5" i="94"/>
  <c r="K6" i="107"/>
  <c r="K5" i="107" s="1"/>
  <c r="L2" i="108" s="1"/>
  <c r="C6" i="107"/>
  <c r="E6" i="107"/>
  <c r="F5" i="94"/>
  <c r="F6" i="107"/>
  <c r="F5" i="107" s="1"/>
  <c r="L7" i="94"/>
  <c r="L5" i="94"/>
  <c r="M5" i="78"/>
  <c r="P5" i="78"/>
  <c r="H5" i="78" s="1"/>
  <c r="N6" i="78"/>
  <c r="N5" i="78" s="1"/>
  <c r="J6" i="78"/>
  <c r="Q5" i="78" l="1"/>
  <c r="I5" i="78" s="1"/>
  <c r="J5" i="78" s="1"/>
  <c r="G6" i="107"/>
  <c r="G5" i="107" s="1"/>
  <c r="F2" i="108" s="1"/>
  <c r="D8" i="82"/>
  <c r="G6" i="80"/>
  <c r="F6" i="80"/>
  <c r="H6" i="80" l="1"/>
  <c r="S5" i="78"/>
  <c r="H8" i="82" s="1"/>
  <c r="G8" i="98" s="1"/>
  <c r="G10" i="98" s="1"/>
  <c r="D10" i="82"/>
  <c r="G17" i="59"/>
  <c r="R5" i="78"/>
  <c r="F8" i="82" s="1"/>
  <c r="F8" i="98" s="1"/>
  <c r="F10" i="98" s="1"/>
  <c r="C16" i="98"/>
  <c r="E10" i="98"/>
  <c r="D10" i="98"/>
  <c r="E6" i="80"/>
  <c r="H8" i="98" l="1"/>
  <c r="H10" i="98" s="1"/>
  <c r="D16" i="82"/>
  <c r="H16" i="82" s="1"/>
  <c r="D24" i="82"/>
  <c r="I17" i="59"/>
  <c r="J17" i="59"/>
  <c r="E19" i="59"/>
  <c r="G19" i="59" s="1"/>
  <c r="H10" i="82"/>
  <c r="D26" i="82" s="1"/>
  <c r="G16" i="98"/>
  <c r="G18" i="98" s="1"/>
  <c r="E16" i="98"/>
  <c r="E18" i="98" s="1"/>
  <c r="F10" i="82"/>
  <c r="D25" i="82" s="1"/>
  <c r="J8" i="82"/>
  <c r="J10" i="82" s="1"/>
  <c r="C18" i="98"/>
  <c r="I16" i="98" l="1"/>
  <c r="I18" i="98" s="1"/>
  <c r="F16" i="82"/>
  <c r="G16" i="82"/>
  <c r="I16" i="82"/>
  <c r="K17" i="59"/>
  <c r="J19" i="59"/>
  <c r="K19" i="59" s="1"/>
  <c r="I19" i="59"/>
  <c r="D17" i="82"/>
  <c r="D18" i="82"/>
  <c r="I24" i="82" l="1"/>
  <c r="H24" i="82"/>
  <c r="F24" i="82"/>
  <c r="G24" i="82"/>
  <c r="I18" i="82"/>
  <c r="G18" i="82"/>
  <c r="I17" i="82"/>
  <c r="G17" i="82"/>
  <c r="H17" i="82"/>
  <c r="F17" i="82"/>
  <c r="D19" i="82"/>
  <c r="F18" i="82"/>
  <c r="H18" i="82"/>
  <c r="I25" i="82" l="1"/>
  <c r="H25" i="82"/>
  <c r="G25" i="82"/>
  <c r="F25" i="82"/>
  <c r="D27" i="82"/>
  <c r="G26" i="82"/>
  <c r="F26" i="82"/>
  <c r="C27" i="82"/>
  <c r="H26" i="82"/>
  <c r="I26" i="82"/>
  <c r="I19" i="82"/>
  <c r="G19" i="82"/>
  <c r="F19" i="82"/>
  <c r="H19" i="82"/>
  <c r="H27" i="82" l="1"/>
  <c r="F27" i="82"/>
  <c r="I27" i="82"/>
  <c r="G27"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00000000-0006-0000-0100-000001000000}">
      <text>
        <r>
          <rPr>
            <b/>
            <sz val="9"/>
            <color indexed="81"/>
            <rFont val="MS P ゴシック"/>
            <family val="3"/>
            <charset val="128"/>
          </rPr>
          <t xml:space="preserve">(1)、(2)について
</t>
        </r>
        <r>
          <rPr>
            <sz val="9"/>
            <color indexed="81"/>
            <rFont val="MS P ゴシック"/>
            <family val="3"/>
            <charset val="128"/>
          </rPr>
          <t>どちらか一方の活動のみ申請の場合、申請しない活動ページは提出不要です。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05" authorId="0" shapeId="0" xr:uid="{00000000-0006-0000-0C00-000001000000}">
      <text>
        <r>
          <rPr>
            <b/>
            <sz val="11"/>
            <color indexed="12"/>
            <rFont val="MS P ゴシック"/>
            <family val="3"/>
            <charset val="128"/>
          </rPr>
          <t>PR⑪以降は非表示になっています。</t>
        </r>
        <r>
          <rPr>
            <sz val="11"/>
            <color indexed="12"/>
            <rFont val="MS P ゴシック"/>
            <family val="3"/>
            <charset val="128"/>
          </rPr>
          <t xml:space="preserve">
</t>
        </r>
        <r>
          <rPr>
            <b/>
            <sz val="11"/>
            <color indexed="12"/>
            <rFont val="MS P ゴシック"/>
            <family val="3"/>
            <charset val="128"/>
          </rPr>
          <t>[再表示するには]</t>
        </r>
        <r>
          <rPr>
            <sz val="11"/>
            <color indexed="12"/>
            <rFont val="MS P ゴシック"/>
            <family val="3"/>
            <charset val="128"/>
          </rPr>
          <t xml:space="preserve">
　マウスで105と206をドラッグして右クリックし、メニューの中から「再表示」を選択します。
</t>
        </r>
        <r>
          <rPr>
            <b/>
            <sz val="11"/>
            <color indexed="12"/>
            <rFont val="MS P ゴシック"/>
            <family val="3"/>
            <charset val="128"/>
          </rPr>
          <t>[非表示にするには]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05" authorId="0" shapeId="0" xr:uid="{00000000-0006-0000-0D00-000001000000}">
      <text>
        <r>
          <rPr>
            <b/>
            <sz val="11"/>
            <color indexed="12"/>
            <rFont val="MS P ゴシック"/>
            <family val="3"/>
            <charset val="128"/>
          </rPr>
          <t>販促⑪以降は非表示になっています。</t>
        </r>
        <r>
          <rPr>
            <sz val="11"/>
            <color indexed="12"/>
            <rFont val="MS P ゴシック"/>
            <family val="3"/>
            <charset val="128"/>
          </rPr>
          <t xml:space="preserve">
</t>
        </r>
        <r>
          <rPr>
            <b/>
            <sz val="11"/>
            <color indexed="12"/>
            <rFont val="MS P ゴシック"/>
            <family val="3"/>
            <charset val="128"/>
          </rPr>
          <t>[再表示するには]</t>
        </r>
        <r>
          <rPr>
            <sz val="11"/>
            <color indexed="12"/>
            <rFont val="MS P ゴシック"/>
            <family val="3"/>
            <charset val="128"/>
          </rPr>
          <t xml:space="preserve">
　マウスで105と506をドラッグして右クリックし、メニューの中から「再表示」を選択します。
</t>
        </r>
        <r>
          <rPr>
            <b/>
            <sz val="11"/>
            <color indexed="12"/>
            <rFont val="MS P ゴシック"/>
            <family val="3"/>
            <charset val="128"/>
          </rPr>
          <t>[非表示にするには]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00000000-0006-0000-1000-000001000000}">
      <text>
        <r>
          <rPr>
            <b/>
            <sz val="9"/>
            <color indexed="81"/>
            <rFont val="MS P ゴシック"/>
            <family val="3"/>
            <charset val="128"/>
          </rPr>
          <t xml:space="preserve">(1)、(2)について
</t>
        </r>
        <r>
          <rPr>
            <sz val="9"/>
            <color indexed="81"/>
            <rFont val="MS P ゴシック"/>
            <family val="3"/>
            <charset val="128"/>
          </rPr>
          <t>どちらか一方の活動のみ採択の場合、交付のない活動ページは提出不要です。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9" authorId="0" shapeId="0" xr:uid="{00000000-0006-0000-1100-000001000000}">
      <text>
        <r>
          <rPr>
            <b/>
            <sz val="9"/>
            <color indexed="81"/>
            <rFont val="MS P ゴシック"/>
            <family val="3"/>
            <charset val="128"/>
          </rPr>
          <t xml:space="preserve">報告書に押印は不要です。
</t>
        </r>
        <r>
          <rPr>
            <sz val="9"/>
            <color indexed="81"/>
            <rFont val="MS P ゴシック"/>
            <family val="3"/>
            <charset val="128"/>
          </rPr>
          <t>※組織として押印が必要な場合は押して頂いても構いません。</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6" authorId="0" shapeId="0" xr:uid="{00000000-0006-0000-1700-000001000000}">
      <text>
        <r>
          <rPr>
            <b/>
            <sz val="11"/>
            <color indexed="12"/>
            <rFont val="MS P ゴシック"/>
            <family val="3"/>
            <charset val="128"/>
          </rPr>
          <t xml:space="preserve">販促⑪以降は非表示になっています。
[再表示するには]
</t>
        </r>
        <r>
          <rPr>
            <sz val="11"/>
            <color indexed="12"/>
            <rFont val="MS P ゴシック"/>
            <family val="3"/>
            <charset val="128"/>
          </rPr>
          <t>　マウスで26と47をドラッグして右クリックし、メニューの中から「再表示」を選択します。</t>
        </r>
        <r>
          <rPr>
            <b/>
            <sz val="11"/>
            <color indexed="12"/>
            <rFont val="MS P ゴシック"/>
            <family val="3"/>
            <charset val="128"/>
          </rPr>
          <t xml:space="preserve">
[非表示にするには]
　</t>
        </r>
        <r>
          <rPr>
            <sz val="11"/>
            <color indexed="12"/>
            <rFont val="MS P ゴシック"/>
            <family val="3"/>
            <charset val="128"/>
          </rPr>
          <t>隠したい行番号をドラッグして右クリックし、メニューの中から「非表示」を選択します。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8" authorId="0" shapeId="0" xr:uid="{00000000-0006-0000-1B00-000001000000}">
      <text>
        <r>
          <rPr>
            <b/>
            <sz val="9"/>
            <color indexed="81"/>
            <rFont val="MS P ゴシック"/>
            <family val="3"/>
            <charset val="128"/>
          </rPr>
          <t>概算払い請求書には押印が必要です。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8" authorId="0" shapeId="0" xr:uid="{00000000-0006-0000-1C00-000001000000}">
      <text>
        <r>
          <rPr>
            <b/>
            <sz val="9"/>
            <color indexed="81"/>
            <rFont val="MS P ゴシック"/>
            <family val="3"/>
            <charset val="128"/>
          </rPr>
          <t xml:space="preserve">報告書に押印は不要です。
</t>
        </r>
        <r>
          <rPr>
            <sz val="9"/>
            <color indexed="81"/>
            <rFont val="MS P ゴシック"/>
            <family val="3"/>
            <charset val="128"/>
          </rPr>
          <t>※組織として押印が必要な場合は押して頂いても構いません。</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 authorId="0" shapeId="0" xr:uid="{00000000-0006-0000-1D00-000001000000}">
      <text>
        <r>
          <rPr>
            <b/>
            <sz val="9"/>
            <color indexed="81"/>
            <rFont val="MS P ゴシック"/>
            <family val="3"/>
            <charset val="128"/>
          </rPr>
          <t>概算払い請求書には押印が必要です。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00000000-0006-0000-1E00-000001000000}">
      <text>
        <r>
          <rPr>
            <b/>
            <sz val="9"/>
            <color indexed="81"/>
            <rFont val="MS P ゴシック"/>
            <family val="3"/>
            <charset val="128"/>
          </rPr>
          <t xml:space="preserve">(1)、(2)について
</t>
        </r>
        <r>
          <rPr>
            <sz val="9"/>
            <color indexed="81"/>
            <rFont val="MS P ゴシック"/>
            <family val="3"/>
            <charset val="128"/>
          </rPr>
          <t>どちらか一方の活動のみ採択の場合、交付のない活動ページは提出不要です。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9" authorId="0" shapeId="0" xr:uid="{00000000-0006-0000-1F00-000001000000}">
      <text>
        <r>
          <rPr>
            <b/>
            <sz val="9"/>
            <color indexed="81"/>
            <rFont val="MS P ゴシック"/>
            <family val="3"/>
            <charset val="128"/>
          </rPr>
          <t xml:space="preserve">報告書に押印は不要です。
</t>
        </r>
        <r>
          <rPr>
            <sz val="9"/>
            <color indexed="81"/>
            <rFont val="MS P ゴシック"/>
            <family val="3"/>
            <charset val="128"/>
          </rPr>
          <t>※組織として押印が必要な場合は押して頂いても構いません。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9" authorId="0" shapeId="0" xr:uid="{00000000-0006-0000-0200-000001000000}">
      <text>
        <r>
          <rPr>
            <b/>
            <sz val="9"/>
            <color indexed="81"/>
            <rFont val="MS P ゴシック"/>
            <family val="3"/>
            <charset val="128"/>
          </rPr>
          <t xml:space="preserve">申請書に押印は不要です。
</t>
        </r>
        <r>
          <rPr>
            <sz val="9"/>
            <color indexed="81"/>
            <rFont val="MS P ゴシック"/>
            <family val="3"/>
            <charset val="128"/>
          </rPr>
          <t>※組織として押印が必要な場合は押して頂いても構いません。</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 authorId="0" shapeId="0" xr:uid="{00000000-0006-0000-2000-000001000000}">
      <text>
        <r>
          <rPr>
            <sz val="10"/>
            <color indexed="81"/>
            <rFont val="MS P ゴシック"/>
            <family val="3"/>
            <charset val="128"/>
          </rPr>
          <t>【「具体的な内容」の記載の注意点】
1.どこで（具体的な開催地・店名）、計〇ヶ所（複数の場合）
2.誰に対し（活動の対象（〇社〇〇名　等）
3.どのように実施し
4.どのくらいの結果を見込むか
これらを記載してください。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 authorId="0" shapeId="0" xr:uid="{00000000-0006-0000-2100-000001000000}">
      <text>
        <r>
          <rPr>
            <sz val="10"/>
            <color indexed="81"/>
            <rFont val="MS P ゴシック"/>
            <family val="3"/>
            <charset val="128"/>
          </rPr>
          <t>【「具体的な内容」の記載の注意点】
1.どこで（具体的な開催地・店名）、計〇ヶ所（複数の場合）
2.誰に対し（活動の対象（〇社〇〇名　等）
3.どのように実施し
4.どのくらいの結果を見込むか
これらを記載してください。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6" authorId="0" shapeId="0" xr:uid="{00000000-0006-0000-2400-000001000000}">
      <text>
        <r>
          <rPr>
            <b/>
            <sz val="11"/>
            <color indexed="12"/>
            <rFont val="MS P ゴシック"/>
            <family val="3"/>
            <charset val="128"/>
          </rPr>
          <t>PR⑪以降は非表示になっています。
[再表示するには]
　</t>
        </r>
        <r>
          <rPr>
            <sz val="11"/>
            <color indexed="12"/>
            <rFont val="MS P ゴシック"/>
            <family val="3"/>
            <charset val="128"/>
          </rPr>
          <t>マウスで26と47をドラッグして右クリックし、メニューの中から「再表示」を選択します。</t>
        </r>
        <r>
          <rPr>
            <b/>
            <sz val="11"/>
            <color indexed="12"/>
            <rFont val="MS P ゴシック"/>
            <family val="3"/>
            <charset val="128"/>
          </rPr>
          <t xml:space="preserve">
[非表示にするには]
　</t>
        </r>
        <r>
          <rPr>
            <sz val="11"/>
            <color indexed="12"/>
            <rFont val="MS P ゴシック"/>
            <family val="3"/>
            <charset val="128"/>
          </rPr>
          <t>隠したい行番号をドラッグして右クリックし、メニューの中から「非表示」を選択します。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6" authorId="0" shapeId="0" xr:uid="{00000000-0006-0000-2500-000001000000}">
      <text>
        <r>
          <rPr>
            <b/>
            <sz val="11"/>
            <color indexed="12"/>
            <rFont val="MS P ゴシック"/>
            <family val="3"/>
            <charset val="128"/>
          </rPr>
          <t>販促⑪以降は非表示になっています。
[再表示するには]
　</t>
        </r>
        <r>
          <rPr>
            <sz val="11"/>
            <color indexed="12"/>
            <rFont val="MS P ゴシック"/>
            <family val="3"/>
            <charset val="128"/>
          </rPr>
          <t>マウスで26と107をドラッグして右クリックし、メニューの中から「再表示」を選択します。</t>
        </r>
        <r>
          <rPr>
            <b/>
            <sz val="11"/>
            <color indexed="12"/>
            <rFont val="MS P ゴシック"/>
            <family val="3"/>
            <charset val="128"/>
          </rPr>
          <t xml:space="preserve">
[非表示にするには]
　</t>
        </r>
        <r>
          <rPr>
            <sz val="11"/>
            <color indexed="12"/>
            <rFont val="MS P ゴシック"/>
            <family val="3"/>
            <charset val="128"/>
          </rPr>
          <t>隠したい行番号をドラッグして右クリックし、メニューの中から「非表示」を選択します。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05" authorId="0" shapeId="0" xr:uid="{00000000-0006-0000-2700-000001000000}">
      <text>
        <r>
          <rPr>
            <b/>
            <sz val="11"/>
            <color indexed="12"/>
            <rFont val="MS P ゴシック"/>
            <family val="3"/>
            <charset val="128"/>
          </rPr>
          <t>販促⑪以降は非表示になっています。
[再表示するには]
　</t>
        </r>
        <r>
          <rPr>
            <sz val="11"/>
            <color indexed="12"/>
            <rFont val="MS P ゴシック"/>
            <family val="3"/>
            <charset val="128"/>
          </rPr>
          <t>マウスで105と506をドラッグして右クリックし、メニューの中から「再表示」を選択します。</t>
        </r>
        <r>
          <rPr>
            <b/>
            <sz val="11"/>
            <color indexed="12"/>
            <rFont val="MS P ゴシック"/>
            <family val="3"/>
            <charset val="128"/>
          </rPr>
          <t xml:space="preserve">
[非表示にするには]
　</t>
        </r>
        <r>
          <rPr>
            <sz val="11"/>
            <color indexed="12"/>
            <rFont val="MS P ゴシック"/>
            <family val="3"/>
            <charset val="128"/>
          </rPr>
          <t>隠したい行番号をドラッグして右クリックし、メニューの中から「非表示」を選択します。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9" authorId="0" shapeId="0" xr:uid="{00000000-0006-0000-2B00-000001000000}">
      <text>
        <r>
          <rPr>
            <b/>
            <sz val="9"/>
            <color indexed="81"/>
            <rFont val="MS P ゴシック"/>
            <family val="3"/>
            <charset val="128"/>
          </rPr>
          <t xml:space="preserve">申請書に押印は不要です。
</t>
        </r>
        <r>
          <rPr>
            <sz val="9"/>
            <color indexed="81"/>
            <rFont val="MS P ゴシック"/>
            <family val="3"/>
            <charset val="128"/>
          </rPr>
          <t>※組織として押印が必要な場合は押して頂いても構いません。</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46" authorId="0" shapeId="0" xr:uid="{00000000-0006-0000-2E00-000001000000}">
      <text>
        <r>
          <rPr>
            <b/>
            <sz val="11"/>
            <color indexed="12"/>
            <rFont val="MS P ゴシック"/>
            <family val="3"/>
            <charset val="128"/>
          </rPr>
          <t>PR⑤以降は非表示になっています。
[再表示するには]
　マウスで46と207をドラッグして右クリックし、メニューの中から「再表示」を選択します。
[非表示にするには]
　隠したい行番号をドラッグして右クリックし、メニューの中から「非表示」を選択します。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46" authorId="0" shapeId="0" xr:uid="{00000000-0006-0000-2F00-000001000000}">
      <text>
        <r>
          <rPr>
            <b/>
            <sz val="11"/>
            <color indexed="12"/>
            <rFont val="MS P ゴシック"/>
            <family val="3"/>
            <charset val="128"/>
          </rPr>
          <t>販促⑤以降は非表示になっています。
[再表示するには]
　マウスで46と507をドラッグして右クリックし、メニューの中から「再表示」を選択します。
[非表示にするには]
　隠したい行番号をドラッグして右クリックし、メニューの中から「非表示」を選択します。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9" authorId="0" shapeId="0" xr:uid="{00000000-0006-0000-3200-000001000000}">
      <text>
        <r>
          <rPr>
            <b/>
            <sz val="9"/>
            <color indexed="81"/>
            <rFont val="MS P ゴシック"/>
            <family val="3"/>
            <charset val="128"/>
          </rPr>
          <t xml:space="preserve">申請書に押印は不要です。
</t>
        </r>
        <r>
          <rPr>
            <sz val="9"/>
            <color indexed="81"/>
            <rFont val="MS P ゴシック"/>
            <family val="3"/>
            <charset val="128"/>
          </rPr>
          <t>※組織として押印が必要な場合は押して頂いても構いません。</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6" authorId="0" shapeId="0" xr:uid="{00000000-0006-0000-3500-000001000000}">
      <text>
        <r>
          <rPr>
            <b/>
            <sz val="11"/>
            <color indexed="12"/>
            <rFont val="MS P ゴシック"/>
            <family val="3"/>
            <charset val="128"/>
          </rPr>
          <t>PR⑦以降は非表示になっています。
[再表示するには]
　マウスで66と207をドラッグして右クリックし、メニューの中から「再表示」を選択します。
[非表示にするには]
　隠したい行番号をドラッグして右クリックし、メニューの中から「非表示」を選択します。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00000000-0006-0000-0400-000001000000}">
      <text>
        <r>
          <rPr>
            <sz val="10"/>
            <color indexed="81"/>
            <rFont val="MS P ゴシック"/>
            <family val="3"/>
            <charset val="128"/>
          </rPr>
          <t>【記載の注意点】
本申請事業において
1.何を（対象品目）どのようにPR・販促するのかという詳細
2.数値目標
　ＰＲ：出展・開催等の来場者数、参加数見込、
　　　　リーチ・コンバージョン数（広告）等
　販促：商談数、成約見込み額
3.見込輸出額
上記３点を漏らさず記載してください。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6" authorId="0" shapeId="0" xr:uid="{00000000-0006-0000-3600-000001000000}">
      <text>
        <r>
          <rPr>
            <b/>
            <sz val="11"/>
            <color indexed="12"/>
            <rFont val="MS P ゴシック"/>
            <family val="3"/>
            <charset val="128"/>
          </rPr>
          <t>販促⑦以降は非表示になっています。
[再表示するには]
　マウスで66と207をドラッグして右クリックし、メニューの中から「再表示」を選択します。
[非表示にするには]
　隠したい行番号をドラッグして右クリックし、メニューの中から「非表示」を選択します。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 authorId="0" shapeId="0" xr:uid="{00000000-0006-0000-3800-000001000000}">
      <text>
        <r>
          <rPr>
            <b/>
            <sz val="9"/>
            <color indexed="81"/>
            <rFont val="MS P ゴシック"/>
            <family val="3"/>
            <charset val="128"/>
          </rPr>
          <t xml:space="preserve">(1)、(2)について
</t>
        </r>
        <r>
          <rPr>
            <sz val="9"/>
            <color indexed="81"/>
            <rFont val="MS P ゴシック"/>
            <family val="3"/>
            <charset val="128"/>
          </rPr>
          <t>どちらか一方の活動のみ採択の場合、交付のない活動ページは提出不要です。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9" authorId="0" shapeId="0" xr:uid="{00000000-0006-0000-3900-000001000000}">
      <text>
        <r>
          <rPr>
            <b/>
            <sz val="9"/>
            <color indexed="81"/>
            <rFont val="MS P ゴシック"/>
            <family val="3"/>
            <charset val="128"/>
          </rPr>
          <t xml:space="preserve">報告書に押印は不要です。
</t>
        </r>
        <r>
          <rPr>
            <sz val="9"/>
            <color indexed="81"/>
            <rFont val="MS P ゴシック"/>
            <family val="3"/>
            <charset val="128"/>
          </rPr>
          <t>※組織として押印が必要な場合は押して頂いても構いません。</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 authorId="0" shapeId="0" xr:uid="{00000000-0006-0000-3C00-000001000000}">
      <text>
        <r>
          <rPr>
            <sz val="9"/>
            <color indexed="81"/>
            <rFont val="MS P ゴシック"/>
            <family val="3"/>
            <charset val="128"/>
          </rPr>
          <t>実績額は令和４年度終了後に入力してください。</t>
        </r>
      </text>
    </comment>
    <comment ref="L4" authorId="0" shapeId="0" xr:uid="{00000000-0006-0000-3C00-000002000000}">
      <text>
        <r>
          <rPr>
            <sz val="9"/>
            <color indexed="81"/>
            <rFont val="MS P ゴシック"/>
            <family val="3"/>
            <charset val="128"/>
          </rPr>
          <t>実績額は令和５年度終了後に入力してください。</t>
        </r>
      </text>
    </comment>
    <comment ref="A15" authorId="0" shapeId="0" xr:uid="{00000000-0006-0000-3C00-000003000000}">
      <text>
        <r>
          <rPr>
            <b/>
            <sz val="11"/>
            <color indexed="12"/>
            <rFont val="MS P ゴシック"/>
            <family val="3"/>
            <charset val="128"/>
          </rPr>
          <t>PR⑪以降は非表示になっています。
[再表示するには]
　</t>
        </r>
        <r>
          <rPr>
            <sz val="11"/>
            <color indexed="12"/>
            <rFont val="MS P ゴシック"/>
            <family val="3"/>
            <charset val="128"/>
          </rPr>
          <t>マウスで15と26をドラッグして右クリックし、メニューの中から「再表示」を選択します。</t>
        </r>
        <r>
          <rPr>
            <b/>
            <sz val="11"/>
            <color indexed="12"/>
            <rFont val="MS P ゴシック"/>
            <family val="3"/>
            <charset val="128"/>
          </rPr>
          <t xml:space="preserve">
[非表示にするには]
　</t>
        </r>
        <r>
          <rPr>
            <sz val="11"/>
            <color indexed="12"/>
            <rFont val="MS P ゴシック"/>
            <family val="3"/>
            <charset val="128"/>
          </rPr>
          <t>隠したい行番号をドラッグして右クリックし、メニューの中から「非表示」を選択します。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 authorId="0" shapeId="0" xr:uid="{00000000-0006-0000-3D00-000001000000}">
      <text>
        <r>
          <rPr>
            <sz val="9"/>
            <color indexed="81"/>
            <rFont val="MS P ゴシック"/>
            <family val="3"/>
            <charset val="128"/>
          </rPr>
          <t>実績額は令和４年度終了後に入力してください。</t>
        </r>
      </text>
    </comment>
    <comment ref="L4" authorId="0" shapeId="0" xr:uid="{00000000-0006-0000-3D00-000002000000}">
      <text>
        <r>
          <rPr>
            <sz val="9"/>
            <color indexed="81"/>
            <rFont val="MS P ゴシック"/>
            <family val="3"/>
            <charset val="128"/>
          </rPr>
          <t>実績額は令和５年度終了後に入力してください。</t>
        </r>
      </text>
    </comment>
    <comment ref="A15" authorId="0" shapeId="0" xr:uid="{00000000-0006-0000-3D00-000003000000}">
      <text>
        <r>
          <rPr>
            <b/>
            <sz val="11"/>
            <color indexed="12"/>
            <rFont val="MS P ゴシック"/>
            <family val="3"/>
            <charset val="128"/>
          </rPr>
          <t>販促⑪以降は非表示になっています。
[再表示するには]
　</t>
        </r>
        <r>
          <rPr>
            <sz val="11"/>
            <color indexed="12"/>
            <rFont val="MS P ゴシック"/>
            <family val="3"/>
            <charset val="128"/>
          </rPr>
          <t>マウスで15と56をドラッグして右クリックし、メニューの中から「再表示」を選択します。</t>
        </r>
        <r>
          <rPr>
            <b/>
            <sz val="11"/>
            <color indexed="12"/>
            <rFont val="MS P ゴシック"/>
            <family val="3"/>
            <charset val="128"/>
          </rPr>
          <t xml:space="preserve">
[非表示にするには]
　</t>
        </r>
        <r>
          <rPr>
            <sz val="11"/>
            <color indexed="12"/>
            <rFont val="MS P ゴシック"/>
            <family val="3"/>
            <charset val="128"/>
          </rPr>
          <t>隠したい行番号をドラッグして右クリックし、メニューの中から「非表示」を選択します。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3" authorId="0" shapeId="0" xr:uid="{00000000-0006-0000-3E00-000001000000}">
      <text>
        <r>
          <rPr>
            <sz val="9"/>
            <color indexed="81"/>
            <rFont val="MS P ゴシック"/>
            <family val="3"/>
            <charset val="128"/>
          </rPr>
          <t>Ｒ４年度、Ｒ５年度は非表示になっています。列を「再表示」で該当年度の入力ができます。</t>
        </r>
      </text>
    </comment>
    <comment ref="A15" authorId="0" shapeId="0" xr:uid="{00000000-0006-0000-3E00-000002000000}">
      <text>
        <r>
          <rPr>
            <b/>
            <sz val="11"/>
            <color indexed="12"/>
            <rFont val="MS P ゴシック"/>
            <family val="3"/>
            <charset val="128"/>
          </rPr>
          <t>PR⑪以降は非表示になっています。
[再表示するには]
　</t>
        </r>
        <r>
          <rPr>
            <sz val="11"/>
            <color indexed="12"/>
            <rFont val="MS P ゴシック"/>
            <family val="3"/>
            <charset val="128"/>
          </rPr>
          <t>マウスで15と76をドラッグして右クリックし、メニューの中から「再表示」を選択します。</t>
        </r>
        <r>
          <rPr>
            <b/>
            <sz val="11"/>
            <color indexed="12"/>
            <rFont val="MS P ゴシック"/>
            <family val="3"/>
            <charset val="128"/>
          </rPr>
          <t xml:space="preserve">
[非表示にするには]
　</t>
        </r>
        <r>
          <rPr>
            <sz val="11"/>
            <color indexed="12"/>
            <rFont val="MS P ゴシック"/>
            <family val="3"/>
            <charset val="128"/>
          </rPr>
          <t>隠したい行番号をドラッグして右クリックし、メニューの中から「非表示」を選択します。</t>
        </r>
      </text>
    </comment>
    <comment ref="A25" authorId="0" shapeId="0" xr:uid="{00000000-0006-0000-3E00-000003000000}">
      <text>
        <r>
          <rPr>
            <b/>
            <sz val="9"/>
            <color indexed="81"/>
            <rFont val="MS P ゴシック"/>
            <family val="3"/>
            <charset val="128"/>
          </rPr>
          <t>行が足りない場合、26行目以降を再表示してください。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3" authorId="0" shapeId="0" xr:uid="{00000000-0006-0000-3F00-000001000000}">
      <text>
        <r>
          <rPr>
            <sz val="9"/>
            <color indexed="81"/>
            <rFont val="MS P ゴシック"/>
            <family val="3"/>
            <charset val="128"/>
          </rPr>
          <t>Ｒ４年度、Ｒ５年度は非表示になっています。列を「再表示」で該当年度の入力ができます。</t>
        </r>
      </text>
    </comment>
    <comment ref="A15" authorId="0" shapeId="0" xr:uid="{00000000-0006-0000-3F00-000002000000}">
      <text>
        <r>
          <rPr>
            <b/>
            <sz val="11"/>
            <color indexed="12"/>
            <rFont val="MS P ゴシック"/>
            <family val="3"/>
            <charset val="128"/>
          </rPr>
          <t>販促⑪以降は非表示になっています。
[再表示するには]
　</t>
        </r>
        <r>
          <rPr>
            <sz val="11"/>
            <color indexed="12"/>
            <rFont val="MS P ゴシック"/>
            <family val="3"/>
            <charset val="128"/>
          </rPr>
          <t xml:space="preserve">マウスで15と96をドラッグして右クリックし、メニューの中から「再表示」を選択します。
</t>
        </r>
        <r>
          <rPr>
            <b/>
            <sz val="11"/>
            <color indexed="12"/>
            <rFont val="MS P ゴシック"/>
            <family val="3"/>
            <charset val="128"/>
          </rPr>
          <t xml:space="preserve">
[非表示にするには]
　</t>
        </r>
        <r>
          <rPr>
            <sz val="11"/>
            <color indexed="12"/>
            <rFont val="MS P ゴシック"/>
            <family val="3"/>
            <charset val="128"/>
          </rPr>
          <t>隠したい行番号をドラッグして右クリックし、メニューの中から「非表示」を選択します。</t>
        </r>
      </text>
    </comment>
    <comment ref="A25" authorId="0" shapeId="0" xr:uid="{00000000-0006-0000-3F00-000003000000}">
      <text>
        <r>
          <rPr>
            <b/>
            <sz val="9"/>
            <color indexed="81"/>
            <rFont val="MS P ゴシック"/>
            <family val="3"/>
            <charset val="128"/>
          </rPr>
          <t>行が足りない場合、26行目以降を再表示してください。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4000-000001000000}">
      <text>
        <r>
          <rPr>
            <b/>
            <sz val="11"/>
            <color indexed="12"/>
            <rFont val="MS P ゴシック"/>
            <family val="3"/>
            <charset val="128"/>
          </rPr>
          <t>PR⑪以降は非表示になっています。
[再表示するには]
　</t>
        </r>
        <r>
          <rPr>
            <sz val="11"/>
            <color indexed="12"/>
            <rFont val="MS P ゴシック"/>
            <family val="3"/>
            <charset val="128"/>
          </rPr>
          <t xml:space="preserve">マウスで14と25をドラッグして右クリックし、メニューの中から「再表示」を選択します。
</t>
        </r>
        <r>
          <rPr>
            <b/>
            <sz val="11"/>
            <color indexed="12"/>
            <rFont val="MS P ゴシック"/>
            <family val="3"/>
            <charset val="128"/>
          </rPr>
          <t xml:space="preserve">
[非表示にするには]
　</t>
        </r>
        <r>
          <rPr>
            <sz val="11"/>
            <color indexed="12"/>
            <rFont val="MS P ゴシック"/>
            <family val="3"/>
            <charset val="128"/>
          </rPr>
          <t>隠したい行番号をドラッグして右クリックし、メニューの中から「非表示」を選択します。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4" authorId="0" shapeId="0" xr:uid="{00000000-0006-0000-4100-000001000000}">
      <text>
        <r>
          <rPr>
            <b/>
            <sz val="11"/>
            <color indexed="12"/>
            <rFont val="MS P ゴシック"/>
            <family val="3"/>
            <charset val="128"/>
          </rPr>
          <t>販促⑪以降は非表示になっています。
[再表示するには]
　</t>
        </r>
        <r>
          <rPr>
            <sz val="11"/>
            <color indexed="12"/>
            <rFont val="MS P ゴシック"/>
            <family val="3"/>
            <charset val="128"/>
          </rPr>
          <t xml:space="preserve">マウスで14と55をドラッグして右クリックし、メニューの中から「再表示」を選択します。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9" authorId="0" shapeId="0" xr:uid="{00000000-0006-0000-4200-000001000000}">
      <text>
        <r>
          <rPr>
            <b/>
            <sz val="9"/>
            <color indexed="81"/>
            <rFont val="MS P ゴシック"/>
            <family val="3"/>
            <charset val="128"/>
          </rPr>
          <t>報告書に押印は不要です。</t>
        </r>
        <r>
          <rPr>
            <sz val="9"/>
            <color indexed="81"/>
            <rFont val="MS P ゴシック"/>
            <family val="3"/>
            <charset val="128"/>
          </rPr>
          <t xml:space="preserve">
※組織として押印が必要な場合は押して頂いても構いません。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0600-000001000000}">
      <text>
        <r>
          <rPr>
            <sz val="10"/>
            <color indexed="81"/>
            <rFont val="MS P ゴシック"/>
            <family val="3"/>
            <charset val="128"/>
          </rPr>
          <t xml:space="preserve">【「実施国・地域」記載の注意点】
１ヵ国ずつ記載（実行戦略に沿ったものか確認のため）
</t>
        </r>
        <r>
          <rPr>
            <b/>
            <sz val="10"/>
            <color indexed="81"/>
            <rFont val="MS P ゴシック"/>
            <family val="3"/>
            <charset val="128"/>
          </rPr>
          <t>例：東アジア　×、中国・香港・韓国等　×、</t>
        </r>
        <r>
          <rPr>
            <b/>
            <sz val="10"/>
            <color indexed="10"/>
            <rFont val="MS P ゴシック"/>
            <family val="3"/>
            <charset val="128"/>
          </rPr>
          <t>香港　〇</t>
        </r>
        <r>
          <rPr>
            <b/>
            <sz val="10"/>
            <color indexed="81"/>
            <rFont val="MS P ゴシック"/>
            <family val="3"/>
            <charset val="128"/>
          </rPr>
          <t>、</t>
        </r>
        <r>
          <rPr>
            <b/>
            <sz val="10"/>
            <color indexed="10"/>
            <rFont val="MS P ゴシック"/>
            <family val="3"/>
            <charset val="128"/>
          </rPr>
          <t>米国　〇</t>
        </r>
      </text>
    </comment>
    <comment ref="F3" authorId="0" shapeId="0" xr:uid="{00000000-0006-0000-0600-000002000000}">
      <text>
        <r>
          <rPr>
            <sz val="10"/>
            <color indexed="81"/>
            <rFont val="MS P ゴシック"/>
            <family val="3"/>
            <charset val="128"/>
          </rPr>
          <t xml:space="preserve">【「品目」記載の注意点】
１品目ごと記載（実行戦略に沿ったものか確認のため）
</t>
        </r>
        <r>
          <rPr>
            <b/>
            <sz val="10"/>
            <color indexed="81"/>
            <rFont val="MS P ゴシック"/>
            <family val="3"/>
            <charset val="128"/>
          </rPr>
          <t>例：畜産物　×、日本産食材　×、</t>
        </r>
        <r>
          <rPr>
            <b/>
            <sz val="10"/>
            <color indexed="10"/>
            <rFont val="MS P ゴシック"/>
            <family val="3"/>
            <charset val="128"/>
          </rPr>
          <t>牛肉　〇</t>
        </r>
        <r>
          <rPr>
            <b/>
            <sz val="10"/>
            <color indexed="81"/>
            <rFont val="MS P ゴシック"/>
            <family val="3"/>
            <charset val="128"/>
          </rPr>
          <t>、</t>
        </r>
        <r>
          <rPr>
            <b/>
            <sz val="10"/>
            <color indexed="10"/>
            <rFont val="MS P ゴシック"/>
            <family val="3"/>
            <charset val="128"/>
          </rPr>
          <t>ぶり　〇</t>
        </r>
      </text>
    </comment>
    <comment ref="I3" authorId="0" shapeId="0" xr:uid="{00000000-0006-0000-0600-000003000000}">
      <text>
        <r>
          <rPr>
            <sz val="10"/>
            <color indexed="81"/>
            <rFont val="MS P ゴシック"/>
            <family val="3"/>
            <charset val="128"/>
          </rPr>
          <t>【「具体的な内容」の記載の注意点】
1.どこで（具体的な開催地・店名）、計〇ヶ所（複数の場合）
2.誰に対し（活動の対象（〇社〇〇名　等）
3.どのように実施し
4.どのくらいの結果を見込むか
これらを記載してください。</t>
        </r>
      </text>
    </comment>
    <comment ref="D5" authorId="0" shapeId="0" xr:uid="{00000000-0006-0000-0600-000004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5" authorId="0" shapeId="0" xr:uid="{00000000-0006-0000-0600-000005000000}">
      <text>
        <r>
          <rPr>
            <sz val="9"/>
            <color indexed="81"/>
            <rFont val="MS P ゴシック"/>
            <family val="3"/>
            <charset val="128"/>
          </rPr>
          <t xml:space="preserve">【「品目」記載の注意点】
１品目ごと記載（実行戦略に沿ったものか確認のため）
</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6" authorId="0" shapeId="0" xr:uid="{00000000-0006-0000-0600-000006000000}">
      <text>
        <r>
          <rPr>
            <sz val="9"/>
            <color indexed="81"/>
            <rFont val="MS P ゴシック"/>
            <family val="3"/>
            <charset val="128"/>
          </rPr>
          <t xml:space="preserve">【「実施国・地域」記載の注意点】
１ヵ国ずつ記載（実行戦略に沿ったものか確認のため）
</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6" authorId="0" shapeId="0" xr:uid="{00000000-0006-0000-0600-000007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7" authorId="0" shapeId="0" xr:uid="{00000000-0006-0000-0600-000008000000}">
      <text>
        <r>
          <rPr>
            <sz val="9"/>
            <color indexed="81"/>
            <rFont val="MS P ゴシック"/>
            <family val="3"/>
            <charset val="128"/>
          </rPr>
          <t xml:space="preserve">【「実施国・地域」記載の注意点】
１ヵ国ずつ記載（実行戦略に沿ったものか確認のため）
</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7" authorId="0" shapeId="0" xr:uid="{00000000-0006-0000-0600-000009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8" authorId="0" shapeId="0" xr:uid="{00000000-0006-0000-0600-00000A000000}">
      <text>
        <r>
          <rPr>
            <sz val="9"/>
            <color indexed="81"/>
            <rFont val="MS P ゴシック"/>
            <family val="3"/>
            <charset val="128"/>
          </rPr>
          <t xml:space="preserve">【「実施国・地域」記載の注意点】
１ヵ国ずつ記載（実行戦略に沿ったものか確認のため）
</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8" authorId="0" shapeId="0" xr:uid="{00000000-0006-0000-0600-00000B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9" authorId="0" shapeId="0" xr:uid="{00000000-0006-0000-0600-00000C000000}">
      <text>
        <r>
          <rPr>
            <sz val="9"/>
            <color indexed="81"/>
            <rFont val="MS P ゴシック"/>
            <family val="3"/>
            <charset val="128"/>
          </rPr>
          <t xml:space="preserve">【「実施国・地域」記載の注意点】
１ヵ国ずつ記載（実行戦略に沿ったものか確認のため）
</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9" authorId="0" shapeId="0" xr:uid="{00000000-0006-0000-0600-00000D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10" authorId="0" shapeId="0" xr:uid="{00000000-0006-0000-0600-00000E000000}">
      <text>
        <r>
          <rPr>
            <sz val="9"/>
            <color indexed="81"/>
            <rFont val="MS P ゴシック"/>
            <family val="3"/>
            <charset val="128"/>
          </rPr>
          <t xml:space="preserve">【「実施国・地域」記載の注意点】
１ヵ国ずつ記載（実行戦略に沿ったものか確認のため）
</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0" authorId="0" shapeId="0" xr:uid="{00000000-0006-0000-0600-00000F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11" authorId="0" shapeId="0" xr:uid="{00000000-0006-0000-0600-000010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1" authorId="0" shapeId="0" xr:uid="{00000000-0006-0000-0600-000011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12" authorId="0" shapeId="0" xr:uid="{00000000-0006-0000-0600-000012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2" authorId="0" shapeId="0" xr:uid="{00000000-0006-0000-0600-000013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13" authorId="0" shapeId="0" xr:uid="{00000000-0006-0000-0600-000014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3" authorId="0" shapeId="0" xr:uid="{00000000-0006-0000-0600-000015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A14" authorId="0" shapeId="0" xr:uid="{00000000-0006-0000-0600-000016000000}">
      <text>
        <r>
          <rPr>
            <b/>
            <sz val="11"/>
            <color indexed="12"/>
            <rFont val="MS P ゴシック"/>
            <family val="3"/>
            <charset val="128"/>
          </rPr>
          <t>PR⑪以降は非表示になっています。</t>
        </r>
        <r>
          <rPr>
            <sz val="11"/>
            <color indexed="12"/>
            <rFont val="MS P ゴシック"/>
            <family val="3"/>
            <charset val="128"/>
          </rPr>
          <t xml:space="preserve">
</t>
        </r>
        <r>
          <rPr>
            <b/>
            <sz val="11"/>
            <color indexed="12"/>
            <rFont val="MS P ゴシック"/>
            <family val="3"/>
            <charset val="128"/>
          </rPr>
          <t>[再表示するには]</t>
        </r>
        <r>
          <rPr>
            <sz val="11"/>
            <color indexed="12"/>
            <rFont val="MS P ゴシック"/>
            <family val="3"/>
            <charset val="128"/>
          </rPr>
          <t xml:space="preserve">
　マウスで14と25をドラッグして右クリックし、メニューの中から「再表示」を選択します。
</t>
        </r>
        <r>
          <rPr>
            <b/>
            <sz val="11"/>
            <color indexed="12"/>
            <rFont val="MS P ゴシック"/>
            <family val="3"/>
            <charset val="128"/>
          </rPr>
          <t>[非表示にするには]</t>
        </r>
        <r>
          <rPr>
            <sz val="11"/>
            <color indexed="12"/>
            <rFont val="MS P ゴシック"/>
            <family val="3"/>
            <charset val="128"/>
          </rPr>
          <t xml:space="preserve">
　隠したい行番号をドラッグして右クリックし、メニューの中から「非表示」を選択します。</t>
        </r>
      </text>
    </comment>
    <comment ref="D14" authorId="0" shapeId="0" xr:uid="{00000000-0006-0000-0600-000017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4" authorId="0" shapeId="0" xr:uid="{00000000-0006-0000-0600-000018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15" authorId="0" shapeId="0" xr:uid="{00000000-0006-0000-0600-000019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5" authorId="0" shapeId="0" xr:uid="{00000000-0006-0000-0600-00001A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 authorId="0" shapeId="0" xr:uid="{00000000-0006-0000-4300-000001000000}">
      <text>
        <r>
          <rPr>
            <b/>
            <sz val="9"/>
            <color indexed="81"/>
            <rFont val="MS P ゴシック"/>
            <family val="3"/>
            <charset val="128"/>
          </rPr>
          <t xml:space="preserve">届出書に押印は不要です。
</t>
        </r>
        <r>
          <rPr>
            <sz val="9"/>
            <color indexed="81"/>
            <rFont val="MS P ゴシック"/>
            <family val="3"/>
            <charset val="128"/>
          </rPr>
          <t>※組織として押印が必要な場合は押して頂いても構いません。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0700-000001000000}">
      <text>
        <r>
          <rPr>
            <sz val="10"/>
            <color indexed="81"/>
            <rFont val="MS P ゴシック"/>
            <family val="3"/>
            <charset val="128"/>
          </rPr>
          <t xml:space="preserve">【「実施国・地域」記載の注意点】
１ヵ国ずつ記載（実行戦略に沿ったものか確認のため）
</t>
        </r>
        <r>
          <rPr>
            <b/>
            <sz val="10"/>
            <color indexed="81"/>
            <rFont val="MS P ゴシック"/>
            <family val="3"/>
            <charset val="128"/>
          </rPr>
          <t>例：東アジア　×、中国・香港・韓国等　×、</t>
        </r>
        <r>
          <rPr>
            <b/>
            <sz val="10"/>
            <color indexed="10"/>
            <rFont val="MS P ゴシック"/>
            <family val="3"/>
            <charset val="128"/>
          </rPr>
          <t>香港　〇</t>
        </r>
        <r>
          <rPr>
            <b/>
            <sz val="10"/>
            <color indexed="81"/>
            <rFont val="MS P ゴシック"/>
            <family val="3"/>
            <charset val="128"/>
          </rPr>
          <t>、</t>
        </r>
        <r>
          <rPr>
            <b/>
            <sz val="10"/>
            <color indexed="10"/>
            <rFont val="MS P ゴシック"/>
            <family val="3"/>
            <charset val="128"/>
          </rPr>
          <t>米国　〇</t>
        </r>
      </text>
    </comment>
    <comment ref="F3" authorId="0" shapeId="0" xr:uid="{00000000-0006-0000-0700-000002000000}">
      <text>
        <r>
          <rPr>
            <sz val="10"/>
            <color indexed="81"/>
            <rFont val="MS P ゴシック"/>
            <family val="3"/>
            <charset val="128"/>
          </rPr>
          <t xml:space="preserve">【「品目」記載の注意点】
１品目ごと記載（実行戦略に沿ったものか確認のため）
</t>
        </r>
        <r>
          <rPr>
            <b/>
            <sz val="10"/>
            <color indexed="81"/>
            <rFont val="MS P ゴシック"/>
            <family val="3"/>
            <charset val="128"/>
          </rPr>
          <t>例：畜産物　×、日本産食材　×、</t>
        </r>
        <r>
          <rPr>
            <b/>
            <sz val="10"/>
            <color indexed="10"/>
            <rFont val="MS P ゴシック"/>
            <family val="3"/>
            <charset val="128"/>
          </rPr>
          <t>牛肉　〇</t>
        </r>
        <r>
          <rPr>
            <b/>
            <sz val="10"/>
            <color indexed="81"/>
            <rFont val="MS P ゴシック"/>
            <family val="3"/>
            <charset val="128"/>
          </rPr>
          <t>、</t>
        </r>
        <r>
          <rPr>
            <b/>
            <sz val="10"/>
            <color indexed="10"/>
            <rFont val="MS P ゴシック"/>
            <family val="3"/>
            <charset val="128"/>
          </rPr>
          <t>ぶり　〇</t>
        </r>
      </text>
    </comment>
    <comment ref="I3" authorId="0" shapeId="0" xr:uid="{00000000-0006-0000-0700-000003000000}">
      <text>
        <r>
          <rPr>
            <sz val="10"/>
            <color indexed="81"/>
            <rFont val="MS P ゴシック"/>
            <family val="3"/>
            <charset val="128"/>
          </rPr>
          <t>【「具体的な内容」の記載の注意点】
1.どこで（具体的な開催地・店名）、計〇ヶ所（複数の場合）
2.誰に対し（活動の対象（〇社〇〇名　等）
3.どのように実施し
4.どのくらいの結果を見込むか
これらを記載してください。</t>
        </r>
        <r>
          <rPr>
            <b/>
            <sz val="9"/>
            <color indexed="81"/>
            <rFont val="MS P ゴシック"/>
            <family val="3"/>
            <charset val="128"/>
          </rPr>
          <t xml:space="preserve">
</t>
        </r>
      </text>
    </comment>
    <comment ref="D5" authorId="0" shapeId="0" xr:uid="{00000000-0006-0000-0700-000004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5" authorId="0" shapeId="0" xr:uid="{00000000-0006-0000-0700-000005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6" authorId="0" shapeId="0" xr:uid="{00000000-0006-0000-0700-000006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6" authorId="0" shapeId="0" xr:uid="{00000000-0006-0000-0700-000007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7" authorId="0" shapeId="0" xr:uid="{00000000-0006-0000-0700-000008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7" authorId="0" shapeId="0" xr:uid="{00000000-0006-0000-0700-000009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8" authorId="0" shapeId="0" xr:uid="{00000000-0006-0000-0700-00000A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8" authorId="0" shapeId="0" xr:uid="{00000000-0006-0000-0700-00000B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9" authorId="0" shapeId="0" xr:uid="{00000000-0006-0000-0700-00000C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9" authorId="0" shapeId="0" xr:uid="{00000000-0006-0000-0700-00000D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10" authorId="0" shapeId="0" xr:uid="{00000000-0006-0000-0700-00000E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0" authorId="0" shapeId="0" xr:uid="{00000000-0006-0000-0700-00000F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11" authorId="0" shapeId="0" xr:uid="{00000000-0006-0000-0700-000010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1" authorId="0" shapeId="0" xr:uid="{00000000-0006-0000-0700-000011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12" authorId="0" shapeId="0" xr:uid="{00000000-0006-0000-0700-000012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2" authorId="0" shapeId="0" xr:uid="{00000000-0006-0000-0700-000013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13" authorId="0" shapeId="0" xr:uid="{00000000-0006-0000-0700-000014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3" authorId="0" shapeId="0" xr:uid="{00000000-0006-0000-0700-000015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A14" authorId="0" shapeId="0" xr:uid="{00000000-0006-0000-0700-000016000000}">
      <text>
        <r>
          <rPr>
            <b/>
            <sz val="11"/>
            <color indexed="12"/>
            <rFont val="MS P ゴシック"/>
            <family val="3"/>
            <charset val="128"/>
          </rPr>
          <t>販促⑪以降は非表示になっています。</t>
        </r>
        <r>
          <rPr>
            <sz val="11"/>
            <color indexed="12"/>
            <rFont val="MS P ゴシック"/>
            <family val="3"/>
            <charset val="128"/>
          </rPr>
          <t xml:space="preserve">
</t>
        </r>
        <r>
          <rPr>
            <b/>
            <sz val="11"/>
            <color indexed="12"/>
            <rFont val="MS P ゴシック"/>
            <family val="3"/>
            <charset val="128"/>
          </rPr>
          <t>[再表示するには]</t>
        </r>
        <r>
          <rPr>
            <sz val="11"/>
            <color indexed="12"/>
            <rFont val="MS P ゴシック"/>
            <family val="3"/>
            <charset val="128"/>
          </rPr>
          <t xml:space="preserve">
　マウスで14と55をドラッグして右クリックし、メニューの中から「再表示」を選択します。
</t>
        </r>
        <r>
          <rPr>
            <b/>
            <sz val="11"/>
            <color indexed="12"/>
            <rFont val="MS P ゴシック"/>
            <family val="3"/>
            <charset val="128"/>
          </rPr>
          <t>[非表示にするには]</t>
        </r>
        <r>
          <rPr>
            <sz val="11"/>
            <color indexed="12"/>
            <rFont val="MS P ゴシック"/>
            <family val="3"/>
            <charset val="128"/>
          </rPr>
          <t xml:space="preserve">
　隠したい行番号をドラッグして右クリックし、メニューの中から「非表示」を選択します。</t>
        </r>
      </text>
    </comment>
    <comment ref="D14" authorId="0" shapeId="0" xr:uid="{00000000-0006-0000-0700-000017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4" authorId="0" shapeId="0" xr:uid="{00000000-0006-0000-0700-000018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D15" authorId="0" shapeId="0" xr:uid="{00000000-0006-0000-0700-000019000000}">
      <text>
        <r>
          <rPr>
            <sz val="9"/>
            <color indexed="81"/>
            <rFont val="MS P ゴシック"/>
            <family val="3"/>
            <charset val="128"/>
          </rPr>
          <t>【「実施国・地域」記載の注意点】
１ヵ国ずつ記載（実行戦略に沿ったものか確認のため）</t>
        </r>
        <r>
          <rPr>
            <b/>
            <sz val="9"/>
            <color indexed="81"/>
            <rFont val="MS P ゴシック"/>
            <family val="3"/>
            <charset val="128"/>
          </rPr>
          <t xml:space="preserve">
例：東アジア　×、中国・香港・韓国等　×、</t>
        </r>
        <r>
          <rPr>
            <b/>
            <sz val="9"/>
            <color indexed="10"/>
            <rFont val="MS P ゴシック"/>
            <family val="3"/>
            <charset val="128"/>
          </rPr>
          <t>香港　〇、米国　〇</t>
        </r>
      </text>
    </comment>
    <comment ref="F15" authorId="0" shapeId="0" xr:uid="{00000000-0006-0000-0700-00001A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 ref="F50" authorId="0" shapeId="0" xr:uid="{00000000-0006-0000-0700-00001B000000}">
      <text>
        <r>
          <rPr>
            <sz val="9"/>
            <color indexed="81"/>
            <rFont val="MS P ゴシック"/>
            <family val="3"/>
            <charset val="128"/>
          </rPr>
          <t>【「品目」記載の注意点】
１品目ごと記載（実行戦略に沿ったものか確認のため）</t>
        </r>
        <r>
          <rPr>
            <b/>
            <sz val="9"/>
            <color indexed="81"/>
            <rFont val="MS P ゴシック"/>
            <family val="3"/>
            <charset val="128"/>
          </rPr>
          <t xml:space="preserve">
例：畜産物　×、日本産食材　×、</t>
        </r>
        <r>
          <rPr>
            <b/>
            <sz val="9"/>
            <color indexed="10"/>
            <rFont val="MS P ゴシック"/>
            <family val="3"/>
            <charset val="128"/>
          </rPr>
          <t>牛肉　〇、ぶり　〇</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0800-000001000000}">
      <text>
        <r>
          <rPr>
            <sz val="10"/>
            <color indexed="81"/>
            <rFont val="MS P ゴシック"/>
            <family val="3"/>
            <charset val="128"/>
          </rPr>
          <t>【記載の注意点】
開催日時・期間（〇年〇月中旬から２週間など）、
それに向けての準備スケジュールが、いつ、なに（企画、手配、交渉等）を行うか分かるように、
フォロースケジュールを書き込むように記載してください。</t>
        </r>
      </text>
    </comment>
    <comment ref="A14" authorId="0" shapeId="0" xr:uid="{00000000-0006-0000-0800-000002000000}">
      <text>
        <r>
          <rPr>
            <b/>
            <sz val="11"/>
            <color indexed="12"/>
            <rFont val="MS P ゴシック"/>
            <family val="3"/>
            <charset val="128"/>
          </rPr>
          <t>PR⑪以降は非表示になっています。</t>
        </r>
        <r>
          <rPr>
            <sz val="11"/>
            <color indexed="12"/>
            <rFont val="MS P ゴシック"/>
            <family val="3"/>
            <charset val="128"/>
          </rPr>
          <t xml:space="preserve">
</t>
        </r>
        <r>
          <rPr>
            <b/>
            <sz val="11"/>
            <color indexed="12"/>
            <rFont val="MS P ゴシック"/>
            <family val="3"/>
            <charset val="128"/>
          </rPr>
          <t>[再表示するには]</t>
        </r>
        <r>
          <rPr>
            <sz val="11"/>
            <color indexed="12"/>
            <rFont val="MS P ゴシック"/>
            <family val="3"/>
            <charset val="128"/>
          </rPr>
          <t xml:space="preserve">
　マウスで14と25をドラッグして右クリックし、メニューの中から「再表示」を選択します。
</t>
        </r>
        <r>
          <rPr>
            <b/>
            <sz val="11"/>
            <color indexed="12"/>
            <rFont val="MS P ゴシック"/>
            <family val="3"/>
            <charset val="128"/>
          </rPr>
          <t>[非表示にするには]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0900-000001000000}">
      <text>
        <r>
          <rPr>
            <sz val="10"/>
            <color indexed="81"/>
            <rFont val="MS P ゴシック"/>
            <family val="3"/>
            <charset val="128"/>
          </rPr>
          <t>【記載の注意点】
開催日時・期間（〇年〇月中旬から２週間など）、
それに向けての準備スケジュールが、いつ、なに（企画、手配、交渉等）を行うか分かるように、
フォロースケジュールを書き込むように記載してください。</t>
        </r>
      </text>
    </comment>
    <comment ref="A14" authorId="0" shapeId="0" xr:uid="{00000000-0006-0000-0900-000002000000}">
      <text>
        <r>
          <rPr>
            <b/>
            <sz val="11"/>
            <color indexed="12"/>
            <rFont val="MS P ゴシック"/>
            <family val="3"/>
            <charset val="128"/>
          </rPr>
          <t>販促⑪以降は非表示になっています。</t>
        </r>
        <r>
          <rPr>
            <sz val="11"/>
            <color indexed="12"/>
            <rFont val="MS P ゴシック"/>
            <family val="3"/>
            <charset val="128"/>
          </rPr>
          <t xml:space="preserve">
</t>
        </r>
        <r>
          <rPr>
            <b/>
            <sz val="11"/>
            <color indexed="12"/>
            <rFont val="MS P ゴシック"/>
            <family val="3"/>
            <charset val="128"/>
          </rPr>
          <t>[再表示するには]</t>
        </r>
        <r>
          <rPr>
            <sz val="11"/>
            <color indexed="12"/>
            <rFont val="MS P ゴシック"/>
            <family val="3"/>
            <charset val="128"/>
          </rPr>
          <t xml:space="preserve">
　マウスで14と55をドラッグして右クリックし、メニューの中から「再表示」を選択します。
</t>
        </r>
        <r>
          <rPr>
            <b/>
            <sz val="11"/>
            <color indexed="12"/>
            <rFont val="MS P ゴシック"/>
            <family val="3"/>
            <charset val="128"/>
          </rPr>
          <t>[非表示にするには]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6" authorId="0" shapeId="0" xr:uid="{00000000-0006-0000-0A00-000001000000}">
      <text>
        <r>
          <rPr>
            <b/>
            <sz val="11"/>
            <color indexed="12"/>
            <rFont val="MS P ゴシック"/>
            <family val="3"/>
            <charset val="128"/>
          </rPr>
          <t>PR⑪以降は非表示になっています。</t>
        </r>
        <r>
          <rPr>
            <sz val="11"/>
            <color indexed="12"/>
            <rFont val="MS P ゴシック"/>
            <family val="3"/>
            <charset val="128"/>
          </rPr>
          <t xml:space="preserve">
</t>
        </r>
        <r>
          <rPr>
            <b/>
            <sz val="11"/>
            <color indexed="12"/>
            <rFont val="MS P ゴシック"/>
            <family val="3"/>
            <charset val="128"/>
          </rPr>
          <t>[再表示するには]</t>
        </r>
        <r>
          <rPr>
            <sz val="11"/>
            <color indexed="12"/>
            <rFont val="MS P ゴシック"/>
            <family val="3"/>
            <charset val="128"/>
          </rPr>
          <t xml:space="preserve">
　マウスで26と47をドラッグして右クリックし、メニューの中から「再表示」を選択します。
</t>
        </r>
        <r>
          <rPr>
            <b/>
            <sz val="11"/>
            <color indexed="12"/>
            <rFont val="MS P ゴシック"/>
            <family val="3"/>
            <charset val="128"/>
          </rPr>
          <t>[非表示にするには]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6" authorId="0" shapeId="0" xr:uid="{00000000-0006-0000-0B00-000001000000}">
      <text>
        <r>
          <rPr>
            <b/>
            <sz val="11"/>
            <color indexed="12"/>
            <rFont val="MS P ゴシック"/>
            <family val="3"/>
            <charset val="128"/>
          </rPr>
          <t>販促⑪以降は非表示になっています。</t>
        </r>
        <r>
          <rPr>
            <sz val="11"/>
            <color indexed="12"/>
            <rFont val="MS P ゴシック"/>
            <family val="3"/>
            <charset val="128"/>
          </rPr>
          <t xml:space="preserve">
</t>
        </r>
        <r>
          <rPr>
            <b/>
            <sz val="11"/>
            <color indexed="12"/>
            <rFont val="MS P ゴシック"/>
            <family val="3"/>
            <charset val="128"/>
          </rPr>
          <t>[再表示するには]</t>
        </r>
        <r>
          <rPr>
            <sz val="11"/>
            <color indexed="12"/>
            <rFont val="MS P ゴシック"/>
            <family val="3"/>
            <charset val="128"/>
          </rPr>
          <t xml:space="preserve">
　マウスで26と107をドラッグして右クリックし、メニューの中から「再表示」を選択します。
</t>
        </r>
        <r>
          <rPr>
            <b/>
            <sz val="11"/>
            <color indexed="12"/>
            <rFont val="MS P ゴシック"/>
            <family val="3"/>
            <charset val="128"/>
          </rPr>
          <t>[非表示にするには]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sharedStrings.xml><?xml version="1.0" encoding="utf-8"?>
<sst xmlns="http://schemas.openxmlformats.org/spreadsheetml/2006/main" count="7086" uniqueCount="816">
  <si>
    <t>★目的別使用申請様式チャート図</t>
    <rPh sb="1" eb="3">
      <t>モクテキ</t>
    </rPh>
    <rPh sb="3" eb="4">
      <t>ベツ</t>
    </rPh>
    <rPh sb="4" eb="6">
      <t>シヨウ</t>
    </rPh>
    <rPh sb="6" eb="8">
      <t>シンセイ</t>
    </rPh>
    <rPh sb="8" eb="10">
      <t>ヨウシキ</t>
    </rPh>
    <rPh sb="14" eb="15">
      <t>ズ</t>
    </rPh>
    <phoneticPr fontId="1"/>
  </si>
  <si>
    <t>下記図をクリック(👆)すると様式にジャンプします</t>
    <rPh sb="0" eb="2">
      <t>カキ</t>
    </rPh>
    <rPh sb="2" eb="3">
      <t>ズ</t>
    </rPh>
    <rPh sb="15" eb="17">
      <t>ヨウシキ</t>
    </rPh>
    <phoneticPr fontId="1"/>
  </si>
  <si>
    <t>分野・テーマ別事業　（団体用）</t>
    <rPh sb="11" eb="13">
      <t>ダンタイ</t>
    </rPh>
    <rPh sb="13" eb="14">
      <t>ヨウ</t>
    </rPh>
    <phoneticPr fontId="1"/>
  </si>
  <si>
    <t>※様式①、②、⑥、⑦、⑧、⑨にはもくじがあり、</t>
    <rPh sb="1" eb="3">
      <t>ヨウシキ</t>
    </rPh>
    <phoneticPr fontId="1"/>
  </si>
  <si>
    <t>　目次シート下部からこの図に戻ることができます</t>
    <rPh sb="12" eb="13">
      <t>ズ</t>
    </rPh>
    <rPh sb="14" eb="15">
      <t>モド</t>
    </rPh>
    <phoneticPr fontId="1"/>
  </si>
  <si>
    <t>★遂行状況報告書兼概算払請求書　様式⑤</t>
    <rPh sb="1" eb="8">
      <t>スイコウジョウキョウホウコクショ</t>
    </rPh>
    <rPh sb="8" eb="9">
      <t>ケン</t>
    </rPh>
    <rPh sb="9" eb="11">
      <t>ガイサン</t>
    </rPh>
    <rPh sb="11" eb="12">
      <t>バラ</t>
    </rPh>
    <rPh sb="12" eb="15">
      <t>セイキュウショ</t>
    </rPh>
    <rPh sb="16" eb="18">
      <t>ヨウシキ</t>
    </rPh>
    <phoneticPr fontId="1"/>
  </si>
  <si>
    <r>
      <rPr>
        <sz val="14"/>
        <color theme="0"/>
        <rFont val="ＭＳ 明朝"/>
        <family val="1"/>
        <charset val="128"/>
      </rPr>
      <t>目　次　・　チェックリスト</t>
    </r>
    <rPh sb="0" eb="1">
      <t>メ</t>
    </rPh>
    <rPh sb="2" eb="3">
      <t>ツギ</t>
    </rPh>
    <phoneticPr fontId="1"/>
  </si>
  <si>
    <r>
      <rPr>
        <sz val="11"/>
        <rFont val="ＭＳ 明朝"/>
        <family val="1"/>
        <charset val="128"/>
      </rPr>
      <t>申請者
確認欄</t>
    </r>
    <rPh sb="0" eb="3">
      <t>シンセイシャ</t>
    </rPh>
    <rPh sb="4" eb="6">
      <t>カクニン</t>
    </rPh>
    <rPh sb="6" eb="7">
      <t>ラン</t>
    </rPh>
    <phoneticPr fontId="1"/>
  </si>
  <si>
    <r>
      <rPr>
        <sz val="11"/>
        <rFont val="ＭＳ 明朝"/>
        <family val="1"/>
        <charset val="128"/>
      </rPr>
      <t>ジェトロ
確認欄</t>
    </r>
    <rPh sb="5" eb="7">
      <t>カクニン</t>
    </rPh>
    <rPh sb="7" eb="8">
      <t>ラン</t>
    </rPh>
    <phoneticPr fontId="1"/>
  </si>
  <si>
    <r>
      <rPr>
        <sz val="11"/>
        <rFont val="ＭＳ 明朝"/>
        <family val="1"/>
        <charset val="128"/>
      </rPr>
      <t>備考</t>
    </r>
    <rPh sb="0" eb="2">
      <t>ビコウ</t>
    </rPh>
    <phoneticPr fontId="1"/>
  </si>
  <si>
    <r>
      <rPr>
        <sz val="11"/>
        <rFont val="ＭＳ 明朝"/>
        <family val="1"/>
        <charset val="128"/>
      </rPr>
      <t>様式第１号</t>
    </r>
    <phoneticPr fontId="1"/>
  </si>
  <si>
    <r>
      <rPr>
        <u/>
        <sz val="11"/>
        <color theme="10"/>
        <rFont val="ＭＳ 明朝"/>
        <family val="1"/>
        <charset val="128"/>
      </rPr>
      <t>Ⅰ</t>
    </r>
    <r>
      <rPr>
        <u/>
        <sz val="11"/>
        <color theme="10"/>
        <rFont val="Century"/>
        <family val="1"/>
      </rPr>
      <t>.</t>
    </r>
    <r>
      <rPr>
        <u/>
        <sz val="11"/>
        <color theme="10"/>
        <rFont val="ＭＳ 明朝"/>
        <family val="1"/>
        <charset val="128"/>
      </rPr>
      <t>実施計画の承認申請書</t>
    </r>
    <rPh sb="2" eb="4">
      <t>ジッシ</t>
    </rPh>
    <rPh sb="4" eb="6">
      <t>ケイカク</t>
    </rPh>
    <rPh sb="7" eb="9">
      <t>ショウニン</t>
    </rPh>
    <rPh sb="9" eb="11">
      <t>シンセイ</t>
    </rPh>
    <rPh sb="11" eb="12">
      <t>ショ</t>
    </rPh>
    <phoneticPr fontId="1"/>
  </si>
  <si>
    <r>
      <rPr>
        <sz val="11"/>
        <rFont val="ＭＳ 明朝"/>
        <family val="1"/>
        <charset val="128"/>
      </rPr>
      <t>（別添１）</t>
    </r>
    <rPh sb="1" eb="3">
      <t>ベッテン</t>
    </rPh>
    <phoneticPr fontId="1"/>
  </si>
  <si>
    <r>
      <rPr>
        <u/>
        <sz val="11"/>
        <color theme="10"/>
        <rFont val="ＭＳ 明朝"/>
        <family val="1"/>
        <charset val="128"/>
      </rPr>
      <t>１．</t>
    </r>
    <phoneticPr fontId="1"/>
  </si>
  <si>
    <t>事業実施者の概要</t>
    <rPh sb="0" eb="2">
      <t>ジギョウ</t>
    </rPh>
    <rPh sb="2" eb="4">
      <t>ジッシ</t>
    </rPh>
    <rPh sb="4" eb="5">
      <t>シャ</t>
    </rPh>
    <rPh sb="6" eb="8">
      <t>ガイヨウ</t>
    </rPh>
    <phoneticPr fontId="1"/>
  </si>
  <si>
    <r>
      <rPr>
        <u/>
        <sz val="11"/>
        <color theme="10"/>
        <rFont val="ＭＳ 明朝"/>
        <family val="1"/>
        <charset val="128"/>
      </rPr>
      <t>２．</t>
    </r>
    <phoneticPr fontId="1"/>
  </si>
  <si>
    <t>申請事業の目的</t>
    <rPh sb="0" eb="2">
      <t>シンセイ</t>
    </rPh>
    <rPh sb="2" eb="4">
      <t>ジギョウ</t>
    </rPh>
    <rPh sb="5" eb="7">
      <t>モクテキ</t>
    </rPh>
    <phoneticPr fontId="1"/>
  </si>
  <si>
    <r>
      <rPr>
        <u/>
        <sz val="11"/>
        <color theme="10"/>
        <rFont val="ＭＳ 明朝"/>
        <family val="1"/>
        <charset val="128"/>
      </rPr>
      <t>３．</t>
    </r>
    <phoneticPr fontId="1"/>
  </si>
  <si>
    <t>申請事業の実施体制</t>
    <rPh sb="0" eb="2">
      <t>シンセイ</t>
    </rPh>
    <rPh sb="2" eb="4">
      <t>ジギョウ</t>
    </rPh>
    <rPh sb="5" eb="7">
      <t>ジッシ</t>
    </rPh>
    <rPh sb="7" eb="9">
      <t>タイセイ</t>
    </rPh>
    <phoneticPr fontId="1"/>
  </si>
  <si>
    <r>
      <rPr>
        <u/>
        <sz val="11"/>
        <color theme="10"/>
        <rFont val="ＭＳ 明朝"/>
        <family val="1"/>
        <charset val="128"/>
      </rPr>
      <t>４．</t>
    </r>
    <phoneticPr fontId="1"/>
  </si>
  <si>
    <t>(1)</t>
    <phoneticPr fontId="1"/>
  </si>
  <si>
    <t>申請事業の内容（ＰＲ活動）</t>
    <rPh sb="0" eb="2">
      <t>シンセイ</t>
    </rPh>
    <rPh sb="2" eb="4">
      <t>ジギョウ</t>
    </rPh>
    <rPh sb="5" eb="7">
      <t>ナイヨウ</t>
    </rPh>
    <rPh sb="10" eb="12">
      <t>カツドウ</t>
    </rPh>
    <phoneticPr fontId="1"/>
  </si>
  <si>
    <t>(2)</t>
    <phoneticPr fontId="1"/>
  </si>
  <si>
    <t>申請事業の内容（販売促進活動）</t>
    <rPh sb="0" eb="2">
      <t>シンセイ</t>
    </rPh>
    <rPh sb="2" eb="4">
      <t>ジギョウ</t>
    </rPh>
    <rPh sb="5" eb="7">
      <t>ナイヨウ</t>
    </rPh>
    <rPh sb="8" eb="10">
      <t>ハンバイ</t>
    </rPh>
    <rPh sb="10" eb="12">
      <t>ソクシン</t>
    </rPh>
    <rPh sb="12" eb="14">
      <t>カツドウ</t>
    </rPh>
    <phoneticPr fontId="1"/>
  </si>
  <si>
    <r>
      <rPr>
        <u/>
        <sz val="11"/>
        <color theme="10"/>
        <rFont val="ＭＳ 明朝"/>
        <family val="1"/>
        <charset val="128"/>
      </rPr>
      <t>５．</t>
    </r>
    <phoneticPr fontId="1"/>
  </si>
  <si>
    <t>事業のスケジュール（ＰＲ活動）</t>
    <rPh sb="0" eb="2">
      <t>ジギョウ</t>
    </rPh>
    <rPh sb="12" eb="14">
      <t>カツドウ</t>
    </rPh>
    <phoneticPr fontId="1"/>
  </si>
  <si>
    <t>事業のスケジュール（販売促進活動）</t>
    <rPh sb="0" eb="2">
      <t>ジギョウ</t>
    </rPh>
    <rPh sb="10" eb="12">
      <t>ハンバイ</t>
    </rPh>
    <rPh sb="12" eb="14">
      <t>ソクシン</t>
    </rPh>
    <rPh sb="14" eb="16">
      <t>カツドウ</t>
    </rPh>
    <phoneticPr fontId="1"/>
  </si>
  <si>
    <r>
      <rPr>
        <u/>
        <sz val="11"/>
        <color theme="10"/>
        <rFont val="ＭＳ 明朝"/>
        <family val="1"/>
        <charset val="128"/>
      </rPr>
      <t>６．</t>
    </r>
    <phoneticPr fontId="1"/>
  </si>
  <si>
    <t>成果目標（ＰＲ活動）</t>
    <rPh sb="0" eb="2">
      <t>セイカ</t>
    </rPh>
    <rPh sb="2" eb="4">
      <t>モクヒョウ</t>
    </rPh>
    <rPh sb="7" eb="9">
      <t>カツドウ</t>
    </rPh>
    <phoneticPr fontId="1"/>
  </si>
  <si>
    <t>成果目標（販売促進活動）</t>
    <rPh sb="0" eb="2">
      <t>セイカ</t>
    </rPh>
    <rPh sb="2" eb="4">
      <t>モクヒョウ</t>
    </rPh>
    <rPh sb="5" eb="7">
      <t>ハンバイ</t>
    </rPh>
    <rPh sb="7" eb="9">
      <t>ソクシン</t>
    </rPh>
    <rPh sb="9" eb="11">
      <t>カツドウ</t>
    </rPh>
    <phoneticPr fontId="1"/>
  </si>
  <si>
    <r>
      <rPr>
        <u/>
        <sz val="11"/>
        <color theme="10"/>
        <rFont val="ＭＳ 明朝"/>
        <family val="1"/>
        <charset val="128"/>
      </rPr>
      <t>７．</t>
    </r>
    <phoneticPr fontId="1"/>
  </si>
  <si>
    <t>積算内訳（ＰＲ活動）</t>
    <rPh sb="0" eb="2">
      <t>セキサン</t>
    </rPh>
    <rPh sb="2" eb="4">
      <t>ウチワケ</t>
    </rPh>
    <rPh sb="7" eb="9">
      <t>カツドウ</t>
    </rPh>
    <phoneticPr fontId="1"/>
  </si>
  <si>
    <t>積算内訳（販売促進活動）</t>
    <rPh sb="0" eb="2">
      <t>セキサン</t>
    </rPh>
    <rPh sb="2" eb="4">
      <t>ウチワケ</t>
    </rPh>
    <rPh sb="5" eb="7">
      <t>ハンバイ</t>
    </rPh>
    <rPh sb="7" eb="9">
      <t>ソクシン</t>
    </rPh>
    <rPh sb="9" eb="11">
      <t>カツドウ</t>
    </rPh>
    <phoneticPr fontId="1"/>
  </si>
  <si>
    <r>
      <rPr>
        <u/>
        <sz val="11"/>
        <color theme="10"/>
        <rFont val="ＭＳ 明朝"/>
        <family val="1"/>
        <charset val="128"/>
      </rPr>
      <t>８．</t>
    </r>
    <phoneticPr fontId="1"/>
  </si>
  <si>
    <t>添付資料</t>
    <rPh sb="0" eb="2">
      <t>テンプ</t>
    </rPh>
    <rPh sb="2" eb="4">
      <t>シリョウ</t>
    </rPh>
    <phoneticPr fontId="1"/>
  </si>
  <si>
    <r>
      <rPr>
        <sz val="11"/>
        <rFont val="ＭＳ 明朝"/>
        <family val="1"/>
        <charset val="128"/>
      </rPr>
      <t>①</t>
    </r>
    <phoneticPr fontId="1"/>
  </si>
  <si>
    <r>
      <rPr>
        <sz val="11"/>
        <rFont val="ＭＳ 明朝"/>
        <family val="1"/>
        <charset val="128"/>
      </rPr>
      <t>積算根拠資料（単価の分かるもの）</t>
    </r>
    <rPh sb="0" eb="2">
      <t>セキサン</t>
    </rPh>
    <rPh sb="2" eb="4">
      <t>コンキョ</t>
    </rPh>
    <rPh sb="4" eb="6">
      <t>シリョウ</t>
    </rPh>
    <rPh sb="7" eb="9">
      <t>タンカ</t>
    </rPh>
    <rPh sb="10" eb="11">
      <t>ワ</t>
    </rPh>
    <phoneticPr fontId="1"/>
  </si>
  <si>
    <r>
      <rPr>
        <sz val="11"/>
        <rFont val="ＭＳ 明朝"/>
        <family val="1"/>
        <charset val="128"/>
      </rPr>
      <t>②</t>
    </r>
    <phoneticPr fontId="1"/>
  </si>
  <si>
    <r>
      <rPr>
        <sz val="11"/>
        <rFont val="ＭＳ 明朝"/>
        <family val="1"/>
        <charset val="128"/>
      </rPr>
      <t>自己負担金の内訳明細</t>
    </r>
    <rPh sb="0" eb="2">
      <t>ジコ</t>
    </rPh>
    <rPh sb="2" eb="4">
      <t>フタン</t>
    </rPh>
    <rPh sb="4" eb="5">
      <t>キン</t>
    </rPh>
    <rPh sb="6" eb="8">
      <t>ウチワケ</t>
    </rPh>
    <rPh sb="8" eb="10">
      <t>メイサイ</t>
    </rPh>
    <phoneticPr fontId="1"/>
  </si>
  <si>
    <r>
      <rPr>
        <sz val="11"/>
        <rFont val="ＭＳ 明朝"/>
        <family val="1"/>
        <charset val="128"/>
      </rPr>
      <t>③</t>
    </r>
    <phoneticPr fontId="1"/>
  </si>
  <si>
    <r>
      <rPr>
        <sz val="11"/>
        <rFont val="ＭＳ 明朝"/>
        <family val="1"/>
        <charset val="128"/>
      </rPr>
      <t>委託先選定時相見積もり書、委託契約書（案）</t>
    </r>
    <rPh sb="0" eb="3">
      <t>イタクサキ</t>
    </rPh>
    <rPh sb="3" eb="5">
      <t>センテイ</t>
    </rPh>
    <rPh sb="5" eb="6">
      <t>ジ</t>
    </rPh>
    <rPh sb="6" eb="9">
      <t>アイミツ</t>
    </rPh>
    <rPh sb="11" eb="12">
      <t>ショ</t>
    </rPh>
    <rPh sb="13" eb="15">
      <t>イタク</t>
    </rPh>
    <rPh sb="15" eb="18">
      <t>ケイヤクショ</t>
    </rPh>
    <rPh sb="19" eb="20">
      <t>アン</t>
    </rPh>
    <phoneticPr fontId="1"/>
  </si>
  <si>
    <r>
      <rPr>
        <sz val="11"/>
        <rFont val="ＭＳ 明朝"/>
        <family val="1"/>
        <charset val="128"/>
      </rPr>
      <t>④</t>
    </r>
    <phoneticPr fontId="1"/>
  </si>
  <si>
    <r>
      <rPr>
        <sz val="11"/>
        <rFont val="ＭＳ 明朝"/>
        <family val="1"/>
        <charset val="128"/>
      </rPr>
      <t>事業実施者の定款、沿革、直近３か年の決算報告書</t>
    </r>
    <rPh sb="0" eb="2">
      <t>ジギョウ</t>
    </rPh>
    <rPh sb="2" eb="4">
      <t>ジッシ</t>
    </rPh>
    <rPh sb="4" eb="5">
      <t>シャ</t>
    </rPh>
    <rPh sb="6" eb="8">
      <t>テイカン</t>
    </rPh>
    <rPh sb="9" eb="11">
      <t>エンカク</t>
    </rPh>
    <rPh sb="12" eb="14">
      <t>チョッキン</t>
    </rPh>
    <rPh sb="16" eb="17">
      <t>ネン</t>
    </rPh>
    <rPh sb="18" eb="20">
      <t>ケッサン</t>
    </rPh>
    <rPh sb="20" eb="23">
      <t>ホウコクショ</t>
    </rPh>
    <phoneticPr fontId="1"/>
  </si>
  <si>
    <r>
      <rPr>
        <sz val="11"/>
        <rFont val="ＭＳ 明朝"/>
        <family val="1"/>
        <charset val="128"/>
      </rPr>
      <t>⑤</t>
    </r>
    <phoneticPr fontId="1"/>
  </si>
  <si>
    <r>
      <rPr>
        <sz val="11"/>
        <rFont val="ＭＳ 明朝"/>
        <family val="1"/>
        <charset val="128"/>
      </rPr>
      <t>その他</t>
    </r>
    <rPh sb="2" eb="3">
      <t>タ</t>
    </rPh>
    <phoneticPr fontId="1"/>
  </si>
  <si>
    <r>
      <rPr>
        <sz val="11"/>
        <rFont val="ＭＳ 明朝"/>
        <family val="1"/>
        <charset val="128"/>
      </rPr>
      <t>（別添２）</t>
    </r>
    <rPh sb="1" eb="3">
      <t>ベッテン</t>
    </rPh>
    <phoneticPr fontId="1"/>
  </si>
  <si>
    <t>Ⅱ．補助金交付申請書</t>
    <rPh sb="2" eb="5">
      <t>ホジョキン</t>
    </rPh>
    <rPh sb="5" eb="7">
      <t>コウフ</t>
    </rPh>
    <rPh sb="7" eb="10">
      <t>シンセイショ</t>
    </rPh>
    <phoneticPr fontId="1"/>
  </si>
  <si>
    <r>
      <rPr>
        <sz val="11"/>
        <color theme="1"/>
        <rFont val="ＭＳ 明朝"/>
        <family val="1"/>
        <charset val="128"/>
      </rPr>
      <t>１．</t>
    </r>
    <phoneticPr fontId="1"/>
  </si>
  <si>
    <r>
      <rPr>
        <sz val="11"/>
        <color theme="1"/>
        <rFont val="ＭＳ 明朝"/>
        <family val="1"/>
        <charset val="128"/>
      </rPr>
      <t>補助金の申請額および経費配分と負担区分</t>
    </r>
    <rPh sb="0" eb="3">
      <t>ホジョキン</t>
    </rPh>
    <rPh sb="4" eb="7">
      <t>シンセイガク</t>
    </rPh>
    <rPh sb="10" eb="12">
      <t>ケイヒ</t>
    </rPh>
    <rPh sb="12" eb="14">
      <t>ハイブン</t>
    </rPh>
    <rPh sb="15" eb="17">
      <t>フタン</t>
    </rPh>
    <rPh sb="17" eb="19">
      <t>クブン</t>
    </rPh>
    <phoneticPr fontId="1"/>
  </si>
  <si>
    <r>
      <rPr>
        <sz val="11"/>
        <color theme="1"/>
        <rFont val="ＭＳ 明朝"/>
        <family val="1"/>
        <charset val="128"/>
      </rPr>
      <t>２．</t>
    </r>
    <phoneticPr fontId="1"/>
  </si>
  <si>
    <r>
      <rPr>
        <sz val="11"/>
        <color theme="1"/>
        <rFont val="ＭＳ 明朝"/>
        <family val="1"/>
        <charset val="128"/>
      </rPr>
      <t>収支予算</t>
    </r>
    <rPh sb="0" eb="2">
      <t>シュウシ</t>
    </rPh>
    <rPh sb="2" eb="4">
      <t>ヨサン</t>
    </rPh>
    <phoneticPr fontId="1"/>
  </si>
  <si>
    <r>
      <rPr>
        <sz val="11"/>
        <rFont val="ＭＳ 明朝"/>
        <family val="1"/>
        <charset val="128"/>
      </rPr>
      <t>収入の部</t>
    </r>
    <rPh sb="0" eb="2">
      <t>シュウニュウ</t>
    </rPh>
    <rPh sb="3" eb="4">
      <t>ブ</t>
    </rPh>
    <phoneticPr fontId="1"/>
  </si>
  <si>
    <r>
      <rPr>
        <sz val="11"/>
        <rFont val="ＭＳ 明朝"/>
        <family val="1"/>
        <charset val="128"/>
      </rPr>
      <t>支出の部</t>
    </r>
    <rPh sb="0" eb="2">
      <t>シシュツ</t>
    </rPh>
    <rPh sb="3" eb="4">
      <t>ブ</t>
    </rPh>
    <phoneticPr fontId="1"/>
  </si>
  <si>
    <r>
      <rPr>
        <sz val="11"/>
        <color theme="1"/>
        <rFont val="ＭＳ 明朝"/>
        <family val="1"/>
        <charset val="128"/>
      </rPr>
      <t>３．</t>
    </r>
    <phoneticPr fontId="1"/>
  </si>
  <si>
    <r>
      <rPr>
        <sz val="11"/>
        <color theme="1"/>
        <rFont val="ＭＳ 明朝"/>
        <family val="1"/>
        <charset val="128"/>
      </rPr>
      <t>補助事業の完了予定年月日</t>
    </r>
    <rPh sb="0" eb="2">
      <t>ホジョ</t>
    </rPh>
    <rPh sb="2" eb="4">
      <t>ジギョウ</t>
    </rPh>
    <rPh sb="5" eb="7">
      <t>カンリョウ</t>
    </rPh>
    <rPh sb="7" eb="9">
      <t>ヨテイ</t>
    </rPh>
    <rPh sb="9" eb="12">
      <t>ネンガッピ</t>
    </rPh>
    <phoneticPr fontId="1"/>
  </si>
  <si>
    <r>
      <rPr>
        <sz val="11"/>
        <rFont val="ＭＳ 明朝"/>
        <family val="1"/>
        <charset val="128"/>
      </rPr>
      <t>４．</t>
    </r>
    <phoneticPr fontId="1"/>
  </si>
  <si>
    <r>
      <rPr>
        <sz val="11"/>
        <rFont val="ＭＳ 明朝"/>
        <family val="1"/>
        <charset val="128"/>
      </rPr>
      <t>事業実施者の定款（定款のない団体はこれに準するもの）</t>
    </r>
    <rPh sb="0" eb="2">
      <t>ジギョウ</t>
    </rPh>
    <rPh sb="2" eb="4">
      <t>ジッシ</t>
    </rPh>
    <rPh sb="4" eb="5">
      <t>シャ</t>
    </rPh>
    <rPh sb="6" eb="8">
      <t>テイカン</t>
    </rPh>
    <rPh sb="9" eb="11">
      <t>テイカン</t>
    </rPh>
    <rPh sb="14" eb="16">
      <t>ダンタイ</t>
    </rPh>
    <rPh sb="20" eb="21">
      <t>ジュン</t>
    </rPh>
    <phoneticPr fontId="1"/>
  </si>
  <si>
    <r>
      <rPr>
        <sz val="11"/>
        <rFont val="ＭＳ 明朝"/>
        <family val="1"/>
        <charset val="128"/>
      </rPr>
      <t>事業実施者の当該事業年度の実施計画及び収支予算</t>
    </r>
    <rPh sb="0" eb="2">
      <t>ジギョウ</t>
    </rPh>
    <rPh sb="2" eb="4">
      <t>ジッシ</t>
    </rPh>
    <rPh sb="4" eb="5">
      <t>シャ</t>
    </rPh>
    <rPh sb="6" eb="8">
      <t>トウガイ</t>
    </rPh>
    <rPh sb="8" eb="10">
      <t>ジギョウ</t>
    </rPh>
    <rPh sb="10" eb="12">
      <t>ネンド</t>
    </rPh>
    <rPh sb="13" eb="15">
      <t>ジッシ</t>
    </rPh>
    <rPh sb="15" eb="17">
      <t>ケイカク</t>
    </rPh>
    <rPh sb="17" eb="18">
      <t>オヨ</t>
    </rPh>
    <rPh sb="19" eb="21">
      <t>シュウシ</t>
    </rPh>
    <rPh sb="21" eb="23">
      <t>ヨサン</t>
    </rPh>
    <phoneticPr fontId="1"/>
  </si>
  <si>
    <r>
      <rPr>
        <sz val="11"/>
        <rFont val="ＭＳ 明朝"/>
        <family val="1"/>
        <charset val="128"/>
      </rPr>
      <t>（これらの定めのない団体はこれらに準するもの）</t>
    </r>
    <rPh sb="5" eb="6">
      <t>サダ</t>
    </rPh>
    <rPh sb="10" eb="12">
      <t>ダンタイ</t>
    </rPh>
    <rPh sb="17" eb="18">
      <t>ジュン</t>
    </rPh>
    <phoneticPr fontId="1"/>
  </si>
  <si>
    <r>
      <rPr>
        <u/>
        <sz val="11"/>
        <color theme="10"/>
        <rFont val="ＭＳ 明朝"/>
        <family val="1"/>
        <charset val="128"/>
      </rPr>
      <t>★目的別使用申請様式チャート図に戻る</t>
    </r>
    <rPh sb="16" eb="17">
      <t>モド</t>
    </rPh>
    <phoneticPr fontId="1"/>
  </si>
  <si>
    <r>
      <rPr>
        <sz val="12"/>
        <rFont val="ＭＳ 明朝"/>
        <family val="1"/>
        <charset val="128"/>
      </rPr>
      <t>日付を入力してください</t>
    </r>
    <rPh sb="0" eb="2">
      <t>ヒヅケ</t>
    </rPh>
    <rPh sb="3" eb="5">
      <t>ニュウリョク</t>
    </rPh>
    <phoneticPr fontId="1"/>
  </si>
  <si>
    <r>
      <rPr>
        <sz val="14"/>
        <rFont val="ＭＳ 明朝"/>
        <family val="1"/>
        <charset val="128"/>
      </rPr>
      <t>独立行政法人日本貿易振興機構理事長　殿</t>
    </r>
    <rPh sb="0" eb="2">
      <t>ドクリツ</t>
    </rPh>
    <rPh sb="2" eb="4">
      <t>ギョウセイ</t>
    </rPh>
    <rPh sb="4" eb="6">
      <t>ホウジン</t>
    </rPh>
    <rPh sb="6" eb="8">
      <t>ニホン</t>
    </rPh>
    <rPh sb="8" eb="10">
      <t>ボウエキ</t>
    </rPh>
    <rPh sb="10" eb="12">
      <t>シンコウ</t>
    </rPh>
    <rPh sb="12" eb="14">
      <t>キコウ</t>
    </rPh>
    <rPh sb="14" eb="17">
      <t>リジチョウ</t>
    </rPh>
    <rPh sb="18" eb="19">
      <t>ドノ</t>
    </rPh>
    <phoneticPr fontId="1"/>
  </si>
  <si>
    <r>
      <rPr>
        <sz val="12"/>
        <rFont val="ＭＳ 明朝"/>
        <family val="1"/>
        <charset val="128"/>
      </rPr>
      <t>名　　　　称</t>
    </r>
    <rPh sb="0" eb="1">
      <t>メイ</t>
    </rPh>
    <rPh sb="5" eb="6">
      <t>ショウ</t>
    </rPh>
    <phoneticPr fontId="1"/>
  </si>
  <si>
    <r>
      <rPr>
        <sz val="12"/>
        <rFont val="ＭＳ 明朝"/>
        <family val="1"/>
        <charset val="128"/>
      </rPr>
      <t>代表者氏名</t>
    </r>
    <rPh sb="0" eb="3">
      <t>ダイヒョウシャ</t>
    </rPh>
    <rPh sb="3" eb="5">
      <t>シメイ</t>
    </rPh>
    <phoneticPr fontId="1"/>
  </si>
  <si>
    <t>分野・テーマ別海外販路開拓対策事業実施計画の承認申請及び同補助金の交付申請</t>
    <phoneticPr fontId="1"/>
  </si>
  <si>
    <t>　標記について、別添１及び２のとおり関係書類を添えて承認を申請します。</t>
    <rPh sb="1" eb="3">
      <t>ヒョウキ</t>
    </rPh>
    <rPh sb="8" eb="10">
      <t>ベッテン</t>
    </rPh>
    <rPh sb="11" eb="12">
      <t>オヨ</t>
    </rPh>
    <rPh sb="18" eb="20">
      <t>カンケイ</t>
    </rPh>
    <rPh sb="20" eb="22">
      <t>ショルイ</t>
    </rPh>
    <rPh sb="23" eb="24">
      <t>ソ</t>
    </rPh>
    <rPh sb="26" eb="28">
      <t>ショウニン</t>
    </rPh>
    <rPh sb="29" eb="31">
      <t>シンセイ</t>
    </rPh>
    <phoneticPr fontId="1"/>
  </si>
  <si>
    <t>分野・テーマ別事業</t>
    <phoneticPr fontId="1" type="Hiragana"/>
  </si>
  <si>
    <t>実施計画書</t>
    <phoneticPr fontId="1" type="Hiragana"/>
  </si>
  <si>
    <t>１．事業実施者の概要</t>
    <rPh sb="2" eb="4">
      <t>ジギョウ</t>
    </rPh>
    <rPh sb="4" eb="6">
      <t>ジッシ</t>
    </rPh>
    <rPh sb="6" eb="7">
      <t>シャ</t>
    </rPh>
    <rPh sb="8" eb="10">
      <t>ガイヨウ</t>
    </rPh>
    <phoneticPr fontId="1"/>
  </si>
  <si>
    <t>（５）設立目的</t>
    <rPh sb="3" eb="5">
      <t>セツリツ</t>
    </rPh>
    <rPh sb="5" eb="7">
      <t>モクテキ</t>
    </rPh>
    <phoneticPr fontId="1"/>
  </si>
  <si>
    <t>（１）事業実施者の名称</t>
    <rPh sb="3" eb="5">
      <t>ジギョウ</t>
    </rPh>
    <rPh sb="5" eb="7">
      <t>ジッシ</t>
    </rPh>
    <rPh sb="7" eb="8">
      <t>シャ</t>
    </rPh>
    <rPh sb="9" eb="11">
      <t>メイショウ</t>
    </rPh>
    <phoneticPr fontId="1"/>
  </si>
  <si>
    <t>ふりがな</t>
    <phoneticPr fontId="1"/>
  </si>
  <si>
    <t>事業実施者名</t>
    <rPh sb="0" eb="2">
      <t>ジギョウ</t>
    </rPh>
    <rPh sb="2" eb="4">
      <t>ジッシ</t>
    </rPh>
    <rPh sb="4" eb="5">
      <t>シャ</t>
    </rPh>
    <rPh sb="5" eb="6">
      <t>メイ</t>
    </rPh>
    <phoneticPr fontId="1"/>
  </si>
  <si>
    <t>（２）主たる事務所の所在地</t>
    <rPh sb="3" eb="4">
      <t>シュ</t>
    </rPh>
    <rPh sb="6" eb="8">
      <t>ジム</t>
    </rPh>
    <rPh sb="8" eb="9">
      <t>ショ</t>
    </rPh>
    <rPh sb="10" eb="13">
      <t>ショザイチ</t>
    </rPh>
    <phoneticPr fontId="1"/>
  </si>
  <si>
    <t>〒</t>
    <phoneticPr fontId="1"/>
  </si>
  <si>
    <t>所在地</t>
    <rPh sb="0" eb="3">
      <t>ショザイチ</t>
    </rPh>
    <phoneticPr fontId="1"/>
  </si>
  <si>
    <t>（３）代表者の役職名及び氏名</t>
    <rPh sb="3" eb="6">
      <t>ダイヒョウシャ</t>
    </rPh>
    <rPh sb="7" eb="10">
      <t>ヤクショクメイ</t>
    </rPh>
    <rPh sb="10" eb="11">
      <t>オヨ</t>
    </rPh>
    <rPh sb="12" eb="14">
      <t>シメイ</t>
    </rPh>
    <phoneticPr fontId="1"/>
  </si>
  <si>
    <t>役職</t>
    <rPh sb="0" eb="2">
      <t>ヤクショク</t>
    </rPh>
    <phoneticPr fontId="1"/>
  </si>
  <si>
    <t>氏名</t>
    <rPh sb="0" eb="2">
      <t>シメイ</t>
    </rPh>
    <phoneticPr fontId="1"/>
  </si>
  <si>
    <t>（４）事業担当者の連絡先</t>
    <rPh sb="3" eb="5">
      <t>ジギョウ</t>
    </rPh>
    <rPh sb="5" eb="8">
      <t>タントウシャ</t>
    </rPh>
    <rPh sb="9" eb="11">
      <t>レンラク</t>
    </rPh>
    <rPh sb="11" eb="12">
      <t>サキ</t>
    </rPh>
    <phoneticPr fontId="1"/>
  </si>
  <si>
    <t>所属</t>
    <rPh sb="0" eb="2">
      <t>ショゾク</t>
    </rPh>
    <phoneticPr fontId="1"/>
  </si>
  <si>
    <t>役職</t>
    <phoneticPr fontId="1" type="Hiragana"/>
  </si>
  <si>
    <t>氏名</t>
    <rPh sb="0" eb="2">
      <t>しめい</t>
    </rPh>
    <phoneticPr fontId="61" type="Hiragana" alignment="center"/>
  </si>
  <si>
    <t>TEL</t>
    <phoneticPr fontId="1"/>
  </si>
  <si>
    <t>（６）設立年月日</t>
    <rPh sb="3" eb="5">
      <t>セツリツ</t>
    </rPh>
    <rPh sb="5" eb="8">
      <t>ネンガッピ</t>
    </rPh>
    <phoneticPr fontId="1"/>
  </si>
  <si>
    <t>e-mail</t>
    <phoneticPr fontId="1"/>
  </si>
  <si>
    <t>（７）過去の類似・関連事業の実績、実施内容等</t>
    <phoneticPr fontId="1"/>
  </si>
  <si>
    <t>（９）重複申請の有無</t>
    <phoneticPr fontId="1"/>
  </si>
  <si>
    <t>▼をクリックして選択</t>
  </si>
  <si>
    <t xml:space="preserve">
</t>
    <phoneticPr fontId="1" type="Hiragana"/>
  </si>
  <si>
    <t>（８）事業担当者の業績等</t>
    <phoneticPr fontId="1"/>
  </si>
  <si>
    <t>（１０）過去３年以内における補助金等の交付決定の取消や事業実施計画の変更の原因となる行為の有無及びその概要</t>
    <phoneticPr fontId="1"/>
  </si>
  <si>
    <t>２．申請事業の目的</t>
    <rPh sb="2" eb="4">
      <t>シンセイ</t>
    </rPh>
    <rPh sb="4" eb="6">
      <t>ジギョウ</t>
    </rPh>
    <rPh sb="7" eb="9">
      <t>モクテキ</t>
    </rPh>
    <phoneticPr fontId="1"/>
  </si>
  <si>
    <t>（１）申請事業の目的（全申請者対象）</t>
    <rPh sb="3" eb="5">
      <t>シンセイ</t>
    </rPh>
    <rPh sb="5" eb="7">
      <t>ジギョウ</t>
    </rPh>
    <rPh sb="8" eb="10">
      <t>モクテキ</t>
    </rPh>
    <phoneticPr fontId="1"/>
  </si>
  <si>
    <t>（２）過年度からの改善点（過年度申請者）</t>
    <phoneticPr fontId="1"/>
  </si>
  <si>
    <t>３．申請事業の実施体制</t>
    <rPh sb="2" eb="4">
      <t>シンセイ</t>
    </rPh>
    <rPh sb="4" eb="6">
      <t>ジギョウ</t>
    </rPh>
    <rPh sb="7" eb="9">
      <t>ジッシ</t>
    </rPh>
    <rPh sb="9" eb="11">
      <t>タイセイ</t>
    </rPh>
    <phoneticPr fontId="1"/>
  </si>
  <si>
    <t>※記載欄が足りない場合は「行」を追加して調整してください。</t>
    <rPh sb="16" eb="18">
      <t>ツイカ</t>
    </rPh>
    <rPh sb="20" eb="22">
      <t>チョウセイ</t>
    </rPh>
    <phoneticPr fontId="1"/>
  </si>
  <si>
    <t>４．申請事業の内容（PR活動）</t>
    <rPh sb="2" eb="4">
      <t>シンセイ</t>
    </rPh>
    <rPh sb="4" eb="6">
      <t>ジギョウ</t>
    </rPh>
    <rPh sb="7" eb="9">
      <t>ナイヨウ</t>
    </rPh>
    <rPh sb="12" eb="14">
      <t>カツドウ</t>
    </rPh>
    <phoneticPr fontId="1"/>
  </si>
  <si>
    <t>番号</t>
    <rPh sb="0" eb="2">
      <t>バンゴウ</t>
    </rPh>
    <phoneticPr fontId="1"/>
  </si>
  <si>
    <t>活動
（見本市等出展、プロモーション等）</t>
    <rPh sb="0" eb="2">
      <t>カツドウ</t>
    </rPh>
    <rPh sb="4" eb="7">
      <t>ミホンイチ</t>
    </rPh>
    <rPh sb="7" eb="8">
      <t>トウ</t>
    </rPh>
    <rPh sb="8" eb="10">
      <t>シュッテン</t>
    </rPh>
    <rPh sb="18" eb="19">
      <t>ナド</t>
    </rPh>
    <phoneticPr fontId="1"/>
  </si>
  <si>
    <t>実施国
・地域</t>
    <rPh sb="0" eb="2">
      <t>ジッシ</t>
    </rPh>
    <rPh sb="2" eb="3">
      <t>コク</t>
    </rPh>
    <rPh sb="5" eb="7">
      <t>チイキ</t>
    </rPh>
    <phoneticPr fontId="1"/>
  </si>
  <si>
    <t>チェック欄</t>
    <rPh sb="4" eb="5">
      <t>ラン</t>
    </rPh>
    <phoneticPr fontId="1"/>
  </si>
  <si>
    <t>品目</t>
    <rPh sb="0" eb="2">
      <t>ヒンモク</t>
    </rPh>
    <phoneticPr fontId="1"/>
  </si>
  <si>
    <t>実施年月</t>
    <rPh sb="0" eb="2">
      <t>ジッシ</t>
    </rPh>
    <rPh sb="2" eb="4">
      <t>ネンゲツ</t>
    </rPh>
    <phoneticPr fontId="1"/>
  </si>
  <si>
    <t>具体的な内容</t>
    <rPh sb="0" eb="3">
      <t>グタイテキ</t>
    </rPh>
    <rPh sb="4" eb="6">
      <t>ナイヨウ</t>
    </rPh>
    <phoneticPr fontId="1"/>
  </si>
  <si>
    <t>R3補助金</t>
    <rPh sb="2" eb="5">
      <t>ホジョキン</t>
    </rPh>
    <phoneticPr fontId="1"/>
  </si>
  <si>
    <t>R２補助金</t>
    <rPh sb="2" eb="5">
      <t>ホジョキン</t>
    </rPh>
    <phoneticPr fontId="1"/>
  </si>
  <si>
    <t>※１：行・列の幅を変更することは構いませんが、削除・結合はしないでください。</t>
    <rPh sb="3" eb="4">
      <t>ギョウ</t>
    </rPh>
    <rPh sb="5" eb="6">
      <t>レツ</t>
    </rPh>
    <rPh sb="7" eb="8">
      <t>ハバ</t>
    </rPh>
    <rPh sb="9" eb="11">
      <t>ヘンコウ</t>
    </rPh>
    <rPh sb="16" eb="17">
      <t>カマ</t>
    </rPh>
    <rPh sb="23" eb="25">
      <t>サクジョ</t>
    </rPh>
    <rPh sb="26" eb="28">
      <t>ケツゴウ</t>
    </rPh>
    <phoneticPr fontId="1"/>
  </si>
  <si>
    <t>　　　フォントサイズを変更するなど見切れが無いように印刷してください。</t>
    <phoneticPr fontId="1"/>
  </si>
  <si>
    <t>※２：10活動の申請欄が表示されていますが非表示の欄が10活動分ありますので、</t>
    <rPh sb="5" eb="7">
      <t>カツドウ</t>
    </rPh>
    <rPh sb="8" eb="10">
      <t>シンセイ</t>
    </rPh>
    <rPh sb="10" eb="11">
      <t>ラン</t>
    </rPh>
    <rPh sb="12" eb="14">
      <t>ヒョウジ</t>
    </rPh>
    <phoneticPr fontId="1"/>
  </si>
  <si>
    <t>　　　10を超える場合は「再表示」で調節してください。</t>
    <phoneticPr fontId="1"/>
  </si>
  <si>
    <t>注1：</t>
    <rPh sb="0" eb="1">
      <t>チュウ</t>
    </rPh>
    <phoneticPr fontId="1"/>
  </si>
  <si>
    <t>実施要領第3から申請内容ごとに具体的かつ根拠ある事業の内容を記載してください。</t>
    <rPh sb="0" eb="2">
      <t>ジッシ</t>
    </rPh>
    <rPh sb="2" eb="4">
      <t>ヨウリョウ</t>
    </rPh>
    <rPh sb="4" eb="5">
      <t>ダイ</t>
    </rPh>
    <rPh sb="8" eb="10">
      <t>シンセイ</t>
    </rPh>
    <rPh sb="10" eb="12">
      <t>ナイヨウ</t>
    </rPh>
    <rPh sb="15" eb="18">
      <t>グタイテキ</t>
    </rPh>
    <rPh sb="20" eb="22">
      <t>コンキョ</t>
    </rPh>
    <rPh sb="24" eb="26">
      <t>ジギョウ</t>
    </rPh>
    <rPh sb="27" eb="29">
      <t>ナイヨウ</t>
    </rPh>
    <rPh sb="30" eb="32">
      <t>キサイ</t>
    </rPh>
    <phoneticPr fontId="1"/>
  </si>
  <si>
    <t>注2：</t>
    <rPh sb="0" eb="1">
      <t>チュウ</t>
    </rPh>
    <phoneticPr fontId="1"/>
  </si>
  <si>
    <t>「分野・テーマ別のPR活動」および「分野・テーマ別の販促活動」について取組内容ごとに国・地域ごと等に記載してください。</t>
    <rPh sb="1" eb="3">
      <t>ブンヤ</t>
    </rPh>
    <rPh sb="7" eb="8">
      <t>ベツ</t>
    </rPh>
    <rPh sb="11" eb="13">
      <t>カツドウ</t>
    </rPh>
    <rPh sb="18" eb="20">
      <t>ブンヤ</t>
    </rPh>
    <rPh sb="24" eb="25">
      <t>ベツ</t>
    </rPh>
    <rPh sb="26" eb="28">
      <t>ハンソク</t>
    </rPh>
    <rPh sb="28" eb="30">
      <t>カツドウ</t>
    </rPh>
    <rPh sb="35" eb="37">
      <t>トリクミ</t>
    </rPh>
    <rPh sb="37" eb="39">
      <t>ナイヨウ</t>
    </rPh>
    <rPh sb="42" eb="43">
      <t>クニ</t>
    </rPh>
    <rPh sb="44" eb="46">
      <t>チイキ</t>
    </rPh>
    <rPh sb="48" eb="49">
      <t>トウ</t>
    </rPh>
    <rPh sb="50" eb="52">
      <t>キサイ</t>
    </rPh>
    <phoneticPr fontId="1"/>
  </si>
  <si>
    <t>注3：</t>
    <rPh sb="0" eb="1">
      <t>チュウ</t>
    </rPh>
    <phoneticPr fontId="1"/>
  </si>
  <si>
    <t>やむを得ない事情があり交付決定前に事業着手を希望する活動については、「具体的な内容」に活動内容と理由を明記してください。</t>
    <rPh sb="3" eb="4">
      <t>エ</t>
    </rPh>
    <rPh sb="6" eb="8">
      <t>ジジョウ</t>
    </rPh>
    <rPh sb="11" eb="13">
      <t>コウフ</t>
    </rPh>
    <rPh sb="13" eb="15">
      <t>ケッテイ</t>
    </rPh>
    <rPh sb="15" eb="16">
      <t>マエ</t>
    </rPh>
    <rPh sb="17" eb="19">
      <t>ジギョウ</t>
    </rPh>
    <rPh sb="19" eb="21">
      <t>チャクシュ</t>
    </rPh>
    <rPh sb="22" eb="24">
      <t>キボウ</t>
    </rPh>
    <rPh sb="26" eb="28">
      <t>カツドウ</t>
    </rPh>
    <rPh sb="35" eb="38">
      <t>グタイテキ</t>
    </rPh>
    <rPh sb="39" eb="41">
      <t>ナイヨウ</t>
    </rPh>
    <rPh sb="43" eb="45">
      <t>カツドウ</t>
    </rPh>
    <rPh sb="45" eb="47">
      <t>ナイヨウ</t>
    </rPh>
    <rPh sb="48" eb="50">
      <t>リユウ</t>
    </rPh>
    <rPh sb="51" eb="53">
      <t>メイキ</t>
    </rPh>
    <phoneticPr fontId="1"/>
  </si>
  <si>
    <t>検討して認めた場合には別途ご連絡いたします。</t>
    <rPh sb="0" eb="2">
      <t>ケントウ</t>
    </rPh>
    <rPh sb="4" eb="5">
      <t>ミト</t>
    </rPh>
    <rPh sb="7" eb="9">
      <t>バアイ</t>
    </rPh>
    <rPh sb="11" eb="13">
      <t>ベット</t>
    </rPh>
    <rPh sb="14" eb="16">
      <t>レンラク</t>
    </rPh>
    <phoneticPr fontId="1"/>
  </si>
  <si>
    <r>
      <rPr>
        <b/>
        <sz val="12"/>
        <color theme="1"/>
        <rFont val="ＭＳ 明朝"/>
        <family val="1"/>
        <charset val="128"/>
      </rPr>
      <t>４．申請事業の内容（販促活動）</t>
    </r>
    <rPh sb="2" eb="4">
      <t>シンセイ</t>
    </rPh>
    <rPh sb="4" eb="6">
      <t>ジギョウ</t>
    </rPh>
    <rPh sb="7" eb="9">
      <t>ナイヨウ</t>
    </rPh>
    <rPh sb="10" eb="12">
      <t>ハンソク</t>
    </rPh>
    <rPh sb="12" eb="14">
      <t>カツドウ</t>
    </rPh>
    <phoneticPr fontId="1"/>
  </si>
  <si>
    <r>
      <rPr>
        <sz val="11"/>
        <color theme="1"/>
        <rFont val="ＭＳ 明朝"/>
        <family val="1"/>
        <charset val="128"/>
      </rPr>
      <t>番号</t>
    </r>
    <rPh sb="0" eb="2">
      <t>バンゴウ</t>
    </rPh>
    <phoneticPr fontId="1"/>
  </si>
  <si>
    <r>
      <rPr>
        <sz val="11"/>
        <color theme="1"/>
        <rFont val="ＭＳ 明朝"/>
        <family val="1"/>
        <charset val="128"/>
      </rPr>
      <t>活動
（見本市等出展、プロモーション等）</t>
    </r>
    <rPh sb="0" eb="2">
      <t>カツドウ</t>
    </rPh>
    <rPh sb="4" eb="7">
      <t>ミホンイチ</t>
    </rPh>
    <rPh sb="7" eb="8">
      <t>トウ</t>
    </rPh>
    <rPh sb="8" eb="10">
      <t>シュッテン</t>
    </rPh>
    <rPh sb="18" eb="19">
      <t>ナド</t>
    </rPh>
    <phoneticPr fontId="1"/>
  </si>
  <si>
    <r>
      <rPr>
        <b/>
        <sz val="12"/>
        <color theme="1"/>
        <rFont val="ＭＳ 明朝"/>
        <family val="1"/>
        <charset val="128"/>
      </rPr>
      <t>５．事業のスケジュール（</t>
    </r>
    <r>
      <rPr>
        <b/>
        <sz val="12"/>
        <color theme="1"/>
        <rFont val="Century"/>
        <family val="1"/>
      </rPr>
      <t>PR</t>
    </r>
    <r>
      <rPr>
        <b/>
        <sz val="12"/>
        <color theme="1"/>
        <rFont val="ＭＳ 明朝"/>
        <family val="1"/>
        <charset val="128"/>
      </rPr>
      <t>活動）</t>
    </r>
    <rPh sb="2" eb="4">
      <t>ジギョウ</t>
    </rPh>
    <rPh sb="14" eb="16">
      <t>カツドウ</t>
    </rPh>
    <phoneticPr fontId="1"/>
  </si>
  <si>
    <r>
      <rPr>
        <sz val="11"/>
        <color theme="1"/>
        <rFont val="ＭＳ 明朝"/>
        <family val="1"/>
        <charset val="128"/>
      </rPr>
      <t>活動</t>
    </r>
    <rPh sb="0" eb="2">
      <t>カツドウ</t>
    </rPh>
    <phoneticPr fontId="1"/>
  </si>
  <si>
    <r>
      <rPr>
        <sz val="11"/>
        <rFont val="ＭＳ 明朝"/>
        <family val="1"/>
        <charset val="128"/>
      </rPr>
      <t>令和</t>
    </r>
    <r>
      <rPr>
        <sz val="11"/>
        <rFont val="Century"/>
        <family val="1"/>
      </rPr>
      <t>4</t>
    </r>
    <r>
      <rPr>
        <sz val="11"/>
        <rFont val="ＭＳ 明朝"/>
        <family val="1"/>
        <charset val="128"/>
      </rPr>
      <t>年</t>
    </r>
    <rPh sb="0" eb="2">
      <t>レイワ</t>
    </rPh>
    <rPh sb="3" eb="4">
      <t>ネン</t>
    </rPh>
    <phoneticPr fontId="1"/>
  </si>
  <si>
    <r>
      <rPr>
        <sz val="11"/>
        <rFont val="ＭＳ 明朝"/>
        <family val="1"/>
        <charset val="128"/>
      </rPr>
      <t>令和</t>
    </r>
    <r>
      <rPr>
        <sz val="11"/>
        <rFont val="Century"/>
        <family val="1"/>
      </rPr>
      <t>5</t>
    </r>
    <r>
      <rPr>
        <sz val="11"/>
        <rFont val="ＭＳ 明朝"/>
        <family val="1"/>
        <charset val="128"/>
      </rPr>
      <t>年</t>
    </r>
    <rPh sb="0" eb="2">
      <t>レイワ</t>
    </rPh>
    <rPh sb="3" eb="4">
      <t>ネン</t>
    </rPh>
    <phoneticPr fontId="1"/>
  </si>
  <si>
    <r>
      <t>4</t>
    </r>
    <r>
      <rPr>
        <sz val="11"/>
        <color theme="1"/>
        <rFont val="ＭＳ 明朝"/>
        <family val="1"/>
        <charset val="128"/>
      </rPr>
      <t>月</t>
    </r>
    <phoneticPr fontId="1"/>
  </si>
  <si>
    <r>
      <t>5</t>
    </r>
    <r>
      <rPr>
        <sz val="11"/>
        <color theme="1"/>
        <rFont val="ＭＳ 明朝"/>
        <family val="1"/>
        <charset val="128"/>
      </rPr>
      <t>月</t>
    </r>
    <phoneticPr fontId="1"/>
  </si>
  <si>
    <r>
      <t>6</t>
    </r>
    <r>
      <rPr>
        <sz val="11"/>
        <color theme="1"/>
        <rFont val="ＭＳ 明朝"/>
        <family val="1"/>
        <charset val="128"/>
      </rPr>
      <t>月</t>
    </r>
    <phoneticPr fontId="1"/>
  </si>
  <si>
    <r>
      <t>7</t>
    </r>
    <r>
      <rPr>
        <sz val="11"/>
        <color theme="1"/>
        <rFont val="ＭＳ 明朝"/>
        <family val="1"/>
        <charset val="128"/>
      </rPr>
      <t>月</t>
    </r>
  </si>
  <si>
    <r>
      <t>8</t>
    </r>
    <r>
      <rPr>
        <sz val="11"/>
        <color theme="1"/>
        <rFont val="ＭＳ 明朝"/>
        <family val="1"/>
        <charset val="128"/>
      </rPr>
      <t>月</t>
    </r>
  </si>
  <si>
    <r>
      <t>9</t>
    </r>
    <r>
      <rPr>
        <sz val="11"/>
        <color theme="1"/>
        <rFont val="ＭＳ 明朝"/>
        <family val="1"/>
        <charset val="128"/>
      </rPr>
      <t>月</t>
    </r>
  </si>
  <si>
    <r>
      <t>10</t>
    </r>
    <r>
      <rPr>
        <sz val="11"/>
        <color theme="1"/>
        <rFont val="ＭＳ 明朝"/>
        <family val="1"/>
        <charset val="128"/>
      </rPr>
      <t>月</t>
    </r>
  </si>
  <si>
    <r>
      <t>11</t>
    </r>
    <r>
      <rPr>
        <sz val="11"/>
        <color theme="1"/>
        <rFont val="ＭＳ 明朝"/>
        <family val="1"/>
        <charset val="128"/>
      </rPr>
      <t>月</t>
    </r>
  </si>
  <si>
    <r>
      <t>12</t>
    </r>
    <r>
      <rPr>
        <sz val="11"/>
        <color theme="1"/>
        <rFont val="ＭＳ 明朝"/>
        <family val="1"/>
        <charset val="128"/>
      </rPr>
      <t>月</t>
    </r>
  </si>
  <si>
    <r>
      <t>1</t>
    </r>
    <r>
      <rPr>
        <sz val="11"/>
        <color theme="1"/>
        <rFont val="ＭＳ 明朝"/>
        <family val="1"/>
        <charset val="128"/>
      </rPr>
      <t>月</t>
    </r>
  </si>
  <si>
    <r>
      <t>2</t>
    </r>
    <r>
      <rPr>
        <sz val="11"/>
        <color theme="1"/>
        <rFont val="ＭＳ 明朝"/>
        <family val="1"/>
        <charset val="128"/>
      </rPr>
      <t>月</t>
    </r>
  </si>
  <si>
    <r>
      <t>3</t>
    </r>
    <r>
      <rPr>
        <sz val="11"/>
        <color theme="1"/>
        <rFont val="ＭＳ 明朝"/>
        <family val="1"/>
        <charset val="128"/>
      </rPr>
      <t>月</t>
    </r>
  </si>
  <si>
    <t>※３：申請する活動のスケジュールがあれば10行印刷する必要もありません。</t>
    <rPh sb="3" eb="5">
      <t>シンセイ</t>
    </rPh>
    <rPh sb="7" eb="9">
      <t>カツドウ</t>
    </rPh>
    <rPh sb="22" eb="23">
      <t>ギョウ</t>
    </rPh>
    <rPh sb="23" eb="25">
      <t>インサツ</t>
    </rPh>
    <rPh sb="27" eb="29">
      <t>ヒツヨウ</t>
    </rPh>
    <phoneticPr fontId="1"/>
  </si>
  <si>
    <r>
      <rPr>
        <b/>
        <sz val="12"/>
        <color theme="1"/>
        <rFont val="ＭＳ 明朝"/>
        <family val="1"/>
        <charset val="128"/>
      </rPr>
      <t>５．事業のスケジュール</t>
    </r>
    <r>
      <rPr>
        <b/>
        <sz val="12"/>
        <color theme="1"/>
        <rFont val="Century"/>
        <family val="1"/>
      </rPr>
      <t>(</t>
    </r>
    <r>
      <rPr>
        <b/>
        <sz val="12"/>
        <color theme="1"/>
        <rFont val="ＭＳ 明朝"/>
        <family val="1"/>
        <charset val="128"/>
      </rPr>
      <t>販促活動</t>
    </r>
    <r>
      <rPr>
        <b/>
        <sz val="12"/>
        <color theme="1"/>
        <rFont val="Century"/>
        <family val="1"/>
      </rPr>
      <t>)</t>
    </r>
    <rPh sb="2" eb="4">
      <t>ジギョウ</t>
    </rPh>
    <rPh sb="12" eb="16">
      <t>ハンソクカツドウ</t>
    </rPh>
    <phoneticPr fontId="1"/>
  </si>
  <si>
    <r>
      <rPr>
        <b/>
        <sz val="12"/>
        <color theme="1"/>
        <rFont val="ＭＳ 明朝"/>
        <family val="1"/>
        <charset val="128"/>
      </rPr>
      <t>６．成果目標</t>
    </r>
    <r>
      <rPr>
        <b/>
        <sz val="12"/>
        <color theme="1"/>
        <rFont val="Century"/>
        <family val="1"/>
      </rPr>
      <t>(PR</t>
    </r>
    <r>
      <rPr>
        <b/>
        <sz val="12"/>
        <color theme="1"/>
        <rFont val="ＭＳ 明朝"/>
        <family val="1"/>
        <charset val="128"/>
      </rPr>
      <t>活動</t>
    </r>
    <r>
      <rPr>
        <b/>
        <sz val="12"/>
        <color theme="1"/>
        <rFont val="Century"/>
        <family val="1"/>
      </rPr>
      <t>)</t>
    </r>
    <rPh sb="2" eb="4">
      <t>セイカ</t>
    </rPh>
    <rPh sb="4" eb="6">
      <t>モクヒョウ</t>
    </rPh>
    <rPh sb="9" eb="11">
      <t>カツドウ</t>
    </rPh>
    <phoneticPr fontId="1"/>
  </si>
  <si>
    <r>
      <rPr>
        <sz val="11"/>
        <color theme="1"/>
        <rFont val="ＭＳ 明朝"/>
        <family val="1"/>
        <charset val="128"/>
      </rPr>
      <t>単位（千円）</t>
    </r>
    <phoneticPr fontId="1"/>
  </si>
  <si>
    <r>
      <rPr>
        <sz val="11"/>
        <color theme="1"/>
        <rFont val="ＭＳ 明朝"/>
        <family val="1"/>
        <charset val="128"/>
      </rPr>
      <t>　事業の取組内容</t>
    </r>
    <phoneticPr fontId="1"/>
  </si>
  <si>
    <t>令和３年度
成果実績</t>
    <rPh sb="0" eb="2">
      <t>レイワ</t>
    </rPh>
    <rPh sb="3" eb="4">
      <t>ネン</t>
    </rPh>
    <rPh sb="4" eb="5">
      <t>ド</t>
    </rPh>
    <rPh sb="6" eb="8">
      <t>セイカ</t>
    </rPh>
    <rPh sb="8" eb="10">
      <t>ジッセキ</t>
    </rPh>
    <phoneticPr fontId="1"/>
  </si>
  <si>
    <t>令和４年度
成果目標</t>
    <rPh sb="0" eb="2">
      <t>レイワ</t>
    </rPh>
    <rPh sb="3" eb="5">
      <t>ネンド</t>
    </rPh>
    <rPh sb="6" eb="8">
      <t>セイカ</t>
    </rPh>
    <rPh sb="8" eb="10">
      <t>モクヒョウ</t>
    </rPh>
    <phoneticPr fontId="1"/>
  </si>
  <si>
    <t>令和５年度
成果目標</t>
    <rPh sb="0" eb="2">
      <t>レイワ</t>
    </rPh>
    <rPh sb="3" eb="5">
      <t>ネンド</t>
    </rPh>
    <rPh sb="6" eb="8">
      <t>セイカ</t>
    </rPh>
    <rPh sb="8" eb="10">
      <t>モクヒョウ</t>
    </rPh>
    <phoneticPr fontId="1"/>
  </si>
  <si>
    <t>令和６年度
成果目標</t>
    <rPh sb="0" eb="2">
      <t>レイワ</t>
    </rPh>
    <rPh sb="3" eb="5">
      <t>ネンド</t>
    </rPh>
    <rPh sb="6" eb="8">
      <t>セイカ</t>
    </rPh>
    <rPh sb="8" eb="10">
      <t>モクヒョウ</t>
    </rPh>
    <phoneticPr fontId="1"/>
  </si>
  <si>
    <t>令和４年度
事業費
（補助金）</t>
    <rPh sb="0" eb="2">
      <t>レイワ</t>
    </rPh>
    <rPh sb="3" eb="5">
      <t>ネンド</t>
    </rPh>
    <rPh sb="4" eb="5">
      <t>ド</t>
    </rPh>
    <rPh sb="6" eb="9">
      <t>ジギョウヒ</t>
    </rPh>
    <rPh sb="11" eb="14">
      <t>ホジョキン</t>
    </rPh>
    <phoneticPr fontId="1"/>
  </si>
  <si>
    <t>令和３年度
事業費
（補助金）</t>
    <rPh sb="0" eb="2">
      <t>レイワ</t>
    </rPh>
    <rPh sb="3" eb="5">
      <t>ネンド</t>
    </rPh>
    <rPh sb="4" eb="5">
      <t>ド</t>
    </rPh>
    <rPh sb="6" eb="9">
      <t>ジギョウヒ</t>
    </rPh>
    <rPh sb="11" eb="14">
      <t>ホジョキン</t>
    </rPh>
    <phoneticPr fontId="1"/>
  </si>
  <si>
    <r>
      <rPr>
        <sz val="11"/>
        <rFont val="ＭＳ 明朝"/>
        <family val="1"/>
        <charset val="128"/>
      </rPr>
      <t>費用
対効果</t>
    </r>
    <rPh sb="0" eb="2">
      <t>ヒヨウ</t>
    </rPh>
    <rPh sb="3" eb="4">
      <t>タイ</t>
    </rPh>
    <rPh sb="4" eb="6">
      <t>コウカ</t>
    </rPh>
    <phoneticPr fontId="1"/>
  </si>
  <si>
    <r>
      <rPr>
        <sz val="11"/>
        <color theme="1"/>
        <rFont val="ＭＳ 明朝"/>
        <family val="1"/>
        <charset val="128"/>
      </rPr>
      <t>活動</t>
    </r>
  </si>
  <si>
    <r>
      <rPr>
        <sz val="11"/>
        <color theme="1"/>
        <rFont val="ＭＳ 明朝"/>
        <family val="1"/>
        <charset val="128"/>
      </rPr>
      <t>実施国
・地域</t>
    </r>
    <rPh sb="0" eb="2">
      <t>ジッシ</t>
    </rPh>
    <rPh sb="2" eb="3">
      <t>コク</t>
    </rPh>
    <rPh sb="5" eb="7">
      <t>チイキ</t>
    </rPh>
    <phoneticPr fontId="1"/>
  </si>
  <si>
    <r>
      <rPr>
        <sz val="11"/>
        <rFont val="ＭＳ 明朝"/>
        <family val="1"/>
        <charset val="128"/>
      </rPr>
      <t>品目</t>
    </r>
    <rPh sb="0" eb="2">
      <t>ヒンモク</t>
    </rPh>
    <phoneticPr fontId="1"/>
  </si>
  <si>
    <r>
      <t>PR</t>
    </r>
    <r>
      <rPr>
        <b/>
        <sz val="11"/>
        <rFont val="ＭＳ 明朝"/>
        <family val="1"/>
        <charset val="128"/>
      </rPr>
      <t>活動計</t>
    </r>
    <rPh sb="2" eb="4">
      <t>カツドウ</t>
    </rPh>
    <rPh sb="4" eb="5">
      <t>ケイ</t>
    </rPh>
    <phoneticPr fontId="1"/>
  </si>
  <si>
    <r>
      <rPr>
        <sz val="11"/>
        <color rgb="FFFFFF00"/>
        <rFont val="ＭＳ 明朝"/>
        <family val="1"/>
        <charset val="128"/>
      </rPr>
      <t>※１：行・列の幅を変更することは構いませんが、削除・結合はしないでください。</t>
    </r>
    <rPh sb="3" eb="4">
      <t>ギョウ</t>
    </rPh>
    <rPh sb="5" eb="6">
      <t>レツ</t>
    </rPh>
    <rPh sb="7" eb="8">
      <t>ハバ</t>
    </rPh>
    <rPh sb="9" eb="11">
      <t>ヘンコウ</t>
    </rPh>
    <rPh sb="16" eb="17">
      <t>カマ</t>
    </rPh>
    <rPh sb="23" eb="25">
      <t>サクジョ</t>
    </rPh>
    <rPh sb="26" eb="28">
      <t>ケツゴウ</t>
    </rPh>
    <phoneticPr fontId="1"/>
  </si>
  <si>
    <r>
      <rPr>
        <sz val="11"/>
        <color rgb="FFFFFF00"/>
        <rFont val="ＭＳ 明朝"/>
        <family val="1"/>
        <charset val="128"/>
      </rPr>
      <t>　　　フォントサイズを変更するなど見切れが無いように印刷してください。</t>
    </r>
    <phoneticPr fontId="1"/>
  </si>
  <si>
    <r>
      <rPr>
        <sz val="11"/>
        <color rgb="FFFFFF00"/>
        <rFont val="ＭＳ 明朝"/>
        <family val="1"/>
        <charset val="128"/>
      </rPr>
      <t>※２：</t>
    </r>
    <r>
      <rPr>
        <sz val="11"/>
        <color rgb="FFFFFF00"/>
        <rFont val="Century"/>
        <family val="1"/>
      </rPr>
      <t>10</t>
    </r>
    <r>
      <rPr>
        <sz val="11"/>
        <color rgb="FFFFFF00"/>
        <rFont val="ＭＳ 明朝"/>
        <family val="1"/>
        <charset val="128"/>
      </rPr>
      <t>活動の申請欄が表示されていますが非表示の欄が</t>
    </r>
    <r>
      <rPr>
        <sz val="11"/>
        <color rgb="FFFFFF00"/>
        <rFont val="Century"/>
        <family val="1"/>
      </rPr>
      <t>10</t>
    </r>
    <r>
      <rPr>
        <sz val="11"/>
        <color rgb="FFFFFF00"/>
        <rFont val="ＭＳ 明朝"/>
        <family val="1"/>
        <charset val="128"/>
      </rPr>
      <t>活動分ありますので、</t>
    </r>
    <rPh sb="5" eb="7">
      <t>カツドウ</t>
    </rPh>
    <rPh sb="8" eb="10">
      <t>シンセイ</t>
    </rPh>
    <rPh sb="10" eb="11">
      <t>ラン</t>
    </rPh>
    <rPh sb="12" eb="14">
      <t>ヒョウジ</t>
    </rPh>
    <phoneticPr fontId="1"/>
  </si>
  <si>
    <r>
      <rPr>
        <sz val="11"/>
        <color rgb="FFFFFF00"/>
        <rFont val="ＭＳ 明朝"/>
        <family val="1"/>
        <charset val="128"/>
      </rPr>
      <t>　　　</t>
    </r>
    <r>
      <rPr>
        <sz val="11"/>
        <color rgb="FFFFFF00"/>
        <rFont val="Century"/>
        <family val="1"/>
      </rPr>
      <t>10</t>
    </r>
    <r>
      <rPr>
        <sz val="11"/>
        <color rgb="FFFFFF00"/>
        <rFont val="ＭＳ 明朝"/>
        <family val="1"/>
        <charset val="128"/>
      </rPr>
      <t>を超える場合は「再表示」で調節してください。</t>
    </r>
    <phoneticPr fontId="1"/>
  </si>
  <si>
    <r>
      <rPr>
        <sz val="10"/>
        <color theme="1"/>
        <rFont val="ＭＳ 明朝"/>
        <family val="1"/>
        <charset val="128"/>
      </rPr>
      <t>注</t>
    </r>
    <r>
      <rPr>
        <sz val="10"/>
        <color theme="1"/>
        <rFont val="Century"/>
        <family val="1"/>
      </rPr>
      <t>1</t>
    </r>
    <r>
      <rPr>
        <sz val="10"/>
        <color theme="1"/>
        <rFont val="ＭＳ 明朝"/>
        <family val="1"/>
        <charset val="128"/>
      </rPr>
      <t>：</t>
    </r>
    <rPh sb="0" eb="1">
      <t>チュウ</t>
    </rPh>
    <phoneticPr fontId="1"/>
  </si>
  <si>
    <r>
      <rPr>
        <sz val="10"/>
        <color theme="1"/>
        <rFont val="ＭＳ 明朝"/>
        <family val="1"/>
        <charset val="128"/>
      </rPr>
      <t>目標額の算定方法は、商談会等の販売促進活動に取り組む事業参加者（会員企業等）に対して報告を求め、適切に把握の上算出してください（貿易統計等は使用しないでください。）。</t>
    </r>
    <phoneticPr fontId="1"/>
  </si>
  <si>
    <r>
      <rPr>
        <sz val="10"/>
        <color theme="1"/>
        <rFont val="ＭＳ 明朝"/>
        <family val="1"/>
        <charset val="128"/>
      </rPr>
      <t>注</t>
    </r>
    <r>
      <rPr>
        <sz val="10"/>
        <color theme="1"/>
        <rFont val="Century"/>
        <family val="1"/>
      </rPr>
      <t>2</t>
    </r>
    <r>
      <rPr>
        <sz val="10"/>
        <color theme="1"/>
        <rFont val="ＭＳ 明朝"/>
        <family val="1"/>
        <charset val="128"/>
      </rPr>
      <t>：</t>
    </r>
    <rPh sb="0" eb="1">
      <t>チュウ</t>
    </rPh>
    <phoneticPr fontId="1"/>
  </si>
  <si>
    <r>
      <rPr>
        <sz val="10"/>
        <color theme="1"/>
        <rFont val="ＭＳ 明朝"/>
        <family val="1"/>
        <charset val="128"/>
      </rPr>
      <t>「事業の取組内容」は、活動毎に記載してください。</t>
    </r>
    <phoneticPr fontId="1"/>
  </si>
  <si>
    <r>
      <rPr>
        <sz val="10"/>
        <color theme="1"/>
        <rFont val="ＭＳ 明朝"/>
        <family val="1"/>
        <charset val="128"/>
      </rPr>
      <t>注</t>
    </r>
    <r>
      <rPr>
        <sz val="10"/>
        <color theme="1"/>
        <rFont val="Century"/>
        <family val="1"/>
      </rPr>
      <t>3</t>
    </r>
    <r>
      <rPr>
        <sz val="10"/>
        <color theme="1"/>
        <rFont val="ＭＳ 明朝"/>
        <family val="1"/>
        <charset val="128"/>
      </rPr>
      <t>：</t>
    </r>
    <rPh sb="0" eb="1">
      <t>チュウ</t>
    </rPh>
    <phoneticPr fontId="1"/>
  </si>
  <si>
    <r>
      <rPr>
        <sz val="10"/>
        <color theme="1"/>
        <rFont val="ＭＳ 明朝"/>
        <family val="1"/>
        <charset val="128"/>
      </rPr>
      <t>ジェトロは実施要領第</t>
    </r>
    <r>
      <rPr>
        <sz val="10"/>
        <color theme="1"/>
        <rFont val="Century"/>
        <family val="1"/>
      </rPr>
      <t>5</t>
    </r>
    <r>
      <rPr>
        <sz val="10"/>
        <color theme="1"/>
        <rFont val="ＭＳ 明朝"/>
        <family val="1"/>
        <charset val="128"/>
      </rPr>
      <t>の</t>
    </r>
    <r>
      <rPr>
        <sz val="10"/>
        <color theme="1"/>
        <rFont val="Century"/>
        <family val="1"/>
      </rPr>
      <t>1</t>
    </r>
    <r>
      <rPr>
        <sz val="10"/>
        <color theme="1"/>
        <rFont val="ＭＳ 明朝"/>
        <family val="1"/>
        <charset val="128"/>
      </rPr>
      <t>の</t>
    </r>
    <r>
      <rPr>
        <sz val="10"/>
        <color theme="1"/>
        <rFont val="Century"/>
        <family val="1"/>
      </rPr>
      <t>(5)</t>
    </r>
    <r>
      <rPr>
        <sz val="10"/>
        <color theme="1"/>
        <rFont val="ＭＳ 明朝"/>
        <family val="1"/>
        <charset val="128"/>
      </rPr>
      <t>の②に基づき、採択の条件として当該計画の重要な構成要素として別途品目又は対象国ごとに、第</t>
    </r>
    <r>
      <rPr>
        <sz val="10"/>
        <color theme="1"/>
        <rFont val="Century"/>
        <family val="1"/>
      </rPr>
      <t>5</t>
    </r>
    <r>
      <rPr>
        <sz val="10"/>
        <color theme="1"/>
        <rFont val="ＭＳ 明朝"/>
        <family val="1"/>
        <charset val="128"/>
      </rPr>
      <t>の</t>
    </r>
    <r>
      <rPr>
        <sz val="10"/>
        <color theme="1"/>
        <rFont val="Century"/>
        <family val="1"/>
      </rPr>
      <t>3</t>
    </r>
    <r>
      <rPr>
        <sz val="10"/>
        <color theme="1"/>
        <rFont val="ＭＳ 明朝"/>
        <family val="1"/>
        <charset val="128"/>
      </rPr>
      <t>の</t>
    </r>
    <r>
      <rPr>
        <sz val="10"/>
        <color theme="1"/>
        <rFont val="Century"/>
        <family val="1"/>
      </rPr>
      <t>(2)</t>
    </r>
    <r>
      <rPr>
        <sz val="10"/>
        <color theme="1"/>
        <rFont val="ＭＳ 明朝"/>
        <family val="1"/>
        <charset val="128"/>
      </rPr>
      <t>の成果目標を定めることがあります。</t>
    </r>
    <phoneticPr fontId="1"/>
  </si>
  <si>
    <r>
      <rPr>
        <b/>
        <sz val="12"/>
        <rFont val="ＭＳ 明朝"/>
        <family val="1"/>
        <charset val="128"/>
      </rPr>
      <t>６．成果目標</t>
    </r>
    <r>
      <rPr>
        <b/>
        <sz val="12"/>
        <rFont val="Century"/>
        <family val="1"/>
      </rPr>
      <t>(</t>
    </r>
    <r>
      <rPr>
        <b/>
        <sz val="12"/>
        <rFont val="ＭＳ 明朝"/>
        <family val="1"/>
        <charset val="128"/>
      </rPr>
      <t>販促活動</t>
    </r>
    <r>
      <rPr>
        <b/>
        <sz val="12"/>
        <rFont val="Century"/>
        <family val="1"/>
      </rPr>
      <t>)</t>
    </r>
    <rPh sb="2" eb="4">
      <t>セイカ</t>
    </rPh>
    <rPh sb="4" eb="6">
      <t>モクヒョウ</t>
    </rPh>
    <rPh sb="7" eb="9">
      <t>ハンソク</t>
    </rPh>
    <rPh sb="9" eb="11">
      <t>カツドウ</t>
    </rPh>
    <phoneticPr fontId="1"/>
  </si>
  <si>
    <r>
      <rPr>
        <sz val="11"/>
        <rFont val="ＭＳ 明朝"/>
        <family val="1"/>
        <charset val="128"/>
      </rPr>
      <t>単位（千円）</t>
    </r>
    <phoneticPr fontId="1"/>
  </si>
  <si>
    <r>
      <rPr>
        <sz val="11"/>
        <rFont val="ＭＳ 明朝"/>
        <family val="1"/>
        <charset val="128"/>
      </rPr>
      <t>番号</t>
    </r>
    <rPh sb="0" eb="2">
      <t>バンゴウ</t>
    </rPh>
    <phoneticPr fontId="1"/>
  </si>
  <si>
    <r>
      <rPr>
        <sz val="11"/>
        <rFont val="ＭＳ 明朝"/>
        <family val="1"/>
        <charset val="128"/>
      </rPr>
      <t>　事業の取組内容</t>
    </r>
    <phoneticPr fontId="1"/>
  </si>
  <si>
    <r>
      <rPr>
        <sz val="11"/>
        <rFont val="ＭＳ 明朝"/>
        <family val="1"/>
        <charset val="128"/>
      </rPr>
      <t>活動</t>
    </r>
  </si>
  <si>
    <r>
      <rPr>
        <sz val="11"/>
        <rFont val="ＭＳ 明朝"/>
        <family val="1"/>
        <charset val="128"/>
      </rPr>
      <t>実施国
・地域</t>
    </r>
    <rPh sb="0" eb="2">
      <t>ジッシ</t>
    </rPh>
    <rPh sb="2" eb="3">
      <t>コク</t>
    </rPh>
    <rPh sb="5" eb="7">
      <t>チイキ</t>
    </rPh>
    <phoneticPr fontId="1"/>
  </si>
  <si>
    <r>
      <rPr>
        <b/>
        <sz val="11"/>
        <rFont val="ＭＳ 明朝"/>
        <family val="1"/>
        <charset val="128"/>
      </rPr>
      <t>販売促進活動計</t>
    </r>
    <rPh sb="0" eb="4">
      <t>ハンバイソクシン</t>
    </rPh>
    <rPh sb="4" eb="6">
      <t>カツドウ</t>
    </rPh>
    <rPh sb="6" eb="7">
      <t>ケイ</t>
    </rPh>
    <phoneticPr fontId="1"/>
  </si>
  <si>
    <r>
      <rPr>
        <sz val="11"/>
        <rFont val="ＭＳ 明朝"/>
        <family val="1"/>
        <charset val="128"/>
      </rPr>
      <t>※申請時には必要なページのみ印刷してください。</t>
    </r>
    <phoneticPr fontId="1"/>
  </si>
  <si>
    <r>
      <rPr>
        <sz val="10"/>
        <rFont val="ＭＳ 明朝"/>
        <family val="1"/>
        <charset val="128"/>
      </rPr>
      <t>注</t>
    </r>
    <r>
      <rPr>
        <sz val="10"/>
        <rFont val="Century"/>
        <family val="1"/>
      </rPr>
      <t>1</t>
    </r>
    <r>
      <rPr>
        <sz val="10"/>
        <rFont val="ＭＳ 明朝"/>
        <family val="1"/>
        <charset val="128"/>
      </rPr>
      <t>：</t>
    </r>
    <rPh sb="0" eb="1">
      <t>チュウ</t>
    </rPh>
    <phoneticPr fontId="1"/>
  </si>
  <si>
    <r>
      <rPr>
        <sz val="10"/>
        <rFont val="ＭＳ 明朝"/>
        <family val="1"/>
        <charset val="128"/>
      </rPr>
      <t>目標額の算定方法は、商談会等の販売促進活動に取り組む事業参加者（会員企業等）に対して報告を求め、適切に把握の上算出してください（貿易統計等は使用しないでください。）。</t>
    </r>
    <phoneticPr fontId="1"/>
  </si>
  <si>
    <r>
      <rPr>
        <sz val="10"/>
        <rFont val="ＭＳ 明朝"/>
        <family val="1"/>
        <charset val="128"/>
      </rPr>
      <t>注</t>
    </r>
    <r>
      <rPr>
        <sz val="10"/>
        <rFont val="Century"/>
        <family val="1"/>
      </rPr>
      <t>2</t>
    </r>
    <r>
      <rPr>
        <sz val="10"/>
        <rFont val="ＭＳ 明朝"/>
        <family val="1"/>
        <charset val="128"/>
      </rPr>
      <t>：</t>
    </r>
    <rPh sb="0" eb="1">
      <t>チュウ</t>
    </rPh>
    <phoneticPr fontId="1"/>
  </si>
  <si>
    <r>
      <rPr>
        <sz val="10"/>
        <rFont val="ＭＳ 明朝"/>
        <family val="1"/>
        <charset val="128"/>
      </rPr>
      <t>「事業の取組内容」は、活動毎に記載してください。</t>
    </r>
    <phoneticPr fontId="1"/>
  </si>
  <si>
    <r>
      <rPr>
        <sz val="10"/>
        <rFont val="ＭＳ 明朝"/>
        <family val="1"/>
        <charset val="128"/>
      </rPr>
      <t>注</t>
    </r>
    <r>
      <rPr>
        <sz val="10"/>
        <rFont val="Century"/>
        <family val="1"/>
      </rPr>
      <t>3</t>
    </r>
    <r>
      <rPr>
        <sz val="10"/>
        <rFont val="ＭＳ 明朝"/>
        <family val="1"/>
        <charset val="128"/>
      </rPr>
      <t>：</t>
    </r>
    <rPh sb="0" eb="1">
      <t>チュウ</t>
    </rPh>
    <phoneticPr fontId="1"/>
  </si>
  <si>
    <r>
      <rPr>
        <sz val="10"/>
        <rFont val="ＭＳ 明朝"/>
        <family val="1"/>
        <charset val="128"/>
      </rPr>
      <t>ジェトロは実施要領第</t>
    </r>
    <r>
      <rPr>
        <sz val="10"/>
        <rFont val="Century"/>
        <family val="1"/>
      </rPr>
      <t>5</t>
    </r>
    <r>
      <rPr>
        <sz val="10"/>
        <rFont val="ＭＳ 明朝"/>
        <family val="1"/>
        <charset val="128"/>
      </rPr>
      <t>の</t>
    </r>
    <r>
      <rPr>
        <sz val="10"/>
        <rFont val="Century"/>
        <family val="1"/>
      </rPr>
      <t>1</t>
    </r>
    <r>
      <rPr>
        <sz val="10"/>
        <rFont val="ＭＳ 明朝"/>
        <family val="1"/>
        <charset val="128"/>
      </rPr>
      <t>の</t>
    </r>
    <r>
      <rPr>
        <sz val="10"/>
        <rFont val="Century"/>
        <family val="1"/>
      </rPr>
      <t>(5)</t>
    </r>
    <r>
      <rPr>
        <sz val="10"/>
        <rFont val="ＭＳ 明朝"/>
        <family val="1"/>
        <charset val="128"/>
      </rPr>
      <t>の②に基づき、採択の条件として当該計画の重要な構成要素として別途品目又は対象国ごとに、第</t>
    </r>
    <r>
      <rPr>
        <sz val="10"/>
        <rFont val="Century"/>
        <family val="1"/>
      </rPr>
      <t>5</t>
    </r>
    <r>
      <rPr>
        <sz val="10"/>
        <rFont val="ＭＳ 明朝"/>
        <family val="1"/>
        <charset val="128"/>
      </rPr>
      <t>の</t>
    </r>
    <r>
      <rPr>
        <sz val="10"/>
        <rFont val="Century"/>
        <family val="1"/>
      </rPr>
      <t>3</t>
    </r>
    <r>
      <rPr>
        <sz val="10"/>
        <rFont val="ＭＳ 明朝"/>
        <family val="1"/>
        <charset val="128"/>
      </rPr>
      <t>の</t>
    </r>
    <r>
      <rPr>
        <sz val="10"/>
        <rFont val="Century"/>
        <family val="1"/>
      </rPr>
      <t>(2)</t>
    </r>
    <r>
      <rPr>
        <sz val="10"/>
        <rFont val="ＭＳ 明朝"/>
        <family val="1"/>
        <charset val="128"/>
      </rPr>
      <t>の成果目標を定めることがあります。</t>
    </r>
    <phoneticPr fontId="1"/>
  </si>
  <si>
    <r>
      <rPr>
        <b/>
        <sz val="12"/>
        <color theme="1"/>
        <rFont val="ＭＳ 明朝"/>
        <family val="1"/>
        <charset val="128"/>
      </rPr>
      <t>７．積算内訳（</t>
    </r>
    <r>
      <rPr>
        <b/>
        <sz val="12"/>
        <color theme="1"/>
        <rFont val="Century"/>
        <family val="1"/>
      </rPr>
      <t>PR</t>
    </r>
    <r>
      <rPr>
        <b/>
        <sz val="12"/>
        <color theme="1"/>
        <rFont val="ＭＳ 明朝"/>
        <family val="1"/>
        <charset val="128"/>
      </rPr>
      <t>活動）</t>
    </r>
    <rPh sb="2" eb="4">
      <t>セキサン</t>
    </rPh>
    <rPh sb="4" eb="6">
      <t>ウチワケ</t>
    </rPh>
    <rPh sb="9" eb="11">
      <t>カツドウ</t>
    </rPh>
    <phoneticPr fontId="1"/>
  </si>
  <si>
    <t>単位（円）</t>
    <phoneticPr fontId="1"/>
  </si>
  <si>
    <r>
      <rPr>
        <sz val="11"/>
        <color theme="1"/>
        <rFont val="ＭＳ 明朝"/>
        <family val="1"/>
        <charset val="128"/>
      </rPr>
      <t>区分</t>
    </r>
    <r>
      <rPr>
        <sz val="11"/>
        <color theme="1"/>
        <rFont val="Century"/>
        <family val="1"/>
      </rPr>
      <t>/</t>
    </r>
    <r>
      <rPr>
        <sz val="11"/>
        <color theme="1"/>
        <rFont val="ＭＳ 明朝"/>
        <family val="1"/>
        <charset val="128"/>
      </rPr>
      <t>積算経費</t>
    </r>
    <rPh sb="0" eb="2">
      <t>クブン</t>
    </rPh>
    <rPh sb="3" eb="5">
      <t>セキサン</t>
    </rPh>
    <rPh sb="5" eb="7">
      <t>ケイヒ</t>
    </rPh>
    <phoneticPr fontId="1"/>
  </si>
  <si>
    <r>
      <rPr>
        <sz val="11"/>
        <color theme="1"/>
        <rFont val="ＭＳ 明朝"/>
        <family val="1"/>
        <charset val="128"/>
      </rPr>
      <t xml:space="preserve">事業費
</t>
    </r>
    <r>
      <rPr>
        <sz val="10"/>
        <color theme="1"/>
        <rFont val="ＭＳ 明朝"/>
        <family val="1"/>
        <charset val="128"/>
      </rPr>
      <t>（</t>
    </r>
    <r>
      <rPr>
        <sz val="10"/>
        <color theme="1"/>
        <rFont val="Century"/>
        <family val="1"/>
      </rPr>
      <t>A</t>
    </r>
    <r>
      <rPr>
        <sz val="10"/>
        <color theme="1"/>
        <rFont val="ＭＳ 明朝"/>
        <family val="1"/>
        <charset val="128"/>
      </rPr>
      <t>）</t>
    </r>
    <r>
      <rPr>
        <sz val="10"/>
        <color theme="1"/>
        <rFont val="Century"/>
        <family val="1"/>
      </rPr>
      <t>+</t>
    </r>
    <r>
      <rPr>
        <sz val="10"/>
        <color theme="1"/>
        <rFont val="ＭＳ 明朝"/>
        <family val="1"/>
        <charset val="128"/>
      </rPr>
      <t>（</t>
    </r>
    <r>
      <rPr>
        <sz val="10"/>
        <color theme="1"/>
        <rFont val="Century"/>
        <family val="1"/>
      </rPr>
      <t>B</t>
    </r>
    <r>
      <rPr>
        <sz val="10"/>
        <color theme="1"/>
        <rFont val="ＭＳ 明朝"/>
        <family val="1"/>
        <charset val="128"/>
      </rPr>
      <t>）</t>
    </r>
    <r>
      <rPr>
        <sz val="10"/>
        <color theme="1"/>
        <rFont val="Century"/>
        <family val="1"/>
      </rPr>
      <t>+</t>
    </r>
    <r>
      <rPr>
        <sz val="10"/>
        <color theme="1"/>
        <rFont val="ＭＳ 明朝"/>
        <family val="1"/>
        <charset val="128"/>
      </rPr>
      <t>（</t>
    </r>
    <r>
      <rPr>
        <sz val="10"/>
        <color theme="1"/>
        <rFont val="Century"/>
        <family val="1"/>
      </rPr>
      <t>C</t>
    </r>
    <r>
      <rPr>
        <sz val="10"/>
        <color theme="1"/>
        <rFont val="ＭＳ 明朝"/>
        <family val="1"/>
        <charset val="128"/>
      </rPr>
      <t>）</t>
    </r>
    <rPh sb="0" eb="3">
      <t>ジギョウヒ</t>
    </rPh>
    <phoneticPr fontId="1"/>
  </si>
  <si>
    <r>
      <rPr>
        <sz val="11"/>
        <color theme="1"/>
        <rFont val="ＭＳ 明朝"/>
        <family val="1"/>
        <charset val="128"/>
      </rPr>
      <t>負担区分</t>
    </r>
    <rPh sb="0" eb="2">
      <t>フタン</t>
    </rPh>
    <rPh sb="2" eb="4">
      <t>クブン</t>
    </rPh>
    <phoneticPr fontId="1"/>
  </si>
  <si>
    <t>事業委託
①委託先
②委託内容</t>
    <rPh sb="0" eb="2">
      <t>ジギョウ</t>
    </rPh>
    <rPh sb="2" eb="4">
      <t>イタク</t>
    </rPh>
    <phoneticPr fontId="1"/>
  </si>
  <si>
    <r>
      <rPr>
        <sz val="11"/>
        <color theme="1"/>
        <rFont val="ＭＳ 明朝"/>
        <family val="1"/>
        <charset val="128"/>
      </rPr>
      <t>備考</t>
    </r>
    <rPh sb="0" eb="2">
      <t>ビコウ</t>
    </rPh>
    <phoneticPr fontId="1"/>
  </si>
  <si>
    <r>
      <rPr>
        <sz val="11"/>
        <color theme="1"/>
        <rFont val="ＭＳ 明朝"/>
        <family val="1"/>
        <charset val="128"/>
      </rPr>
      <t>補助金（</t>
    </r>
    <r>
      <rPr>
        <sz val="11"/>
        <color theme="1"/>
        <rFont val="Century"/>
        <family val="1"/>
      </rPr>
      <t>A</t>
    </r>
    <r>
      <rPr>
        <sz val="11"/>
        <color theme="1"/>
        <rFont val="ＭＳ 明朝"/>
        <family val="1"/>
        <charset val="128"/>
      </rPr>
      <t>）</t>
    </r>
    <rPh sb="0" eb="3">
      <t>ホジョキン</t>
    </rPh>
    <phoneticPr fontId="1"/>
  </si>
  <si>
    <r>
      <rPr>
        <sz val="11"/>
        <color theme="1"/>
        <rFont val="ＭＳ 明朝"/>
        <family val="1"/>
        <charset val="128"/>
      </rPr>
      <t>自己負担金（</t>
    </r>
    <r>
      <rPr>
        <sz val="11"/>
        <color theme="1"/>
        <rFont val="Century"/>
        <family val="1"/>
      </rPr>
      <t>B</t>
    </r>
    <r>
      <rPr>
        <sz val="11"/>
        <color theme="1"/>
        <rFont val="ＭＳ 明朝"/>
        <family val="1"/>
        <charset val="128"/>
      </rPr>
      <t>）</t>
    </r>
    <rPh sb="0" eb="2">
      <t>ジコ</t>
    </rPh>
    <rPh sb="2" eb="4">
      <t>フタン</t>
    </rPh>
    <rPh sb="4" eb="5">
      <t>キン</t>
    </rPh>
    <phoneticPr fontId="1"/>
  </si>
  <si>
    <r>
      <rPr>
        <sz val="11"/>
        <color theme="1"/>
        <rFont val="ＭＳ 明朝"/>
        <family val="1"/>
        <charset val="128"/>
      </rPr>
      <t>その他（</t>
    </r>
    <r>
      <rPr>
        <sz val="11"/>
        <color theme="1"/>
        <rFont val="Century"/>
        <family val="1"/>
      </rPr>
      <t>C</t>
    </r>
    <r>
      <rPr>
        <sz val="11"/>
        <color theme="1"/>
        <rFont val="ＭＳ 明朝"/>
        <family val="1"/>
        <charset val="128"/>
      </rPr>
      <t>）</t>
    </r>
    <rPh sb="2" eb="3">
      <t>タ</t>
    </rPh>
    <phoneticPr fontId="1"/>
  </si>
  <si>
    <r>
      <t>PR</t>
    </r>
    <r>
      <rPr>
        <b/>
        <sz val="11"/>
        <color theme="1"/>
        <rFont val="ＭＳ 明朝"/>
        <family val="1"/>
        <charset val="128"/>
      </rPr>
      <t>活動計</t>
    </r>
    <rPh sb="2" eb="4">
      <t>カツドウ</t>
    </rPh>
    <rPh sb="4" eb="5">
      <t>ケイ</t>
    </rPh>
    <phoneticPr fontId="1"/>
  </si>
  <si>
    <r>
      <rPr>
        <sz val="11"/>
        <rFont val="ＭＳ 明朝"/>
        <family val="1"/>
        <charset val="128"/>
      </rPr>
      <t>旅費（国内旅費は補助対象外）</t>
    </r>
    <rPh sb="0" eb="2">
      <t>リョヒ</t>
    </rPh>
    <phoneticPr fontId="1"/>
  </si>
  <si>
    <r>
      <rPr>
        <sz val="11"/>
        <rFont val="ＭＳ 明朝"/>
        <family val="1"/>
        <charset val="128"/>
      </rPr>
      <t>謝金</t>
    </r>
    <rPh sb="0" eb="2">
      <t>シャキン</t>
    </rPh>
    <phoneticPr fontId="1"/>
  </si>
  <si>
    <r>
      <rPr>
        <sz val="11"/>
        <rFont val="ＭＳ 明朝"/>
        <family val="1"/>
        <charset val="128"/>
      </rPr>
      <t>業務委託費</t>
    </r>
    <rPh sb="0" eb="2">
      <t>ギョウム</t>
    </rPh>
    <rPh sb="2" eb="4">
      <t>イタク</t>
    </rPh>
    <rPh sb="4" eb="5">
      <t>ヒ</t>
    </rPh>
    <phoneticPr fontId="1"/>
  </si>
  <si>
    <t>賃借料及び使用料</t>
    <rPh sb="0" eb="3">
      <t>チンシャクリョウ</t>
    </rPh>
    <rPh sb="3" eb="4">
      <t>オヨ</t>
    </rPh>
    <rPh sb="5" eb="8">
      <t>シヨウリョウ</t>
    </rPh>
    <phoneticPr fontId="1"/>
  </si>
  <si>
    <r>
      <rPr>
        <sz val="11"/>
        <rFont val="ＭＳ 明朝"/>
        <family val="1"/>
        <charset val="128"/>
      </rPr>
      <t>出展料（国内見本市等は対象外）</t>
    </r>
    <rPh sb="0" eb="2">
      <t>シュッテン</t>
    </rPh>
    <rPh sb="2" eb="3">
      <t>リョウ</t>
    </rPh>
    <phoneticPr fontId="1"/>
  </si>
  <si>
    <r>
      <rPr>
        <sz val="11"/>
        <rFont val="ＭＳ 明朝"/>
        <family val="1"/>
        <charset val="128"/>
      </rPr>
      <t>賃金</t>
    </r>
    <rPh sb="0" eb="2">
      <t>チンギン</t>
    </rPh>
    <phoneticPr fontId="1"/>
  </si>
  <si>
    <t>需用費　（注3）</t>
    <rPh sb="0" eb="3">
      <t>ジュヨウヒ</t>
    </rPh>
    <rPh sb="5" eb="6">
      <t>チュウ</t>
    </rPh>
    <phoneticPr fontId="1"/>
  </si>
  <si>
    <r>
      <rPr>
        <sz val="11"/>
        <rFont val="ＭＳ 明朝"/>
        <family val="1"/>
        <charset val="128"/>
      </rPr>
      <t>人件費（民間事業者は対象外）</t>
    </r>
    <rPh sb="0" eb="3">
      <t>ジンケンヒ</t>
    </rPh>
    <rPh sb="4" eb="6">
      <t>ミンカン</t>
    </rPh>
    <rPh sb="6" eb="9">
      <t>ジギョウシャ</t>
    </rPh>
    <rPh sb="10" eb="13">
      <t>タイショウガイ</t>
    </rPh>
    <phoneticPr fontId="1"/>
  </si>
  <si>
    <t>その他（内容：</t>
    <rPh sb="2" eb="3">
      <t>タ</t>
    </rPh>
    <rPh sb="4" eb="6">
      <t>ナイヨウ</t>
    </rPh>
    <phoneticPr fontId="1"/>
  </si>
  <si>
    <r>
      <rPr>
        <sz val="10"/>
        <color theme="1"/>
        <rFont val="ＭＳ 明朝"/>
        <family val="1"/>
        <charset val="128"/>
      </rPr>
      <t>人件費、謝金、賃金及び旅費については、その単価の根拠資料を添付してください。（様式は任意）</t>
    </r>
    <phoneticPr fontId="1"/>
  </si>
  <si>
    <r>
      <rPr>
        <sz val="10"/>
        <color theme="1"/>
        <rFont val="ＭＳ 明朝"/>
        <family val="1"/>
        <charset val="128"/>
      </rPr>
      <t>事業の一部を委託する場合は、該当部分の経費が分かるように記載してください。その場合その相見積り、委託契約書（案）を添付してください。また相見積りを取っていない場合又は</t>
    </r>
    <phoneticPr fontId="1"/>
  </si>
  <si>
    <r>
      <rPr>
        <sz val="10"/>
        <color theme="1"/>
        <rFont val="ＭＳ 明朝"/>
        <family val="1"/>
        <charset val="128"/>
      </rPr>
      <t>最低価格を提示した者のものを積算内訳の根拠としない場合には、その理由を明らかにした資料を添付してください。（様式は任意）</t>
    </r>
    <phoneticPr fontId="1"/>
  </si>
  <si>
    <t>需用費の内訳は実施要領の別表1経費の内訳を参照し、備考欄に内訳を記載してください。</t>
    <rPh sb="0" eb="3">
      <t>ジュヨウヒ</t>
    </rPh>
    <rPh sb="4" eb="6">
      <t>ウチワケ</t>
    </rPh>
    <rPh sb="7" eb="9">
      <t>ジッシ</t>
    </rPh>
    <rPh sb="9" eb="11">
      <t>ヨウリョウ</t>
    </rPh>
    <rPh sb="12" eb="14">
      <t>ベッピョウ</t>
    </rPh>
    <rPh sb="15" eb="17">
      <t>ケイヒ</t>
    </rPh>
    <rPh sb="18" eb="20">
      <t>ウチワケ</t>
    </rPh>
    <rPh sb="21" eb="23">
      <t>サンショウ</t>
    </rPh>
    <rPh sb="25" eb="27">
      <t>ビコウ</t>
    </rPh>
    <rPh sb="27" eb="28">
      <t>ラン</t>
    </rPh>
    <rPh sb="29" eb="31">
      <t>ウチワケ</t>
    </rPh>
    <rPh sb="32" eb="34">
      <t>キサイ</t>
    </rPh>
    <phoneticPr fontId="1"/>
  </si>
  <si>
    <t>注4：</t>
    <rPh sb="0" eb="1">
      <t>チュウ</t>
    </rPh>
    <phoneticPr fontId="1"/>
  </si>
  <si>
    <r>
      <rPr>
        <sz val="10"/>
        <color theme="1"/>
        <rFont val="ＭＳ 明朝"/>
        <family val="1"/>
        <charset val="128"/>
      </rPr>
      <t>合計の備考欄には事業実施主体ごとに消費税仕入控除税額を減額した場合は「減額した金額〇〇〇円」を、同税額がない場合は「該当なし」を、同税額が明らかでない場合には</t>
    </r>
    <phoneticPr fontId="1"/>
  </si>
  <si>
    <r>
      <rPr>
        <sz val="10"/>
        <color theme="1"/>
        <rFont val="ＭＳ 明朝"/>
        <family val="1"/>
        <charset val="128"/>
      </rPr>
      <t>「含税額」をそれぞれ記入してください。</t>
    </r>
    <phoneticPr fontId="1"/>
  </si>
  <si>
    <r>
      <rPr>
        <b/>
        <sz val="12"/>
        <color theme="1"/>
        <rFont val="ＭＳ 明朝"/>
        <family val="1"/>
        <charset val="128"/>
      </rPr>
      <t>７．積算内訳（販促活動）</t>
    </r>
    <rPh sb="2" eb="4">
      <t>セキサン</t>
    </rPh>
    <rPh sb="4" eb="6">
      <t>ウチワケ</t>
    </rPh>
    <rPh sb="7" eb="9">
      <t>ハンソク</t>
    </rPh>
    <rPh sb="9" eb="11">
      <t>カツドウ</t>
    </rPh>
    <phoneticPr fontId="1"/>
  </si>
  <si>
    <r>
      <rPr>
        <sz val="11"/>
        <color theme="1"/>
        <rFont val="ＭＳ 明朝"/>
        <family val="1"/>
        <charset val="128"/>
      </rPr>
      <t>単位（円）</t>
    </r>
    <phoneticPr fontId="1"/>
  </si>
  <si>
    <r>
      <rPr>
        <sz val="11"/>
        <color theme="1"/>
        <rFont val="ＭＳ 明朝"/>
        <family val="1"/>
        <charset val="128"/>
      </rPr>
      <t>事業委託
①委託先
②委託内容</t>
    </r>
    <rPh sb="0" eb="2">
      <t>ジギョウ</t>
    </rPh>
    <rPh sb="2" eb="4">
      <t>イタク</t>
    </rPh>
    <phoneticPr fontId="1"/>
  </si>
  <si>
    <r>
      <rPr>
        <b/>
        <sz val="11"/>
        <color theme="1"/>
        <rFont val="ＭＳ 明朝"/>
        <family val="1"/>
        <charset val="128"/>
      </rPr>
      <t>販売促進活動計</t>
    </r>
    <rPh sb="0" eb="2">
      <t>ハンバイ</t>
    </rPh>
    <rPh sb="2" eb="4">
      <t>ソクシン</t>
    </rPh>
    <rPh sb="4" eb="6">
      <t>カツドウ</t>
    </rPh>
    <rPh sb="6" eb="7">
      <t>ケイ</t>
    </rPh>
    <phoneticPr fontId="1"/>
  </si>
  <si>
    <r>
      <rPr>
        <sz val="11"/>
        <rFont val="ＭＳ 明朝"/>
        <family val="1"/>
        <charset val="128"/>
      </rPr>
      <t>賃借料及び使用料</t>
    </r>
    <rPh sb="0" eb="3">
      <t>チンシャクリョウ</t>
    </rPh>
    <rPh sb="3" eb="4">
      <t>オヨ</t>
    </rPh>
    <rPh sb="5" eb="8">
      <t>シヨウリョウ</t>
    </rPh>
    <phoneticPr fontId="1"/>
  </si>
  <si>
    <r>
      <rPr>
        <sz val="11"/>
        <rFont val="ＭＳ 明朝"/>
        <family val="1"/>
        <charset val="128"/>
      </rPr>
      <t>その他（内容：</t>
    </r>
    <rPh sb="2" eb="3">
      <t>タ</t>
    </rPh>
    <rPh sb="4" eb="6">
      <t>ナイヨウ</t>
    </rPh>
    <phoneticPr fontId="1"/>
  </si>
  <si>
    <t>８．添付資料</t>
    <phoneticPr fontId="1"/>
  </si>
  <si>
    <t>（１）人件費、謝金、賃金及び旅費については、その単価の根拠資料</t>
    <phoneticPr fontId="1"/>
  </si>
  <si>
    <t>（２）事業費の自己負担金の構成員別負担額及び負担割合（％）を記した資料（様式は任意）</t>
    <phoneticPr fontId="1"/>
  </si>
  <si>
    <t>（３）事業の一部を委託する場合には、その相見積り、委託契約書（案）</t>
    <phoneticPr fontId="1"/>
  </si>
  <si>
    <t>　　　※相見積りを取っていない場合又は最低価格を提示した者のものを積算内訳の根拠としない場合には、その理由を明らかにした資料</t>
    <phoneticPr fontId="1"/>
  </si>
  <si>
    <r>
      <rPr>
        <sz val="11"/>
        <rFont val="ＭＳ 明朝"/>
        <family val="1"/>
        <charset val="128"/>
      </rPr>
      <t>（４）事業実施者の定款（コピーで可）、事業経歴（沿革）、直近</t>
    </r>
    <r>
      <rPr>
        <sz val="11"/>
        <rFont val="Century"/>
        <family val="1"/>
      </rPr>
      <t>3</t>
    </r>
    <r>
      <rPr>
        <sz val="11"/>
        <rFont val="ＭＳ 明朝"/>
        <family val="1"/>
        <charset val="128"/>
      </rPr>
      <t>か年の決算（事業）報告資料</t>
    </r>
    <rPh sb="9" eb="11">
      <t>テイカン</t>
    </rPh>
    <rPh sb="16" eb="17">
      <t>カ</t>
    </rPh>
    <rPh sb="19" eb="21">
      <t>ジギョウ</t>
    </rPh>
    <rPh sb="21" eb="23">
      <t>ケイレキ</t>
    </rPh>
    <rPh sb="24" eb="26">
      <t>エンカク</t>
    </rPh>
    <rPh sb="28" eb="30">
      <t>チョッキン</t>
    </rPh>
    <rPh sb="32" eb="33">
      <t>ネン</t>
    </rPh>
    <rPh sb="34" eb="36">
      <t>ケッサン</t>
    </rPh>
    <rPh sb="37" eb="39">
      <t>ジギョウ</t>
    </rPh>
    <rPh sb="40" eb="42">
      <t>ホウコク</t>
    </rPh>
    <rPh sb="42" eb="44">
      <t>シリョウ</t>
    </rPh>
    <phoneticPr fontId="1"/>
  </si>
  <si>
    <t>　　　※自社ホームページに公開している場合はダウンロード、コピーなどでも可</t>
    <phoneticPr fontId="1"/>
  </si>
  <si>
    <t>（５）その他必要に応じて資料を添付してください。</t>
    <phoneticPr fontId="1"/>
  </si>
  <si>
    <r>
      <rPr>
        <sz val="11"/>
        <color theme="1"/>
        <rFont val="ＭＳ 明朝"/>
        <family val="1"/>
        <charset val="128"/>
      </rPr>
      <t>（対象者のみ提出）</t>
    </r>
    <phoneticPr fontId="1"/>
  </si>
  <si>
    <t>・本事業の実施により相当な収益が発生した場合には、別紙２「分野・テーマ別事業に係る収益報告」を添付してください。</t>
    <rPh sb="29" eb="31">
      <t>ブンヤ</t>
    </rPh>
    <rPh sb="35" eb="36">
      <t>ベツ</t>
    </rPh>
    <phoneticPr fontId="1"/>
  </si>
  <si>
    <r>
      <rPr>
        <sz val="14"/>
        <color rgb="FF000000"/>
        <rFont val="ＭＳ 明朝"/>
        <family val="1"/>
        <charset val="128"/>
      </rPr>
      <t>補助金交付申請書</t>
    </r>
    <phoneticPr fontId="1"/>
  </si>
  <si>
    <t>１．補助金の申請額と経費の配分及び負担区分</t>
    <rPh sb="10" eb="12">
      <t>ケイヒ</t>
    </rPh>
    <rPh sb="13" eb="15">
      <t>ハイブン</t>
    </rPh>
    <rPh sb="15" eb="16">
      <t>オヨ</t>
    </rPh>
    <rPh sb="17" eb="19">
      <t>フタン</t>
    </rPh>
    <rPh sb="19" eb="21">
      <t>クブン</t>
    </rPh>
    <phoneticPr fontId="1"/>
  </si>
  <si>
    <r>
      <rPr>
        <sz val="11"/>
        <rFont val="ＭＳ 明朝"/>
        <family val="1"/>
        <charset val="128"/>
      </rPr>
      <t>単位（円）</t>
    </r>
    <rPh sb="0" eb="2">
      <t>タンイ</t>
    </rPh>
    <rPh sb="3" eb="4">
      <t>エン</t>
    </rPh>
    <phoneticPr fontId="1"/>
  </si>
  <si>
    <t>※行・列の幅を変更することは構いませんが、削除・結合はしないでください。</t>
    <rPh sb="1" eb="2">
      <t>ギョウ</t>
    </rPh>
    <rPh sb="3" eb="4">
      <t>レツ</t>
    </rPh>
    <rPh sb="5" eb="6">
      <t>ハバ</t>
    </rPh>
    <rPh sb="7" eb="9">
      <t>ヘンコウ</t>
    </rPh>
    <rPh sb="14" eb="15">
      <t>カマ</t>
    </rPh>
    <rPh sb="21" eb="23">
      <t>サクジョ</t>
    </rPh>
    <rPh sb="24" eb="26">
      <t>ケツゴウ</t>
    </rPh>
    <phoneticPr fontId="1"/>
  </si>
  <si>
    <r>
      <rPr>
        <sz val="11"/>
        <color theme="1"/>
        <rFont val="ＭＳ 明朝"/>
        <family val="1"/>
        <charset val="128"/>
      </rPr>
      <t>活　動</t>
    </r>
    <rPh sb="0" eb="1">
      <t>カツ</t>
    </rPh>
    <rPh sb="2" eb="3">
      <t>ドウ</t>
    </rPh>
    <phoneticPr fontId="1"/>
  </si>
  <si>
    <r>
      <rPr>
        <sz val="11"/>
        <color theme="1"/>
        <rFont val="ＭＳ 明朝"/>
        <family val="1"/>
        <charset val="128"/>
      </rPr>
      <t>負　担　区　分</t>
    </r>
    <phoneticPr fontId="1"/>
  </si>
  <si>
    <r>
      <rPr>
        <sz val="11"/>
        <color theme="1"/>
        <rFont val="ＭＳ 明朝"/>
        <family val="1"/>
        <charset val="128"/>
      </rPr>
      <t xml:space="preserve">事業費
（補助事業に要する経費）
</t>
    </r>
    <r>
      <rPr>
        <sz val="11"/>
        <color theme="1"/>
        <rFont val="Century"/>
        <family val="1"/>
      </rPr>
      <t>(A)</t>
    </r>
    <r>
      <rPr>
        <sz val="11"/>
        <color theme="1"/>
        <rFont val="ＭＳ 明朝"/>
        <family val="1"/>
        <charset val="128"/>
      </rPr>
      <t>＋</t>
    </r>
    <r>
      <rPr>
        <sz val="11"/>
        <color theme="1"/>
        <rFont val="Century"/>
        <family val="1"/>
      </rPr>
      <t>(B)</t>
    </r>
    <r>
      <rPr>
        <sz val="11"/>
        <color theme="1"/>
        <rFont val="ＭＳ 明朝"/>
        <family val="1"/>
        <charset val="128"/>
      </rPr>
      <t>＋</t>
    </r>
    <r>
      <rPr>
        <sz val="11"/>
        <color theme="1"/>
        <rFont val="Century"/>
        <family val="1"/>
      </rPr>
      <t>(C)</t>
    </r>
    <rPh sb="0" eb="3">
      <t>ジギョウヒ</t>
    </rPh>
    <rPh sb="5" eb="7">
      <t>ホジョ</t>
    </rPh>
    <rPh sb="7" eb="9">
      <t>ジギョウ</t>
    </rPh>
    <rPh sb="10" eb="11">
      <t>ヨウ</t>
    </rPh>
    <rPh sb="13" eb="15">
      <t>ケイヒ</t>
    </rPh>
    <phoneticPr fontId="1"/>
  </si>
  <si>
    <t>フォントサイズを変更するなど見切れが無いように印刷してください。</t>
  </si>
  <si>
    <r>
      <rPr>
        <b/>
        <sz val="11"/>
        <color theme="1"/>
        <rFont val="ＭＳ 明朝"/>
        <family val="1"/>
        <charset val="128"/>
      </rPr>
      <t>申請額</t>
    </r>
    <r>
      <rPr>
        <sz val="11"/>
        <color theme="1"/>
        <rFont val="Century"/>
        <family val="1"/>
      </rPr>
      <t xml:space="preserve">
(</t>
    </r>
    <r>
      <rPr>
        <sz val="11"/>
        <color theme="1"/>
        <rFont val="ＭＳ 明朝"/>
        <family val="1"/>
        <charset val="128"/>
      </rPr>
      <t>補助金</t>
    </r>
    <r>
      <rPr>
        <sz val="11"/>
        <color theme="1"/>
        <rFont val="Century"/>
        <family val="1"/>
      </rPr>
      <t>)</t>
    </r>
    <r>
      <rPr>
        <sz val="11"/>
        <color theme="1"/>
        <rFont val="ＭＳ 明朝"/>
        <family val="1"/>
        <charset val="128"/>
      </rPr>
      <t xml:space="preserve">
（</t>
    </r>
    <r>
      <rPr>
        <sz val="11"/>
        <color theme="1"/>
        <rFont val="Century"/>
        <family val="1"/>
      </rPr>
      <t>A</t>
    </r>
    <r>
      <rPr>
        <sz val="11"/>
        <color theme="1"/>
        <rFont val="ＭＳ 明朝"/>
        <family val="1"/>
        <charset val="128"/>
      </rPr>
      <t>）</t>
    </r>
    <rPh sb="0" eb="3">
      <t>シンセイガク</t>
    </rPh>
    <phoneticPr fontId="1"/>
  </si>
  <si>
    <r>
      <rPr>
        <sz val="11"/>
        <color theme="1"/>
        <rFont val="ＭＳ 明朝"/>
        <family val="1"/>
        <charset val="128"/>
      </rPr>
      <t>自己負担額
（</t>
    </r>
    <r>
      <rPr>
        <sz val="11"/>
        <color theme="1"/>
        <rFont val="Century"/>
        <family val="1"/>
      </rPr>
      <t>B)</t>
    </r>
    <rPh sb="0" eb="5">
      <t>ジコフタンガク</t>
    </rPh>
    <phoneticPr fontId="1"/>
  </si>
  <si>
    <r>
      <rPr>
        <sz val="11"/>
        <color theme="1"/>
        <rFont val="ＭＳ 明朝"/>
        <family val="1"/>
        <charset val="128"/>
      </rPr>
      <t>その他
（</t>
    </r>
    <r>
      <rPr>
        <sz val="11"/>
        <color theme="1"/>
        <rFont val="Century"/>
        <family val="1"/>
      </rPr>
      <t>C</t>
    </r>
    <r>
      <rPr>
        <sz val="11"/>
        <color theme="1"/>
        <rFont val="ＭＳ 明朝"/>
        <family val="1"/>
        <charset val="128"/>
      </rPr>
      <t>）</t>
    </r>
    <rPh sb="2" eb="3">
      <t>タ</t>
    </rPh>
    <phoneticPr fontId="1"/>
  </si>
  <si>
    <r>
      <t>PR</t>
    </r>
    <r>
      <rPr>
        <sz val="11"/>
        <rFont val="ＭＳ 明朝"/>
        <family val="1"/>
        <charset val="128"/>
      </rPr>
      <t>活動</t>
    </r>
    <rPh sb="2" eb="4">
      <t>カツドウ</t>
    </rPh>
    <phoneticPr fontId="1"/>
  </si>
  <si>
    <t>販売促進活動</t>
    <rPh sb="0" eb="6">
      <t>ハンバイソクシンカツドウ</t>
    </rPh>
    <phoneticPr fontId="1"/>
  </si>
  <si>
    <r>
      <rPr>
        <sz val="11"/>
        <color theme="1"/>
        <rFont val="ＭＳ 明朝"/>
        <family val="1"/>
        <charset val="128"/>
      </rPr>
      <t>合　　計</t>
    </r>
    <rPh sb="0" eb="1">
      <t>ゴウ</t>
    </rPh>
    <rPh sb="3" eb="4">
      <t>ケイ</t>
    </rPh>
    <phoneticPr fontId="1"/>
  </si>
  <si>
    <t>消費税仕入控除額</t>
  </si>
  <si>
    <r>
      <rPr>
        <sz val="11"/>
        <color rgb="FFFFFF00"/>
        <rFont val="ＭＳ 明朝"/>
        <family val="1"/>
        <charset val="128"/>
      </rPr>
      <t>←▼から選択してください。</t>
    </r>
    <rPh sb="4" eb="6">
      <t>せんたく</t>
    </rPh>
    <phoneticPr fontId="1" type="Hiragana"/>
  </si>
  <si>
    <t>２．収支予算</t>
    <rPh sb="2" eb="4">
      <t>シュウシ</t>
    </rPh>
    <rPh sb="4" eb="6">
      <t>ヨサン</t>
    </rPh>
    <phoneticPr fontId="1"/>
  </si>
  <si>
    <t>(1) 収入の部</t>
    <rPh sb="4" eb="6">
      <t>シュウニュウ</t>
    </rPh>
    <rPh sb="7" eb="8">
      <t>ブ</t>
    </rPh>
    <phoneticPr fontId="1"/>
  </si>
  <si>
    <r>
      <rPr>
        <sz val="11"/>
        <rFont val="ＭＳ 明朝"/>
        <family val="1"/>
        <charset val="128"/>
      </rPr>
      <t>単位（円）</t>
    </r>
    <phoneticPr fontId="1"/>
  </si>
  <si>
    <r>
      <rPr>
        <sz val="11"/>
        <color theme="1"/>
        <rFont val="ＭＳ 明朝"/>
        <family val="1"/>
        <charset val="128"/>
      </rPr>
      <t>区　　分</t>
    </r>
    <rPh sb="0" eb="1">
      <t>ク</t>
    </rPh>
    <rPh sb="3" eb="4">
      <t>ブン</t>
    </rPh>
    <phoneticPr fontId="1"/>
  </si>
  <si>
    <r>
      <rPr>
        <sz val="11"/>
        <color theme="1"/>
        <rFont val="ＭＳ 明朝"/>
        <family val="1"/>
        <charset val="128"/>
      </rPr>
      <t>本年度予算額</t>
    </r>
    <phoneticPr fontId="1"/>
  </si>
  <si>
    <r>
      <rPr>
        <sz val="11"/>
        <color theme="1"/>
        <rFont val="ＭＳ 明朝"/>
        <family val="1"/>
        <charset val="128"/>
      </rPr>
      <t>前年度予算額</t>
    </r>
    <rPh sb="0" eb="3">
      <t>ゼンネンド</t>
    </rPh>
    <rPh sb="3" eb="6">
      <t>ヨサンガク</t>
    </rPh>
    <phoneticPr fontId="1"/>
  </si>
  <si>
    <r>
      <rPr>
        <sz val="11"/>
        <color theme="1"/>
        <rFont val="ＭＳ 明朝"/>
        <family val="1"/>
        <charset val="128"/>
      </rPr>
      <t>比　　較</t>
    </r>
    <rPh sb="0" eb="1">
      <t>ヒ</t>
    </rPh>
    <rPh sb="3" eb="4">
      <t>カク</t>
    </rPh>
    <phoneticPr fontId="1"/>
  </si>
  <si>
    <r>
      <rPr>
        <sz val="11"/>
        <color theme="1"/>
        <rFont val="ＭＳ 明朝"/>
        <family val="1"/>
        <charset val="128"/>
      </rPr>
      <t>増加</t>
    </r>
    <rPh sb="0" eb="2">
      <t>ゾウカ</t>
    </rPh>
    <phoneticPr fontId="1"/>
  </si>
  <si>
    <r>
      <rPr>
        <sz val="11"/>
        <color theme="1"/>
        <rFont val="ＭＳ 明朝"/>
        <family val="1"/>
        <charset val="128"/>
      </rPr>
      <t>減少</t>
    </r>
    <rPh sb="0" eb="2">
      <t>ゲンショウ</t>
    </rPh>
    <phoneticPr fontId="1"/>
  </si>
  <si>
    <r>
      <rPr>
        <sz val="11"/>
        <color theme="1"/>
        <rFont val="ＭＳ 明朝"/>
        <family val="1"/>
        <charset val="128"/>
      </rPr>
      <t>補　助　金</t>
    </r>
    <rPh sb="0" eb="1">
      <t>ホ</t>
    </rPh>
    <rPh sb="2" eb="3">
      <t>スケ</t>
    </rPh>
    <rPh sb="4" eb="5">
      <t>キム</t>
    </rPh>
    <phoneticPr fontId="1"/>
  </si>
  <si>
    <r>
      <rPr>
        <sz val="11"/>
        <color theme="1"/>
        <rFont val="ＭＳ 明朝"/>
        <family val="1"/>
        <charset val="128"/>
      </rPr>
      <t>自己負担金</t>
    </r>
    <rPh sb="0" eb="2">
      <t>ジコ</t>
    </rPh>
    <rPh sb="2" eb="4">
      <t>フタン</t>
    </rPh>
    <rPh sb="4" eb="5">
      <t>キン</t>
    </rPh>
    <phoneticPr fontId="1"/>
  </si>
  <si>
    <r>
      <rPr>
        <sz val="11"/>
        <color theme="1"/>
        <rFont val="ＭＳ 明朝"/>
        <family val="1"/>
        <charset val="128"/>
      </rPr>
      <t>そ　の　他</t>
    </r>
    <phoneticPr fontId="1"/>
  </si>
  <si>
    <r>
      <rPr>
        <sz val="11"/>
        <color theme="1"/>
        <rFont val="ＭＳ 明朝"/>
        <family val="1"/>
        <charset val="128"/>
      </rPr>
      <t>合計</t>
    </r>
    <rPh sb="0" eb="2">
      <t>ゴウケイ</t>
    </rPh>
    <phoneticPr fontId="1"/>
  </si>
  <si>
    <t>(2) 支出の部</t>
    <rPh sb="4" eb="6">
      <t>シシュツ</t>
    </rPh>
    <rPh sb="7" eb="8">
      <t>ブ</t>
    </rPh>
    <phoneticPr fontId="1"/>
  </si>
  <si>
    <r>
      <rPr>
        <b/>
        <sz val="11"/>
        <rFont val="ＭＳ 明朝"/>
        <family val="1"/>
        <charset val="128"/>
      </rPr>
      <t>単位（円）</t>
    </r>
    <phoneticPr fontId="1"/>
  </si>
  <si>
    <t>３．補助事業の完了予定年月日</t>
    <rPh sb="9" eb="11">
      <t>ヨテイ</t>
    </rPh>
    <rPh sb="11" eb="14">
      <t>ネンガッピ</t>
    </rPh>
    <phoneticPr fontId="1"/>
  </si>
  <si>
    <r>
      <t>（注）</t>
    </r>
    <r>
      <rPr>
        <sz val="11"/>
        <rFont val="ＭＳ Ｐ明朝"/>
        <family val="1"/>
        <charset val="128"/>
      </rPr>
      <t>2023年３月15日</t>
    </r>
    <r>
      <rPr>
        <sz val="11"/>
        <color theme="1"/>
        <rFont val="ＭＳ Ｐ明朝"/>
        <family val="1"/>
        <charset val="128"/>
      </rPr>
      <t>以前を予定してください。</t>
    </r>
    <rPh sb="7" eb="8">
      <t>ネン</t>
    </rPh>
    <rPh sb="9" eb="10">
      <t>ガツ</t>
    </rPh>
    <rPh sb="12" eb="13">
      <t>ニチ</t>
    </rPh>
    <rPh sb="13" eb="15">
      <t>イゼン</t>
    </rPh>
    <rPh sb="16" eb="18">
      <t>ヨテイ</t>
    </rPh>
    <phoneticPr fontId="1"/>
  </si>
  <si>
    <t>（注）該当する事業についてのみ作成してください。</t>
    <rPh sb="1" eb="2">
      <t>チュウ</t>
    </rPh>
    <rPh sb="3" eb="5">
      <t>ガイトウ</t>
    </rPh>
    <rPh sb="7" eb="9">
      <t>ジギョウ</t>
    </rPh>
    <rPh sb="15" eb="17">
      <t>サクセイ</t>
    </rPh>
    <phoneticPr fontId="1"/>
  </si>
  <si>
    <r>
      <rPr>
        <sz val="12"/>
        <color theme="1"/>
        <rFont val="ＭＳ 明朝"/>
        <family val="1"/>
        <charset val="128"/>
      </rPr>
      <t>４．</t>
    </r>
    <r>
      <rPr>
        <sz val="12"/>
        <color theme="1"/>
        <rFont val="Century"/>
        <family val="1"/>
      </rPr>
      <t xml:space="preserve"> </t>
    </r>
    <r>
      <rPr>
        <sz val="12"/>
        <color theme="1"/>
        <rFont val="ＭＳ 明朝"/>
        <family val="1"/>
        <charset val="128"/>
      </rPr>
      <t>添付書類</t>
    </r>
    <phoneticPr fontId="1"/>
  </si>
  <si>
    <t>　①　事業実施者の定款（定款のない団体にあっては、これに準するもの）</t>
    <rPh sb="3" eb="5">
      <t>ジギョウ</t>
    </rPh>
    <rPh sb="5" eb="8">
      <t>ジッシシャ</t>
    </rPh>
    <rPh sb="9" eb="11">
      <t>テイカン</t>
    </rPh>
    <rPh sb="12" eb="14">
      <t>テイカン</t>
    </rPh>
    <rPh sb="17" eb="19">
      <t>ダンタイ</t>
    </rPh>
    <rPh sb="28" eb="29">
      <t>ジュン</t>
    </rPh>
    <phoneticPr fontId="1"/>
  </si>
  <si>
    <t>　②　事業実施者の当該事業年度の事業計画及び収支予算（これらの定めのない団体にあっては、これらに準するもの）</t>
    <rPh sb="3" eb="5">
      <t>ジギョウ</t>
    </rPh>
    <rPh sb="5" eb="8">
      <t>ジッシシャ</t>
    </rPh>
    <rPh sb="9" eb="11">
      <t>トウガイ</t>
    </rPh>
    <rPh sb="11" eb="13">
      <t>ジギョウ</t>
    </rPh>
    <rPh sb="13" eb="15">
      <t>ネンド</t>
    </rPh>
    <rPh sb="16" eb="18">
      <t>ジギョウ</t>
    </rPh>
    <rPh sb="18" eb="20">
      <t>ケイカク</t>
    </rPh>
    <rPh sb="20" eb="21">
      <t>オヨ</t>
    </rPh>
    <rPh sb="22" eb="24">
      <t>シュウシ</t>
    </rPh>
    <rPh sb="24" eb="26">
      <t>ヨサン</t>
    </rPh>
    <rPh sb="31" eb="32">
      <t>サダ</t>
    </rPh>
    <rPh sb="36" eb="38">
      <t>ダンタイ</t>
    </rPh>
    <phoneticPr fontId="1"/>
  </si>
  <si>
    <r>
      <rPr>
        <sz val="11"/>
        <rFont val="ＭＳ 明朝"/>
        <family val="1"/>
        <charset val="128"/>
      </rPr>
      <t>様式第２号</t>
    </r>
    <phoneticPr fontId="1"/>
  </si>
  <si>
    <r>
      <rPr>
        <u/>
        <sz val="11"/>
        <color theme="10"/>
        <rFont val="游ゴシック"/>
        <family val="3"/>
        <charset val="128"/>
        <scheme val="minor"/>
      </rPr>
      <t>Ⅰ.上期事業実施報告書</t>
    </r>
    <rPh sb="2" eb="4">
      <t>カミキ</t>
    </rPh>
    <rPh sb="4" eb="6">
      <t>ジギョウ</t>
    </rPh>
    <rPh sb="6" eb="8">
      <t>ジッシ</t>
    </rPh>
    <rPh sb="8" eb="10">
      <t>ホウコク</t>
    </rPh>
    <rPh sb="10" eb="11">
      <t>ショ</t>
    </rPh>
    <phoneticPr fontId="1"/>
  </si>
  <si>
    <r>
      <rPr>
        <u/>
        <sz val="11"/>
        <color theme="10"/>
        <rFont val="ＭＳ 明朝"/>
        <family val="1"/>
        <charset val="128"/>
      </rPr>
      <t>事業実施者の概要　（申請時提出のもの　様式１別添１－１）</t>
    </r>
    <rPh sb="0" eb="2">
      <t>ジギョウ</t>
    </rPh>
    <rPh sb="2" eb="4">
      <t>ジッシ</t>
    </rPh>
    <rPh sb="4" eb="5">
      <t>シャ</t>
    </rPh>
    <rPh sb="6" eb="8">
      <t>ガイヨウ</t>
    </rPh>
    <rPh sb="10" eb="13">
      <t>シンセイジ</t>
    </rPh>
    <rPh sb="13" eb="15">
      <t>テイシュツ</t>
    </rPh>
    <rPh sb="19" eb="21">
      <t>ヨウシキ</t>
    </rPh>
    <rPh sb="22" eb="24">
      <t>ベッテン</t>
    </rPh>
    <phoneticPr fontId="1"/>
  </si>
  <si>
    <r>
      <rPr>
        <u/>
        <sz val="11"/>
        <color theme="10"/>
        <rFont val="ＭＳ 明朝"/>
        <family val="1"/>
        <charset val="128"/>
      </rPr>
      <t>申請事業の目的　　（申請時提出のもの　様式１別添１－２）</t>
    </r>
    <rPh sb="0" eb="2">
      <t>シンセイ</t>
    </rPh>
    <rPh sb="2" eb="4">
      <t>ジギョウ</t>
    </rPh>
    <rPh sb="5" eb="7">
      <t>モクテキ</t>
    </rPh>
    <phoneticPr fontId="1"/>
  </si>
  <si>
    <r>
      <rPr>
        <u/>
        <sz val="11"/>
        <color theme="10"/>
        <rFont val="ＭＳ 明朝"/>
        <family val="1"/>
        <charset val="128"/>
      </rPr>
      <t>申請事業の実施体制（申請時提出のもの　様式１別添１－３）</t>
    </r>
    <rPh sb="0" eb="2">
      <t>シンセイ</t>
    </rPh>
    <rPh sb="2" eb="4">
      <t>ジギョウ</t>
    </rPh>
    <rPh sb="5" eb="7">
      <t>ジッシ</t>
    </rPh>
    <rPh sb="7" eb="9">
      <t>タイセイ</t>
    </rPh>
    <phoneticPr fontId="1"/>
  </si>
  <si>
    <t>申請事業の実施状況（ＰＲ活動）</t>
    <rPh sb="0" eb="2">
      <t>シンセイ</t>
    </rPh>
    <rPh sb="2" eb="4">
      <t>ジギョウ</t>
    </rPh>
    <rPh sb="5" eb="7">
      <t>ジッシ</t>
    </rPh>
    <rPh sb="7" eb="9">
      <t>ジョウキョウ</t>
    </rPh>
    <rPh sb="12" eb="14">
      <t>カツドウ</t>
    </rPh>
    <phoneticPr fontId="1"/>
  </si>
  <si>
    <t>申請事業の実施状況（販売促進活動）</t>
    <rPh sb="0" eb="2">
      <t>シンセイ</t>
    </rPh>
    <rPh sb="2" eb="4">
      <t>ジギョウ</t>
    </rPh>
    <rPh sb="5" eb="7">
      <t>ジッシ</t>
    </rPh>
    <rPh sb="7" eb="9">
      <t>ジョウキョウ</t>
    </rPh>
    <rPh sb="10" eb="12">
      <t>ハンバイ</t>
    </rPh>
    <rPh sb="12" eb="14">
      <t>ソクシン</t>
    </rPh>
    <rPh sb="14" eb="16">
      <t>カツドウ</t>
    </rPh>
    <phoneticPr fontId="1"/>
  </si>
  <si>
    <t>実施事業のスケジュール（ＰＲ活動）</t>
    <rPh sb="0" eb="2">
      <t>ジッシ</t>
    </rPh>
    <rPh sb="2" eb="4">
      <t>ジギョウ</t>
    </rPh>
    <rPh sb="14" eb="16">
      <t>カツドウ</t>
    </rPh>
    <phoneticPr fontId="1"/>
  </si>
  <si>
    <t>実施事業のスケジュール（販売促進活動）</t>
    <rPh sb="0" eb="2">
      <t>ジッシ</t>
    </rPh>
    <rPh sb="2" eb="4">
      <t>ジギョウ</t>
    </rPh>
    <rPh sb="12" eb="14">
      <t>ハンバイ</t>
    </rPh>
    <rPh sb="14" eb="16">
      <t>ソクシン</t>
    </rPh>
    <rPh sb="16" eb="18">
      <t>カツドウ</t>
    </rPh>
    <phoneticPr fontId="1"/>
  </si>
  <si>
    <t>上期実施事業成果報告（ＰＲ活動）</t>
    <rPh sb="0" eb="2">
      <t>カミキ</t>
    </rPh>
    <rPh sb="2" eb="4">
      <t>ジッシ</t>
    </rPh>
    <rPh sb="4" eb="6">
      <t>ジギョウ</t>
    </rPh>
    <rPh sb="6" eb="8">
      <t>セイカ</t>
    </rPh>
    <rPh sb="8" eb="10">
      <t>ホウコク</t>
    </rPh>
    <rPh sb="13" eb="15">
      <t>カツドウ</t>
    </rPh>
    <phoneticPr fontId="1"/>
  </si>
  <si>
    <t>上期実施事業成果報告（販売促進活動）</t>
    <rPh sb="0" eb="2">
      <t>カミキ</t>
    </rPh>
    <rPh sb="2" eb="4">
      <t>ジッシ</t>
    </rPh>
    <rPh sb="4" eb="6">
      <t>ジギョウ</t>
    </rPh>
    <rPh sb="6" eb="8">
      <t>セイカ</t>
    </rPh>
    <rPh sb="8" eb="10">
      <t>ホウコク</t>
    </rPh>
    <rPh sb="11" eb="13">
      <t>ハンバイ</t>
    </rPh>
    <rPh sb="13" eb="15">
      <t>ソクシン</t>
    </rPh>
    <rPh sb="15" eb="17">
      <t>カツドウ</t>
    </rPh>
    <phoneticPr fontId="1"/>
  </si>
  <si>
    <t>上期実施事業経費内訳（ＰＲ活動）</t>
    <rPh sb="0" eb="2">
      <t>カミキ</t>
    </rPh>
    <rPh sb="2" eb="4">
      <t>ジッシ</t>
    </rPh>
    <rPh sb="4" eb="6">
      <t>ジギョウ</t>
    </rPh>
    <rPh sb="6" eb="8">
      <t>ケイヒ</t>
    </rPh>
    <rPh sb="8" eb="10">
      <t>ウチワケ</t>
    </rPh>
    <rPh sb="13" eb="15">
      <t>カツドウ</t>
    </rPh>
    <phoneticPr fontId="1"/>
  </si>
  <si>
    <t>上期実施事業経費内訳（販売促進活動）</t>
    <rPh sb="0" eb="2">
      <t>カミキ</t>
    </rPh>
    <rPh sb="2" eb="4">
      <t>ジッシ</t>
    </rPh>
    <rPh sb="4" eb="6">
      <t>ジギョウ</t>
    </rPh>
    <rPh sb="6" eb="8">
      <t>ケイヒ</t>
    </rPh>
    <rPh sb="8" eb="10">
      <t>ウチワケ</t>
    </rPh>
    <rPh sb="11" eb="13">
      <t>ハンバイ</t>
    </rPh>
    <rPh sb="13" eb="15">
      <t>ソクシン</t>
    </rPh>
    <rPh sb="15" eb="17">
      <t>カツドウ</t>
    </rPh>
    <phoneticPr fontId="1"/>
  </si>
  <si>
    <r>
      <rPr>
        <u/>
        <sz val="11"/>
        <color theme="10"/>
        <rFont val="ＭＳ 明朝"/>
        <family val="1"/>
        <charset val="128"/>
      </rPr>
      <t>Ⅱ．＜上期＞実施補助金事業報告書</t>
    </r>
    <rPh sb="3" eb="5">
      <t>カミキ</t>
    </rPh>
    <rPh sb="6" eb="8">
      <t>ジッシ</t>
    </rPh>
    <rPh sb="8" eb="11">
      <t>ホジョキン</t>
    </rPh>
    <rPh sb="11" eb="13">
      <t>ジギョウ</t>
    </rPh>
    <rPh sb="13" eb="16">
      <t>ホウコクショ</t>
    </rPh>
    <phoneticPr fontId="1"/>
  </si>
  <si>
    <r>
      <rPr>
        <sz val="11"/>
        <color theme="1"/>
        <rFont val="ＭＳ 明朝"/>
        <family val="1"/>
        <charset val="128"/>
      </rPr>
      <t>補助金の採択額と経費の配分及び負担区分</t>
    </r>
    <rPh sb="0" eb="3">
      <t>ホジョキン</t>
    </rPh>
    <rPh sb="4" eb="6">
      <t>サイタク</t>
    </rPh>
    <rPh sb="6" eb="7">
      <t>ガク</t>
    </rPh>
    <rPh sb="8" eb="10">
      <t>ケイヒ</t>
    </rPh>
    <rPh sb="11" eb="13">
      <t>ハイブン</t>
    </rPh>
    <rPh sb="13" eb="14">
      <t>オヨ</t>
    </rPh>
    <rPh sb="15" eb="17">
      <t>フタン</t>
    </rPh>
    <rPh sb="17" eb="19">
      <t>クブン</t>
    </rPh>
    <phoneticPr fontId="1"/>
  </si>
  <si>
    <r>
      <rPr>
        <sz val="11"/>
        <color theme="1"/>
        <rFont val="ＭＳ 明朝"/>
        <family val="1"/>
        <charset val="128"/>
      </rPr>
      <t>上期実施事業の採択額と経費内訳</t>
    </r>
    <rPh sb="0" eb="2">
      <t>カミキ</t>
    </rPh>
    <rPh sb="2" eb="4">
      <t>ジッシ</t>
    </rPh>
    <rPh sb="4" eb="6">
      <t>ジギョウ</t>
    </rPh>
    <rPh sb="7" eb="9">
      <t>サイタク</t>
    </rPh>
    <rPh sb="9" eb="10">
      <t>ガク</t>
    </rPh>
    <rPh sb="11" eb="13">
      <t>ケイヒ</t>
    </rPh>
    <rPh sb="13" eb="15">
      <t>ウチワケ</t>
    </rPh>
    <phoneticPr fontId="1"/>
  </si>
  <si>
    <t>下期実施予定事業の有無</t>
    <rPh sb="0" eb="2">
      <t>シモキ</t>
    </rPh>
    <rPh sb="2" eb="4">
      <t>ジッシ</t>
    </rPh>
    <rPh sb="4" eb="6">
      <t>ヨテイ</t>
    </rPh>
    <rPh sb="6" eb="8">
      <t>ジギョウ</t>
    </rPh>
    <rPh sb="9" eb="11">
      <t>ウム</t>
    </rPh>
    <phoneticPr fontId="1"/>
  </si>
  <si>
    <t>★目的別使用申請様式チャート図に戻る</t>
    <rPh sb="16" eb="17">
      <t>モド</t>
    </rPh>
    <phoneticPr fontId="1"/>
  </si>
  <si>
    <t>　　分野・テーマ別海外販路開拓対策事業上期事業の実施報告</t>
    <rPh sb="2" eb="4">
      <t>ブンヤ</t>
    </rPh>
    <rPh sb="8" eb="9">
      <t>ベツ</t>
    </rPh>
    <rPh sb="9" eb="11">
      <t>カイガイ</t>
    </rPh>
    <rPh sb="11" eb="13">
      <t>ハンロ</t>
    </rPh>
    <rPh sb="13" eb="15">
      <t>カイタク</t>
    </rPh>
    <rPh sb="15" eb="17">
      <t>タイサク</t>
    </rPh>
    <rPh sb="17" eb="19">
      <t>ジギョウ</t>
    </rPh>
    <rPh sb="19" eb="21">
      <t>カミキ</t>
    </rPh>
    <rPh sb="24" eb="26">
      <t>ジッシ</t>
    </rPh>
    <rPh sb="26" eb="28">
      <t>ホウコク</t>
    </rPh>
    <phoneticPr fontId="1"/>
  </si>
  <si>
    <t>　　　　　標記について、別添１及び２のとおり関係書類を添えて提出いたします。</t>
    <rPh sb="5" eb="7">
      <t>ヒョウキ</t>
    </rPh>
    <rPh sb="12" eb="14">
      <t>ベッテン</t>
    </rPh>
    <rPh sb="15" eb="16">
      <t>オヨ</t>
    </rPh>
    <rPh sb="22" eb="24">
      <t>カンケイ</t>
    </rPh>
    <rPh sb="24" eb="26">
      <t>ショルイ</t>
    </rPh>
    <rPh sb="27" eb="28">
      <t>ソ</t>
    </rPh>
    <rPh sb="30" eb="32">
      <t>テイシュツ</t>
    </rPh>
    <phoneticPr fontId="1"/>
  </si>
  <si>
    <r>
      <rPr>
        <b/>
        <sz val="12"/>
        <color theme="1"/>
        <rFont val="ＭＳ 明朝"/>
        <family val="1"/>
        <charset val="128"/>
      </rPr>
      <t>４．申請事業の実施状況（</t>
    </r>
    <r>
      <rPr>
        <b/>
        <sz val="12"/>
        <color theme="1"/>
        <rFont val="Century"/>
        <family val="1"/>
      </rPr>
      <t>PR</t>
    </r>
    <r>
      <rPr>
        <b/>
        <sz val="12"/>
        <color theme="1"/>
        <rFont val="ＭＳ 明朝"/>
        <family val="1"/>
        <charset val="128"/>
      </rPr>
      <t>活動）</t>
    </r>
    <rPh sb="2" eb="4">
      <t>シンセイ</t>
    </rPh>
    <rPh sb="4" eb="6">
      <t>ジギョウ</t>
    </rPh>
    <rPh sb="7" eb="9">
      <t>ジッシ</t>
    </rPh>
    <rPh sb="9" eb="11">
      <t>ジョウキョウ</t>
    </rPh>
    <rPh sb="14" eb="16">
      <t>カツドウ</t>
    </rPh>
    <phoneticPr fontId="1"/>
  </si>
  <si>
    <r>
      <rPr>
        <sz val="11"/>
        <color theme="1"/>
        <rFont val="ＭＳ 明朝"/>
        <family val="1"/>
        <charset val="128"/>
      </rPr>
      <t>採択時</t>
    </r>
    <rPh sb="0" eb="2">
      <t>サイタク</t>
    </rPh>
    <rPh sb="2" eb="3">
      <t>ジ</t>
    </rPh>
    <phoneticPr fontId="1"/>
  </si>
  <si>
    <r>
      <rPr>
        <sz val="11"/>
        <color theme="1"/>
        <rFont val="ＭＳ 明朝"/>
        <family val="1"/>
        <charset val="128"/>
      </rPr>
      <t>品目</t>
    </r>
    <rPh sb="0" eb="2">
      <t>ヒンモク</t>
    </rPh>
    <phoneticPr fontId="1"/>
  </si>
  <si>
    <r>
      <rPr>
        <sz val="11"/>
        <color theme="1"/>
        <rFont val="ＭＳ 明朝"/>
        <family val="1"/>
        <charset val="128"/>
      </rPr>
      <t>実施
状況</t>
    </r>
    <rPh sb="0" eb="2">
      <t>ジッシ</t>
    </rPh>
    <rPh sb="3" eb="5">
      <t>ジョウキョウ</t>
    </rPh>
    <phoneticPr fontId="1"/>
  </si>
  <si>
    <r>
      <rPr>
        <sz val="11"/>
        <color theme="1"/>
        <rFont val="ＭＳ 明朝"/>
        <family val="1"/>
        <charset val="128"/>
      </rPr>
      <t>具体的な内容</t>
    </r>
    <phoneticPr fontId="1"/>
  </si>
  <si>
    <r>
      <rPr>
        <sz val="11"/>
        <color theme="1"/>
        <rFont val="ＭＳ 明朝"/>
        <family val="1"/>
        <charset val="128"/>
      </rPr>
      <t>補助</t>
    </r>
    <rPh sb="0" eb="2">
      <t>ホジョ</t>
    </rPh>
    <phoneticPr fontId="1"/>
  </si>
  <si>
    <r>
      <rPr>
        <sz val="11"/>
        <color theme="1"/>
        <rFont val="ＭＳ 明朝"/>
        <family val="1"/>
        <charset val="128"/>
      </rPr>
      <t>自己</t>
    </r>
    <rPh sb="0" eb="2">
      <t>ジコ</t>
    </rPh>
    <phoneticPr fontId="1"/>
  </si>
  <si>
    <r>
      <rPr>
        <sz val="11"/>
        <color theme="1"/>
        <rFont val="ＭＳ 明朝"/>
        <family val="1"/>
        <charset val="128"/>
      </rPr>
      <t>その他</t>
    </r>
    <rPh sb="2" eb="3">
      <t>タ</t>
    </rPh>
    <phoneticPr fontId="1"/>
  </si>
  <si>
    <r>
      <rPr>
        <sz val="8"/>
        <color theme="1"/>
        <rFont val="ＭＳ 明朝"/>
        <family val="1"/>
        <charset val="128"/>
      </rPr>
      <t>上期終了計</t>
    </r>
    <rPh sb="0" eb="2">
      <t>カミキ</t>
    </rPh>
    <rPh sb="2" eb="4">
      <t>シュウリョウ</t>
    </rPh>
    <rPh sb="4" eb="5">
      <t>ケイ</t>
    </rPh>
    <phoneticPr fontId="1"/>
  </si>
  <si>
    <t>選択</t>
  </si>
  <si>
    <r>
      <rPr>
        <b/>
        <sz val="12"/>
        <rFont val="ＭＳ 明朝"/>
        <family val="1"/>
        <charset val="128"/>
      </rPr>
      <t>４．申請事業の実施状況（販促活動）</t>
    </r>
    <rPh sb="2" eb="4">
      <t>シンセイ</t>
    </rPh>
    <rPh sb="4" eb="6">
      <t>ジギョウ</t>
    </rPh>
    <rPh sb="7" eb="9">
      <t>ジッシ</t>
    </rPh>
    <rPh sb="9" eb="11">
      <t>ジョウキョウ</t>
    </rPh>
    <rPh sb="12" eb="14">
      <t>ハンソク</t>
    </rPh>
    <rPh sb="14" eb="16">
      <t>カツドウ</t>
    </rPh>
    <phoneticPr fontId="1"/>
  </si>
  <si>
    <r>
      <rPr>
        <sz val="11"/>
        <rFont val="ＭＳ 明朝"/>
        <family val="1"/>
        <charset val="128"/>
      </rPr>
      <t>活動
（見本市等出展、プロモーション等）</t>
    </r>
    <rPh sb="0" eb="2">
      <t>カツドウ</t>
    </rPh>
    <rPh sb="4" eb="7">
      <t>ミホンイチ</t>
    </rPh>
    <rPh sb="7" eb="8">
      <t>トウ</t>
    </rPh>
    <rPh sb="8" eb="10">
      <t>シュッテン</t>
    </rPh>
    <rPh sb="18" eb="19">
      <t>ナド</t>
    </rPh>
    <phoneticPr fontId="1"/>
  </si>
  <si>
    <r>
      <rPr>
        <sz val="11"/>
        <rFont val="ＭＳ 明朝"/>
        <family val="1"/>
        <charset val="128"/>
      </rPr>
      <t>実施
状況</t>
    </r>
    <rPh sb="0" eb="2">
      <t>ジッシ</t>
    </rPh>
    <rPh sb="3" eb="5">
      <t>ジョウキョウ</t>
    </rPh>
    <phoneticPr fontId="1"/>
  </si>
  <si>
    <r>
      <rPr>
        <sz val="11"/>
        <rFont val="ＭＳ 明朝"/>
        <family val="1"/>
        <charset val="128"/>
      </rPr>
      <t>具体的な内容</t>
    </r>
    <phoneticPr fontId="1"/>
  </si>
  <si>
    <r>
      <rPr>
        <sz val="9"/>
        <rFont val="ＭＳ 明朝"/>
        <family val="1"/>
        <charset val="128"/>
      </rPr>
      <t>合計</t>
    </r>
    <rPh sb="0" eb="2">
      <t>ゴウケイ</t>
    </rPh>
    <phoneticPr fontId="1"/>
  </si>
  <si>
    <t>５．実施事業のスケジュール（PR活動）</t>
    <rPh sb="2" eb="4">
      <t>ジッシ</t>
    </rPh>
    <rPh sb="4" eb="6">
      <t>ジギョウ</t>
    </rPh>
    <phoneticPr fontId="1"/>
  </si>
  <si>
    <t>活動</t>
    <rPh sb="0" eb="2">
      <t>カツドウ</t>
    </rPh>
    <phoneticPr fontId="1"/>
  </si>
  <si>
    <r>
      <t>4</t>
    </r>
    <r>
      <rPr>
        <sz val="11"/>
        <rFont val="ＭＳ 明朝"/>
        <family val="1"/>
        <charset val="128"/>
      </rPr>
      <t>月</t>
    </r>
    <phoneticPr fontId="1"/>
  </si>
  <si>
    <r>
      <t>5</t>
    </r>
    <r>
      <rPr>
        <sz val="11"/>
        <rFont val="ＭＳ 明朝"/>
        <family val="1"/>
        <charset val="128"/>
      </rPr>
      <t>月</t>
    </r>
    <phoneticPr fontId="1"/>
  </si>
  <si>
    <r>
      <t>6</t>
    </r>
    <r>
      <rPr>
        <sz val="11"/>
        <rFont val="ＭＳ 明朝"/>
        <family val="1"/>
        <charset val="128"/>
      </rPr>
      <t>月</t>
    </r>
    <phoneticPr fontId="1"/>
  </si>
  <si>
    <r>
      <t>7</t>
    </r>
    <r>
      <rPr>
        <sz val="11"/>
        <rFont val="ＭＳ 明朝"/>
        <family val="1"/>
        <charset val="128"/>
      </rPr>
      <t>月</t>
    </r>
  </si>
  <si>
    <r>
      <t>8</t>
    </r>
    <r>
      <rPr>
        <sz val="11"/>
        <rFont val="ＭＳ 明朝"/>
        <family val="1"/>
        <charset val="128"/>
      </rPr>
      <t>月</t>
    </r>
  </si>
  <si>
    <r>
      <t>9</t>
    </r>
    <r>
      <rPr>
        <sz val="11"/>
        <rFont val="ＭＳ 明朝"/>
        <family val="1"/>
        <charset val="128"/>
      </rPr>
      <t>月</t>
    </r>
  </si>
  <si>
    <r>
      <t>10</t>
    </r>
    <r>
      <rPr>
        <sz val="11"/>
        <rFont val="ＭＳ 明朝"/>
        <family val="1"/>
        <charset val="128"/>
      </rPr>
      <t>月</t>
    </r>
  </si>
  <si>
    <r>
      <t>11</t>
    </r>
    <r>
      <rPr>
        <sz val="11"/>
        <rFont val="ＭＳ 明朝"/>
        <family val="1"/>
        <charset val="128"/>
      </rPr>
      <t>月</t>
    </r>
  </si>
  <si>
    <r>
      <t>12</t>
    </r>
    <r>
      <rPr>
        <sz val="11"/>
        <rFont val="ＭＳ 明朝"/>
        <family val="1"/>
        <charset val="128"/>
      </rPr>
      <t>月</t>
    </r>
  </si>
  <si>
    <r>
      <t>1</t>
    </r>
    <r>
      <rPr>
        <sz val="11"/>
        <rFont val="ＭＳ 明朝"/>
        <family val="1"/>
        <charset val="128"/>
      </rPr>
      <t>月</t>
    </r>
  </si>
  <si>
    <r>
      <t>2</t>
    </r>
    <r>
      <rPr>
        <sz val="11"/>
        <rFont val="ＭＳ 明朝"/>
        <family val="1"/>
        <charset val="128"/>
      </rPr>
      <t>月</t>
    </r>
  </si>
  <si>
    <r>
      <t>3</t>
    </r>
    <r>
      <rPr>
        <sz val="11"/>
        <rFont val="ＭＳ 明朝"/>
        <family val="1"/>
        <charset val="128"/>
      </rPr>
      <t>月</t>
    </r>
  </si>
  <si>
    <t>５．実施事業のスケジュール（販促活動）</t>
    <rPh sb="2" eb="4">
      <t>ジッシ</t>
    </rPh>
    <rPh sb="4" eb="6">
      <t>ジギョウ</t>
    </rPh>
    <rPh sb="14" eb="16">
      <t>ハンソク</t>
    </rPh>
    <phoneticPr fontId="1"/>
  </si>
  <si>
    <r>
      <rPr>
        <b/>
        <sz val="12"/>
        <color theme="1"/>
        <rFont val="ＭＳ 明朝"/>
        <family val="1"/>
        <charset val="128"/>
      </rPr>
      <t>６．上期実施事業成果報告</t>
    </r>
    <r>
      <rPr>
        <b/>
        <sz val="12"/>
        <color theme="1"/>
        <rFont val="Century"/>
        <family val="1"/>
      </rPr>
      <t>(PR</t>
    </r>
    <r>
      <rPr>
        <b/>
        <sz val="12"/>
        <color theme="1"/>
        <rFont val="ＭＳ 明朝"/>
        <family val="1"/>
        <charset val="128"/>
      </rPr>
      <t>活動</t>
    </r>
    <r>
      <rPr>
        <b/>
        <sz val="12"/>
        <color theme="1"/>
        <rFont val="Century"/>
        <family val="1"/>
      </rPr>
      <t>)</t>
    </r>
    <rPh sb="2" eb="4">
      <t>カミキ</t>
    </rPh>
    <rPh sb="4" eb="6">
      <t>ジッシ</t>
    </rPh>
    <rPh sb="6" eb="8">
      <t>ジギョウ</t>
    </rPh>
    <rPh sb="8" eb="10">
      <t>セイカ</t>
    </rPh>
    <rPh sb="10" eb="12">
      <t>ホウコク</t>
    </rPh>
    <rPh sb="15" eb="17">
      <t>カツドウ</t>
    </rPh>
    <phoneticPr fontId="1"/>
  </si>
  <si>
    <t>令和４年度
成果実績</t>
    <rPh sb="0" eb="2">
      <t>レイワ</t>
    </rPh>
    <rPh sb="3" eb="5">
      <t>ネンド</t>
    </rPh>
    <rPh sb="6" eb="8">
      <t>セイカ</t>
    </rPh>
    <rPh sb="8" eb="10">
      <t>ジッセキ</t>
    </rPh>
    <phoneticPr fontId="1"/>
  </si>
  <si>
    <r>
      <rPr>
        <sz val="11"/>
        <color rgb="FFFFFF00"/>
        <rFont val="ＭＳ 明朝"/>
        <family val="1"/>
        <charset val="128"/>
      </rPr>
      <t>※行・列の幅を変更することは構いませんが、削除・結合はしないでください。</t>
    </r>
    <rPh sb="1" eb="2">
      <t>ギョウ</t>
    </rPh>
    <rPh sb="3" eb="4">
      <t>レツ</t>
    </rPh>
    <rPh sb="5" eb="6">
      <t>ハバ</t>
    </rPh>
    <rPh sb="7" eb="9">
      <t>ヘンコウ</t>
    </rPh>
    <rPh sb="14" eb="15">
      <t>カマ</t>
    </rPh>
    <rPh sb="21" eb="23">
      <t>サクジョ</t>
    </rPh>
    <rPh sb="24" eb="26">
      <t>ケツゴウ</t>
    </rPh>
    <phoneticPr fontId="1"/>
  </si>
  <si>
    <r>
      <rPr>
        <sz val="11"/>
        <color rgb="FFFFFF00"/>
        <rFont val="ＭＳ 明朝"/>
        <family val="1"/>
        <charset val="128"/>
      </rPr>
      <t>フォントサイズを変更するなど見切れが無いように印刷してください。</t>
    </r>
  </si>
  <si>
    <r>
      <rPr>
        <sz val="11"/>
        <color theme="1"/>
        <rFont val="ＭＳ 明朝"/>
        <family val="1"/>
        <charset val="128"/>
      </rPr>
      <t>注１：目標額の算定方法は商談会等の販売促進活動に取り組む事業参加者（会員企業等）に対して報告を求め、適切に把握の上算出してください（貿易統計等は使用しないでください。）。</t>
    </r>
    <phoneticPr fontId="1"/>
  </si>
  <si>
    <r>
      <rPr>
        <sz val="11"/>
        <color theme="1"/>
        <rFont val="ＭＳ 明朝"/>
        <family val="1"/>
        <charset val="128"/>
      </rPr>
      <t>注２：「事業の取組内容」は、活動毎に記載してください。</t>
    </r>
    <phoneticPr fontId="1"/>
  </si>
  <si>
    <r>
      <rPr>
        <b/>
        <sz val="12"/>
        <color theme="1"/>
        <rFont val="ＭＳ 明朝"/>
        <family val="1"/>
        <charset val="128"/>
      </rPr>
      <t>６．上期実施事業成果報告</t>
    </r>
    <r>
      <rPr>
        <b/>
        <sz val="12"/>
        <color theme="1"/>
        <rFont val="Century"/>
        <family val="1"/>
      </rPr>
      <t>(</t>
    </r>
    <r>
      <rPr>
        <b/>
        <sz val="12"/>
        <color theme="1"/>
        <rFont val="ＭＳ 明朝"/>
        <family val="1"/>
        <charset val="128"/>
      </rPr>
      <t>販促活動</t>
    </r>
    <r>
      <rPr>
        <b/>
        <sz val="12"/>
        <color theme="1"/>
        <rFont val="Century"/>
        <family val="1"/>
      </rPr>
      <t>)</t>
    </r>
    <rPh sb="2" eb="4">
      <t>カミキ</t>
    </rPh>
    <rPh sb="4" eb="6">
      <t>ジッシ</t>
    </rPh>
    <rPh sb="6" eb="8">
      <t>ジギョウ</t>
    </rPh>
    <rPh sb="8" eb="10">
      <t>セイカ</t>
    </rPh>
    <rPh sb="10" eb="12">
      <t>ホウコク</t>
    </rPh>
    <rPh sb="13" eb="15">
      <t>ハンソク</t>
    </rPh>
    <rPh sb="15" eb="17">
      <t>カツドウ</t>
    </rPh>
    <phoneticPr fontId="1"/>
  </si>
  <si>
    <r>
      <rPr>
        <sz val="11"/>
        <color rgb="FFFFFF00"/>
        <rFont val="ＭＳ 明朝"/>
        <family val="1"/>
        <charset val="128"/>
      </rPr>
      <t>行・列の幅を変更することは構いませんが、削除・結合はしないでください。</t>
    </r>
    <rPh sb="0" eb="1">
      <t>ギョウ</t>
    </rPh>
    <rPh sb="2" eb="3">
      <t>レツ</t>
    </rPh>
    <rPh sb="4" eb="5">
      <t>ハバ</t>
    </rPh>
    <rPh sb="6" eb="8">
      <t>ヘンコウ</t>
    </rPh>
    <rPh sb="13" eb="14">
      <t>カマ</t>
    </rPh>
    <rPh sb="20" eb="22">
      <t>サクジョ</t>
    </rPh>
    <rPh sb="23" eb="25">
      <t>ケツゴウ</t>
    </rPh>
    <phoneticPr fontId="1"/>
  </si>
  <si>
    <r>
      <rPr>
        <sz val="11"/>
        <color rgb="FFFFFF00"/>
        <rFont val="ＭＳ 明朝"/>
        <family val="1"/>
        <charset val="128"/>
      </rPr>
      <t>フォントサイズを変更するなど見切れが無いように印刷してください。</t>
    </r>
    <phoneticPr fontId="1"/>
  </si>
  <si>
    <r>
      <rPr>
        <b/>
        <sz val="12"/>
        <color theme="1"/>
        <rFont val="ＭＳ 明朝"/>
        <family val="1"/>
        <charset val="128"/>
      </rPr>
      <t>７．上期実施事業経費内訳（</t>
    </r>
    <r>
      <rPr>
        <b/>
        <sz val="12"/>
        <color theme="1"/>
        <rFont val="Century"/>
        <family val="1"/>
      </rPr>
      <t>PR</t>
    </r>
    <r>
      <rPr>
        <b/>
        <sz val="12"/>
        <color theme="1"/>
        <rFont val="ＭＳ 明朝"/>
        <family val="1"/>
        <charset val="128"/>
      </rPr>
      <t>活動）</t>
    </r>
    <rPh sb="8" eb="10">
      <t>ケイヒ</t>
    </rPh>
    <rPh sb="10" eb="12">
      <t>ウチワケ</t>
    </rPh>
    <rPh sb="15" eb="17">
      <t>カツドウ</t>
    </rPh>
    <phoneticPr fontId="1"/>
  </si>
  <si>
    <r>
      <rPr>
        <sz val="11"/>
        <color rgb="FFFFFF00"/>
        <rFont val="ＭＳ 明朝"/>
        <family val="1"/>
        <charset val="128"/>
      </rPr>
      <t>※２：</t>
    </r>
    <r>
      <rPr>
        <sz val="11"/>
        <color rgb="FFFFFF00"/>
        <rFont val="Century"/>
        <family val="1"/>
      </rPr>
      <t>10</t>
    </r>
    <r>
      <rPr>
        <sz val="11"/>
        <color rgb="FFFFFF00"/>
        <rFont val="ＭＳ 明朝"/>
        <family val="1"/>
        <charset val="128"/>
      </rPr>
      <t>活動の内訳欄が表示されていますが不要な場合は「行」を「非表示」にして印刷ページを減らせます。</t>
    </r>
    <rPh sb="5" eb="7">
      <t>カツドウ</t>
    </rPh>
    <rPh sb="8" eb="10">
      <t>ウチワケ</t>
    </rPh>
    <rPh sb="10" eb="11">
      <t>ラン</t>
    </rPh>
    <rPh sb="12" eb="14">
      <t>ヒョウジ</t>
    </rPh>
    <rPh sb="21" eb="23">
      <t>フヨウ</t>
    </rPh>
    <rPh sb="24" eb="26">
      <t>バアイ</t>
    </rPh>
    <rPh sb="28" eb="29">
      <t>ギョウ</t>
    </rPh>
    <rPh sb="32" eb="35">
      <t>ヒヒョウジ</t>
    </rPh>
    <rPh sb="39" eb="41">
      <t>インサツ</t>
    </rPh>
    <rPh sb="45" eb="46">
      <t>ヘ</t>
    </rPh>
    <phoneticPr fontId="1"/>
  </si>
  <si>
    <r>
      <rPr>
        <b/>
        <sz val="12"/>
        <color theme="1"/>
        <rFont val="ＭＳ 明朝"/>
        <family val="1"/>
        <charset val="128"/>
      </rPr>
      <t>７．上期実施事業経費内訳（販促活動）</t>
    </r>
    <rPh sb="13" eb="15">
      <t>ハンソク</t>
    </rPh>
    <rPh sb="15" eb="17">
      <t>カツドウ</t>
    </rPh>
    <phoneticPr fontId="1"/>
  </si>
  <si>
    <r>
      <rPr>
        <sz val="14"/>
        <color rgb="FF000000"/>
        <rFont val="ＭＳ 明朝"/>
        <family val="1"/>
        <charset val="128"/>
      </rPr>
      <t>　＜上期＞　実施補助金事業報告書</t>
    </r>
    <rPh sb="6" eb="8">
      <t>ジッシ</t>
    </rPh>
    <phoneticPr fontId="1"/>
  </si>
  <si>
    <r>
      <rPr>
        <sz val="12"/>
        <color theme="1"/>
        <rFont val="ＭＳ 明朝"/>
        <family val="1"/>
        <charset val="128"/>
      </rPr>
      <t>１．補助金の交付予定額と事業費の負担区分</t>
    </r>
    <rPh sb="6" eb="8">
      <t>コウフ</t>
    </rPh>
    <rPh sb="8" eb="10">
      <t>ヨテイ</t>
    </rPh>
    <rPh sb="12" eb="15">
      <t>ジギョウヒ</t>
    </rPh>
    <rPh sb="16" eb="18">
      <t>フタン</t>
    </rPh>
    <rPh sb="18" eb="20">
      <t>クブン</t>
    </rPh>
    <phoneticPr fontId="1"/>
  </si>
  <si>
    <r>
      <rPr>
        <sz val="11"/>
        <color theme="1"/>
        <rFont val="ＭＳ 明朝"/>
        <family val="1"/>
        <charset val="128"/>
      </rPr>
      <t xml:space="preserve">事業費
</t>
    </r>
    <r>
      <rPr>
        <sz val="11"/>
        <color theme="1"/>
        <rFont val="Century"/>
        <family val="1"/>
      </rPr>
      <t>(A)</t>
    </r>
    <r>
      <rPr>
        <sz val="11"/>
        <color theme="1"/>
        <rFont val="ＭＳ 明朝"/>
        <family val="1"/>
        <charset val="128"/>
      </rPr>
      <t>＋</t>
    </r>
    <r>
      <rPr>
        <sz val="11"/>
        <color theme="1"/>
        <rFont val="Century"/>
        <family val="1"/>
      </rPr>
      <t>(B)</t>
    </r>
    <r>
      <rPr>
        <sz val="11"/>
        <color theme="1"/>
        <rFont val="ＭＳ 明朝"/>
        <family val="1"/>
        <charset val="128"/>
      </rPr>
      <t>＋</t>
    </r>
    <r>
      <rPr>
        <sz val="11"/>
        <color theme="1"/>
        <rFont val="Century"/>
        <family val="1"/>
      </rPr>
      <t>(C)</t>
    </r>
    <rPh sb="0" eb="3">
      <t>ジギョウヒ</t>
    </rPh>
    <phoneticPr fontId="1"/>
  </si>
  <si>
    <r>
      <rPr>
        <sz val="11"/>
        <color theme="1"/>
        <rFont val="ＭＳ 明朝"/>
        <family val="1"/>
        <charset val="128"/>
      </rPr>
      <t>補助金</t>
    </r>
    <rPh sb="0" eb="3">
      <t>ホジョキン</t>
    </rPh>
    <phoneticPr fontId="1"/>
  </si>
  <si>
    <r>
      <rPr>
        <sz val="11"/>
        <color theme="1"/>
        <rFont val="ＭＳ 明朝"/>
        <family val="1"/>
        <charset val="128"/>
      </rPr>
      <t>自己負担額
（</t>
    </r>
    <r>
      <rPr>
        <sz val="11"/>
        <color theme="1"/>
        <rFont val="Century"/>
        <family val="1"/>
      </rPr>
      <t>B)</t>
    </r>
    <phoneticPr fontId="1"/>
  </si>
  <si>
    <r>
      <rPr>
        <sz val="11"/>
        <color theme="1"/>
        <rFont val="ＭＳ 明朝"/>
        <family val="1"/>
        <charset val="128"/>
      </rPr>
      <t>その他
（</t>
    </r>
    <r>
      <rPr>
        <sz val="11"/>
        <color theme="1"/>
        <rFont val="Century"/>
        <family val="1"/>
      </rPr>
      <t>C</t>
    </r>
    <r>
      <rPr>
        <sz val="11"/>
        <color theme="1"/>
        <rFont val="ＭＳ 明朝"/>
        <family val="1"/>
        <charset val="128"/>
      </rPr>
      <t>）</t>
    </r>
    <phoneticPr fontId="1"/>
  </si>
  <si>
    <r>
      <rPr>
        <sz val="11"/>
        <color theme="1"/>
        <rFont val="ＭＳ 明朝"/>
        <family val="1"/>
        <charset val="128"/>
      </rPr>
      <t>採択額</t>
    </r>
    <rPh sb="0" eb="2">
      <t>サイタク</t>
    </rPh>
    <rPh sb="2" eb="3">
      <t>ガク</t>
    </rPh>
    <phoneticPr fontId="1"/>
  </si>
  <si>
    <r>
      <rPr>
        <sz val="11"/>
        <color theme="1"/>
        <rFont val="ＭＳ 明朝"/>
        <family val="1"/>
        <charset val="128"/>
      </rPr>
      <t>変更申請額
（減額）</t>
    </r>
    <rPh sb="0" eb="2">
      <t>ヘンコウ</t>
    </rPh>
    <rPh sb="2" eb="4">
      <t>シンセイ</t>
    </rPh>
    <rPh sb="4" eb="5">
      <t>ガク</t>
    </rPh>
    <rPh sb="7" eb="9">
      <t>ゲンガク</t>
    </rPh>
    <phoneticPr fontId="1"/>
  </si>
  <si>
    <r>
      <rPr>
        <sz val="11"/>
        <color theme="1"/>
        <rFont val="ＭＳ 明朝"/>
        <family val="1"/>
        <charset val="128"/>
      </rPr>
      <t>変更承認額
（</t>
    </r>
    <r>
      <rPr>
        <sz val="11"/>
        <color theme="1"/>
        <rFont val="Century"/>
        <family val="1"/>
      </rPr>
      <t>A)</t>
    </r>
    <rPh sb="0" eb="2">
      <t>ヘンコウ</t>
    </rPh>
    <rPh sb="2" eb="4">
      <t>ショウニン</t>
    </rPh>
    <rPh sb="4" eb="5">
      <t>ガク</t>
    </rPh>
    <phoneticPr fontId="1"/>
  </si>
  <si>
    <r>
      <rPr>
        <sz val="11"/>
        <rFont val="ＭＳ 明朝"/>
        <family val="1"/>
        <charset val="128"/>
      </rPr>
      <t>販売促進活動</t>
    </r>
    <rPh sb="0" eb="6">
      <t>ハンバイソクシンカツドウ</t>
    </rPh>
    <phoneticPr fontId="1"/>
  </si>
  <si>
    <r>
      <rPr>
        <sz val="12"/>
        <color theme="1"/>
        <rFont val="ＭＳ 明朝"/>
        <family val="1"/>
        <charset val="128"/>
      </rPr>
      <t>２．上期実施事業の採択額と経費内訳</t>
    </r>
    <rPh sb="2" eb="4">
      <t>カミキ</t>
    </rPh>
    <rPh sb="4" eb="6">
      <t>ジッシ</t>
    </rPh>
    <rPh sb="6" eb="8">
      <t>ジギョウ</t>
    </rPh>
    <rPh sb="9" eb="11">
      <t>サイタク</t>
    </rPh>
    <rPh sb="11" eb="12">
      <t>ガク</t>
    </rPh>
    <rPh sb="13" eb="15">
      <t>ケイヒ</t>
    </rPh>
    <rPh sb="15" eb="17">
      <t>ウチワケ</t>
    </rPh>
    <phoneticPr fontId="1"/>
  </si>
  <si>
    <r>
      <rPr>
        <sz val="11"/>
        <color theme="1"/>
        <rFont val="ＭＳ 明朝"/>
        <family val="1"/>
        <charset val="128"/>
      </rPr>
      <t xml:space="preserve">事業費
</t>
    </r>
    <r>
      <rPr>
        <sz val="11"/>
        <color theme="1"/>
        <rFont val="Century"/>
        <family val="1"/>
      </rPr>
      <t>(</t>
    </r>
    <r>
      <rPr>
        <sz val="11"/>
        <color theme="1"/>
        <rFont val="ＭＳ 明朝"/>
        <family val="1"/>
        <charset val="128"/>
      </rPr>
      <t>採択額
及び申請時）</t>
    </r>
    <rPh sb="0" eb="3">
      <t>ジギョウヒ</t>
    </rPh>
    <rPh sb="5" eb="7">
      <t>サイタク</t>
    </rPh>
    <rPh sb="7" eb="8">
      <t>ガク</t>
    </rPh>
    <rPh sb="9" eb="10">
      <t>オヨ</t>
    </rPh>
    <rPh sb="11" eb="14">
      <t>シンセイジ</t>
    </rPh>
    <phoneticPr fontId="1"/>
  </si>
  <si>
    <r>
      <rPr>
        <sz val="11"/>
        <color theme="1"/>
        <rFont val="ＭＳ 明朝"/>
        <family val="1"/>
        <charset val="128"/>
      </rPr>
      <t xml:space="preserve">実施経費
（積算額）
</t>
    </r>
    <r>
      <rPr>
        <sz val="11"/>
        <color theme="1"/>
        <rFont val="Century"/>
        <family val="1"/>
      </rPr>
      <t>(A)</t>
    </r>
    <r>
      <rPr>
        <sz val="11"/>
        <color theme="1"/>
        <rFont val="ＭＳ 明朝"/>
        <family val="1"/>
        <charset val="128"/>
      </rPr>
      <t>＋</t>
    </r>
    <r>
      <rPr>
        <sz val="11"/>
        <color theme="1"/>
        <rFont val="Century"/>
        <family val="1"/>
      </rPr>
      <t>(B)</t>
    </r>
    <r>
      <rPr>
        <sz val="11"/>
        <color theme="1"/>
        <rFont val="ＭＳ 明朝"/>
        <family val="1"/>
        <charset val="128"/>
      </rPr>
      <t>＋</t>
    </r>
    <r>
      <rPr>
        <sz val="11"/>
        <color theme="1"/>
        <rFont val="Century"/>
        <family val="1"/>
      </rPr>
      <t>(C)</t>
    </r>
    <rPh sb="0" eb="2">
      <t>ジッシ</t>
    </rPh>
    <rPh sb="2" eb="4">
      <t>ケイヒ</t>
    </rPh>
    <rPh sb="6" eb="8">
      <t>セキサン</t>
    </rPh>
    <rPh sb="8" eb="9">
      <t>ガク</t>
    </rPh>
    <phoneticPr fontId="1"/>
  </si>
  <si>
    <r>
      <rPr>
        <sz val="11"/>
        <color theme="1"/>
        <rFont val="ＭＳ 明朝"/>
        <family val="1"/>
        <charset val="128"/>
      </rPr>
      <t>備考
（実施経費に対する消費税）</t>
    </r>
    <rPh sb="0" eb="2">
      <t>ビコウ</t>
    </rPh>
    <rPh sb="4" eb="6">
      <t>ジッシ</t>
    </rPh>
    <rPh sb="6" eb="8">
      <t>ケイヒ</t>
    </rPh>
    <rPh sb="9" eb="10">
      <t>タイ</t>
    </rPh>
    <rPh sb="12" eb="15">
      <t>ショウヒゼイ</t>
    </rPh>
    <phoneticPr fontId="1"/>
  </si>
  <si>
    <r>
      <rPr>
        <sz val="11"/>
        <color theme="1"/>
        <rFont val="ＭＳ 明朝"/>
        <family val="1"/>
        <charset val="128"/>
      </rPr>
      <t>補助金額</t>
    </r>
    <rPh sb="0" eb="3">
      <t>ホジョキン</t>
    </rPh>
    <rPh sb="3" eb="4">
      <t>ガク</t>
    </rPh>
    <phoneticPr fontId="1"/>
  </si>
  <si>
    <r>
      <rPr>
        <sz val="11"/>
        <color theme="1"/>
        <rFont val="ＭＳ 明朝"/>
        <family val="1"/>
        <charset val="128"/>
      </rPr>
      <t>自己負担額</t>
    </r>
    <rPh sb="0" eb="2">
      <t>ジコ</t>
    </rPh>
    <rPh sb="2" eb="4">
      <t>フタン</t>
    </rPh>
    <rPh sb="4" eb="5">
      <t>ガク</t>
    </rPh>
    <phoneticPr fontId="1"/>
  </si>
  <si>
    <r>
      <rPr>
        <sz val="11"/>
        <color theme="1"/>
        <rFont val="ＭＳ 明朝"/>
        <family val="1"/>
        <charset val="128"/>
      </rPr>
      <t xml:space="preserve">積算額
</t>
    </r>
    <r>
      <rPr>
        <sz val="11"/>
        <color theme="1"/>
        <rFont val="Century"/>
        <family val="1"/>
      </rPr>
      <t>(A)</t>
    </r>
    <rPh sb="0" eb="2">
      <t>セキサン</t>
    </rPh>
    <rPh sb="2" eb="3">
      <t>ガク</t>
    </rPh>
    <phoneticPr fontId="1"/>
  </si>
  <si>
    <r>
      <rPr>
        <sz val="11"/>
        <color theme="1"/>
        <rFont val="ＭＳ 明朝"/>
        <family val="1"/>
        <charset val="128"/>
      </rPr>
      <t>申請時</t>
    </r>
    <rPh sb="0" eb="2">
      <t>シンセイ</t>
    </rPh>
    <rPh sb="2" eb="3">
      <t>ジ</t>
    </rPh>
    <phoneticPr fontId="1"/>
  </si>
  <si>
    <r>
      <rPr>
        <sz val="11"/>
        <color theme="1"/>
        <rFont val="ＭＳ 明朝"/>
        <family val="1"/>
        <charset val="128"/>
      </rPr>
      <t xml:space="preserve">積算額
</t>
    </r>
    <r>
      <rPr>
        <sz val="11"/>
        <color theme="1"/>
        <rFont val="Century"/>
        <family val="1"/>
      </rPr>
      <t>(B)</t>
    </r>
    <rPh sb="0" eb="2">
      <t>セキサン</t>
    </rPh>
    <rPh sb="2" eb="3">
      <t>ガク</t>
    </rPh>
    <phoneticPr fontId="1"/>
  </si>
  <si>
    <r>
      <rPr>
        <sz val="11"/>
        <color theme="1"/>
        <rFont val="ＭＳ 明朝"/>
        <family val="1"/>
        <charset val="128"/>
      </rPr>
      <t xml:space="preserve">積算額
</t>
    </r>
    <r>
      <rPr>
        <sz val="11"/>
        <color theme="1"/>
        <rFont val="Century"/>
        <family val="1"/>
      </rPr>
      <t>(C)</t>
    </r>
    <rPh sb="0" eb="2">
      <t>セキサン</t>
    </rPh>
    <rPh sb="2" eb="3">
      <t>ガク</t>
    </rPh>
    <phoneticPr fontId="1"/>
  </si>
  <si>
    <r>
      <rPr>
        <sz val="11"/>
        <color theme="1"/>
        <rFont val="ＭＳ 明朝"/>
        <family val="1"/>
        <charset val="128"/>
      </rPr>
      <t>消費税仕入控除額</t>
    </r>
  </si>
  <si>
    <r>
      <rPr>
        <sz val="12"/>
        <color theme="1"/>
        <rFont val="ＭＳ 明朝"/>
        <family val="1"/>
        <charset val="128"/>
      </rPr>
      <t>３．下期実施予定事業の有無</t>
    </r>
    <rPh sb="2" eb="4">
      <t>シモキ</t>
    </rPh>
    <rPh sb="4" eb="6">
      <t>ジッシ</t>
    </rPh>
    <rPh sb="6" eb="8">
      <t>ヨテイ</t>
    </rPh>
    <rPh sb="8" eb="10">
      <t>ジギョウ</t>
    </rPh>
    <rPh sb="11" eb="12">
      <t>アリ</t>
    </rPh>
    <rPh sb="12" eb="13">
      <t>ム</t>
    </rPh>
    <phoneticPr fontId="1"/>
  </si>
  <si>
    <r>
      <rPr>
        <sz val="11"/>
        <color theme="1"/>
        <rFont val="ＭＳ 明朝"/>
        <family val="1"/>
        <charset val="128"/>
      </rPr>
      <t>（クリックしてチェックを入れてください）</t>
    </r>
    <rPh sb="12" eb="13">
      <t>イ</t>
    </rPh>
    <phoneticPr fontId="1"/>
  </si>
  <si>
    <t>分野・テーマ別海外販路開拓対策事業</t>
    <phoneticPr fontId="1"/>
  </si>
  <si>
    <t>補助金概算払請求書</t>
    <phoneticPr fontId="1"/>
  </si>
  <si>
    <t>日付を入力してください</t>
    <rPh sb="0" eb="2">
      <t>ヒヅケ</t>
    </rPh>
    <rPh sb="3" eb="5">
      <t>ニュウリョク</t>
    </rPh>
    <phoneticPr fontId="1"/>
  </si>
  <si>
    <t>独立行政法人日本貿易振興機構理事長　殿</t>
    <rPh sb="0" eb="2">
      <t>ドクリツ</t>
    </rPh>
    <rPh sb="2" eb="4">
      <t>ギョウセイ</t>
    </rPh>
    <rPh sb="4" eb="6">
      <t>ホウジン</t>
    </rPh>
    <rPh sb="6" eb="8">
      <t>ニホン</t>
    </rPh>
    <rPh sb="8" eb="10">
      <t>ボウエキ</t>
    </rPh>
    <rPh sb="10" eb="12">
      <t>シンコウ</t>
    </rPh>
    <rPh sb="12" eb="14">
      <t>キコウ</t>
    </rPh>
    <rPh sb="14" eb="17">
      <t>リジチョウ</t>
    </rPh>
    <rPh sb="18" eb="19">
      <t>ドノ</t>
    </rPh>
    <phoneticPr fontId="1"/>
  </si>
  <si>
    <t>所在地</t>
    <rPh sb="0" eb="1">
      <t>トコロ</t>
    </rPh>
    <rPh sb="1" eb="2">
      <t>ザイ</t>
    </rPh>
    <rPh sb="2" eb="3">
      <t>ジ</t>
    </rPh>
    <phoneticPr fontId="1"/>
  </si>
  <si>
    <t>事業者名</t>
    <rPh sb="0" eb="3">
      <t>ジギョウシャ</t>
    </rPh>
    <rPh sb="3" eb="4">
      <t>メイ</t>
    </rPh>
    <phoneticPr fontId="1"/>
  </si>
  <si>
    <t>代表者氏名</t>
    <rPh sb="0" eb="3">
      <t>ダイヒョウシャ</t>
    </rPh>
    <phoneticPr fontId="1"/>
  </si>
  <si>
    <r>
      <rPr>
        <sz val="11"/>
        <color theme="1"/>
        <rFont val="ＭＳ 明朝"/>
        <family val="1"/>
        <charset val="128"/>
      </rPr>
      <t>　</t>
    </r>
    <r>
      <rPr>
        <sz val="11"/>
        <rFont val="ＭＳ 明朝"/>
        <family val="1"/>
        <charset val="128"/>
      </rPr>
      <t>令和４年〇〇月〇〇日付</t>
    </r>
    <r>
      <rPr>
        <sz val="11"/>
        <rFont val="Century"/>
        <family val="1"/>
      </rPr>
      <t>AFG</t>
    </r>
    <r>
      <rPr>
        <sz val="11"/>
        <rFont val="ＭＳ 明朝"/>
        <family val="1"/>
        <charset val="128"/>
      </rPr>
      <t>〇〇〇〇で分野・テーマ別海外販路開拓対策事業</t>
    </r>
    <r>
      <rPr>
        <sz val="11"/>
        <color theme="1"/>
        <rFont val="ＭＳ 明朝"/>
        <family val="1"/>
        <charset val="128"/>
      </rPr>
      <t>補助金の交付決定通知のありました事業について、</t>
    </r>
    <phoneticPr fontId="1"/>
  </si>
  <si>
    <r>
      <rPr>
        <sz val="11"/>
        <color theme="1"/>
        <rFont val="ＭＳ 明朝"/>
        <family val="1"/>
        <charset val="128"/>
      </rPr>
      <t>下記により金〇〇円を概算払によって交付されたく請求します。</t>
    </r>
    <phoneticPr fontId="1"/>
  </si>
  <si>
    <t>記</t>
    <rPh sb="0" eb="1">
      <t>キ</t>
    </rPh>
    <phoneticPr fontId="1"/>
  </si>
  <si>
    <t>補助事業に
要する経費</t>
    <rPh sb="0" eb="2">
      <t>ホジョ</t>
    </rPh>
    <rPh sb="2" eb="4">
      <t>ジギョウ</t>
    </rPh>
    <rPh sb="6" eb="7">
      <t>ヨウ</t>
    </rPh>
    <rPh sb="9" eb="11">
      <t>ケイヒ</t>
    </rPh>
    <phoneticPr fontId="1"/>
  </si>
  <si>
    <t>補助金
（Ａ）</t>
    <rPh sb="0" eb="3">
      <t>ホジョキン</t>
    </rPh>
    <phoneticPr fontId="1"/>
  </si>
  <si>
    <t>既受領額
（Ｂ)</t>
    <rPh sb="0" eb="1">
      <t>キ</t>
    </rPh>
    <rPh sb="1" eb="3">
      <t>ジュリョウ</t>
    </rPh>
    <rPh sb="3" eb="4">
      <t>ガク</t>
    </rPh>
    <phoneticPr fontId="1"/>
  </si>
  <si>
    <t>今回請求額
（Ｃ)</t>
    <rPh sb="0" eb="2">
      <t>コンカイ</t>
    </rPh>
    <rPh sb="2" eb="4">
      <t>セイキュウ</t>
    </rPh>
    <rPh sb="4" eb="5">
      <t>ガク</t>
    </rPh>
    <phoneticPr fontId="1"/>
  </si>
  <si>
    <t>残額
(Ａ)-((Ｂ)+(Ｃ))</t>
    <phoneticPr fontId="1"/>
  </si>
  <si>
    <t>備　考</t>
    <rPh sb="0" eb="1">
      <t>ビ</t>
    </rPh>
    <rPh sb="2" eb="3">
      <t>コウ</t>
    </rPh>
    <phoneticPr fontId="1"/>
  </si>
  <si>
    <t>金　額</t>
    <rPh sb="0" eb="1">
      <t>キン</t>
    </rPh>
    <rPh sb="2" eb="3">
      <t>ガク</t>
    </rPh>
    <phoneticPr fontId="1"/>
  </si>
  <si>
    <t>出来高
(%)</t>
    <rPh sb="0" eb="3">
      <t>デキダカ</t>
    </rPh>
    <phoneticPr fontId="1"/>
  </si>
  <si>
    <t>令和●年
●月●日迄
予定出来高
(%)</t>
    <rPh sb="0" eb="2">
      <t>レイワ</t>
    </rPh>
    <rPh sb="3" eb="4">
      <t>ネン</t>
    </rPh>
    <rPh sb="6" eb="7">
      <t>ガツ</t>
    </rPh>
    <rPh sb="8" eb="9">
      <t>ニチ</t>
    </rPh>
    <rPh sb="9" eb="10">
      <t>マデ</t>
    </rPh>
    <rPh sb="11" eb="13">
      <t>ヨテイ</t>
    </rPh>
    <rPh sb="13" eb="16">
      <t>デキダカ</t>
    </rPh>
    <phoneticPr fontId="1"/>
  </si>
  <si>
    <t>PR活動</t>
    <rPh sb="2" eb="4">
      <t>カツドウ</t>
    </rPh>
    <phoneticPr fontId="1"/>
  </si>
  <si>
    <t>販売促進活動</t>
    <rPh sb="0" eb="2">
      <t>ハンバイ</t>
    </rPh>
    <rPh sb="2" eb="4">
      <t>ソクシン</t>
    </rPh>
    <rPh sb="4" eb="6">
      <t>カツドウ</t>
    </rPh>
    <phoneticPr fontId="1"/>
  </si>
  <si>
    <t>計</t>
    <rPh sb="0" eb="1">
      <t>ケイ</t>
    </rPh>
    <phoneticPr fontId="1"/>
  </si>
  <si>
    <t>事業完了予定年月日</t>
    <phoneticPr fontId="1"/>
  </si>
  <si>
    <t>注1</t>
    <rPh sb="0" eb="1">
      <t>チュウ</t>
    </rPh>
    <phoneticPr fontId="1"/>
  </si>
  <si>
    <t>補助事業等により取得した財産等の確認を必要とする場合は、明細書を添付してください。</t>
    <phoneticPr fontId="1"/>
  </si>
  <si>
    <t>注2</t>
    <rPh sb="0" eb="1">
      <t>チュウ</t>
    </rPh>
    <phoneticPr fontId="1"/>
  </si>
  <si>
    <t>補助事業等の実態に応じて必要な事項を追加することができます。</t>
    <phoneticPr fontId="1"/>
  </si>
  <si>
    <t>注3</t>
    <rPh sb="0" eb="1">
      <t>チュウ</t>
    </rPh>
    <phoneticPr fontId="1"/>
  </si>
  <si>
    <t>「区分」の欄には、様式第１号の別添2「Ⅱ経費の配分及び負担区分」に記載された事項について記載してください。</t>
    <phoneticPr fontId="1"/>
  </si>
  <si>
    <t>遂行状況報告書</t>
    <phoneticPr fontId="1"/>
  </si>
  <si>
    <r>
      <rPr>
        <sz val="11"/>
        <color theme="1"/>
        <rFont val="ＭＳ 明朝"/>
        <family val="1"/>
        <charset val="128"/>
      </rPr>
      <t>　</t>
    </r>
    <r>
      <rPr>
        <sz val="11"/>
        <rFont val="ＭＳ 明朝"/>
        <family val="1"/>
        <charset val="128"/>
      </rPr>
      <t>令和４年〇〇月〇〇日付</t>
    </r>
    <r>
      <rPr>
        <sz val="11"/>
        <rFont val="Century"/>
        <family val="1"/>
      </rPr>
      <t>AFG</t>
    </r>
    <r>
      <rPr>
        <sz val="11"/>
        <rFont val="ＭＳ 明朝"/>
        <family val="1"/>
        <charset val="128"/>
      </rPr>
      <t>〇〇〇〇の分野・テーマ別海外販路開拓対策事業</t>
    </r>
    <r>
      <rPr>
        <sz val="11"/>
        <color theme="1"/>
        <rFont val="ＭＳ 明朝"/>
        <family val="1"/>
        <charset val="128"/>
      </rPr>
      <t>補助金の交付決定通知のありました事業について、</t>
    </r>
    <phoneticPr fontId="1"/>
  </si>
  <si>
    <r>
      <rPr>
        <sz val="11"/>
        <rFont val="ＭＳ 明朝"/>
        <family val="1"/>
        <charset val="128"/>
      </rPr>
      <t>分野・テーマ別海外販路開拓対策事業実施要領第５の４の規定に基づき、その遂行状況　</t>
    </r>
    <r>
      <rPr>
        <sz val="11"/>
        <rFont val="Century"/>
        <family val="1"/>
      </rPr>
      <t>(</t>
    </r>
    <r>
      <rPr>
        <sz val="11"/>
        <rFont val="ＭＳ 明朝"/>
        <family val="1"/>
        <charset val="128"/>
      </rPr>
      <t>令和４年</t>
    </r>
    <r>
      <rPr>
        <sz val="11"/>
        <color theme="1"/>
        <rFont val="Century"/>
        <family val="1"/>
      </rPr>
      <t>12</t>
    </r>
    <r>
      <rPr>
        <sz val="11"/>
        <color theme="1"/>
        <rFont val="ＭＳ 明朝"/>
        <family val="1"/>
        <charset val="128"/>
      </rPr>
      <t>月末日現在）</t>
    </r>
    <phoneticPr fontId="1"/>
  </si>
  <si>
    <r>
      <rPr>
        <sz val="11"/>
        <color theme="1"/>
        <rFont val="ＭＳ 明朝"/>
        <family val="1"/>
        <charset val="128"/>
      </rPr>
      <t>を下記のとおり報告します。</t>
    </r>
    <phoneticPr fontId="1"/>
  </si>
  <si>
    <t>補助金</t>
    <rPh sb="0" eb="3">
      <t>ホジョキン</t>
    </rPh>
    <phoneticPr fontId="1"/>
  </si>
  <si>
    <t>事業の遂行状況（令和４年12月末日現在）</t>
    <rPh sb="0" eb="2">
      <t>ジギョウ</t>
    </rPh>
    <rPh sb="3" eb="5">
      <t>スイコウ</t>
    </rPh>
    <rPh sb="5" eb="7">
      <t>ジョウキョウ</t>
    </rPh>
    <rPh sb="8" eb="10">
      <t>レイワ</t>
    </rPh>
    <rPh sb="11" eb="12">
      <t>ネン</t>
    </rPh>
    <rPh sb="14" eb="15">
      <t>ガツ</t>
    </rPh>
    <rPh sb="15" eb="17">
      <t>マツジツ</t>
    </rPh>
    <rPh sb="17" eb="19">
      <t>ゲンザイ</t>
    </rPh>
    <phoneticPr fontId="1"/>
  </si>
  <si>
    <t>令和４年12月末日までに完了したもの</t>
    <rPh sb="0" eb="2">
      <t>レイワ</t>
    </rPh>
    <rPh sb="3" eb="4">
      <t>ネン</t>
    </rPh>
    <rPh sb="6" eb="7">
      <t>ガツ</t>
    </rPh>
    <rPh sb="7" eb="9">
      <t>マツジツ</t>
    </rPh>
    <rPh sb="12" eb="14">
      <t>カンリョウ</t>
    </rPh>
    <phoneticPr fontId="1"/>
  </si>
  <si>
    <t>令和５年１月１日以降に実施するもの</t>
    <rPh sb="0" eb="2">
      <t>レイワ</t>
    </rPh>
    <rPh sb="3" eb="4">
      <t>ネン</t>
    </rPh>
    <rPh sb="5" eb="6">
      <t>ガツ</t>
    </rPh>
    <rPh sb="7" eb="8">
      <t>ニチ</t>
    </rPh>
    <rPh sb="8" eb="10">
      <t>イコウ</t>
    </rPh>
    <rPh sb="11" eb="13">
      <t>ジッシ</t>
    </rPh>
    <phoneticPr fontId="1"/>
  </si>
  <si>
    <t>金額
（補助金）</t>
    <rPh sb="0" eb="2">
      <t>キンガク</t>
    </rPh>
    <rPh sb="4" eb="7">
      <t>ホジョキン</t>
    </rPh>
    <phoneticPr fontId="1"/>
  </si>
  <si>
    <t>事業完了予定
年月日</t>
    <rPh sb="0" eb="2">
      <t>ジギョウ</t>
    </rPh>
    <rPh sb="2" eb="4">
      <t>カンリョウ</t>
    </rPh>
    <rPh sb="4" eb="6">
      <t>ヨテイ</t>
    </rPh>
    <rPh sb="7" eb="10">
      <t>ネンガッピ</t>
    </rPh>
    <phoneticPr fontId="1"/>
  </si>
  <si>
    <t>事業費</t>
    <rPh sb="0" eb="3">
      <t>ジギョウヒ</t>
    </rPh>
    <phoneticPr fontId="1"/>
  </si>
  <si>
    <t>金額
（事業費）</t>
    <rPh sb="0" eb="2">
      <t>キンガク</t>
    </rPh>
    <rPh sb="4" eb="7">
      <t>ジギョウヒ</t>
    </rPh>
    <phoneticPr fontId="1"/>
  </si>
  <si>
    <t>「補助金」「事業費」の欄には、出来高を金額に換算した額を記載してください。</t>
    <rPh sb="1" eb="4">
      <t>ホジョキン</t>
    </rPh>
    <phoneticPr fontId="1"/>
  </si>
  <si>
    <r>
      <rPr>
        <sz val="16"/>
        <color theme="1"/>
        <rFont val="ＭＳ 明朝"/>
        <family val="1"/>
        <charset val="128"/>
      </rPr>
      <t>遂行状況兼概算払請求書</t>
    </r>
    <phoneticPr fontId="1"/>
  </si>
  <si>
    <r>
      <rPr>
        <sz val="16"/>
        <color theme="1"/>
        <rFont val="ＭＳ 明朝"/>
        <family val="1"/>
        <charset val="128"/>
      </rPr>
      <t>独立行政法人日本貿易振興機構理事長　殿</t>
    </r>
    <rPh sb="0" eb="2">
      <t>ドクリツ</t>
    </rPh>
    <rPh sb="2" eb="4">
      <t>ギョウセイ</t>
    </rPh>
    <rPh sb="4" eb="6">
      <t>ホウジン</t>
    </rPh>
    <rPh sb="6" eb="8">
      <t>ニホン</t>
    </rPh>
    <rPh sb="8" eb="10">
      <t>ボウエキ</t>
    </rPh>
    <rPh sb="10" eb="12">
      <t>シンコウ</t>
    </rPh>
    <rPh sb="12" eb="14">
      <t>キコウ</t>
    </rPh>
    <rPh sb="14" eb="17">
      <t>リジチョウ</t>
    </rPh>
    <rPh sb="18" eb="19">
      <t>ドノ</t>
    </rPh>
    <phoneticPr fontId="1"/>
  </si>
  <si>
    <r>
      <rPr>
        <sz val="12"/>
        <color theme="1"/>
        <rFont val="ＭＳ 明朝"/>
        <family val="1"/>
        <charset val="128"/>
      </rPr>
      <t>所在地</t>
    </r>
    <phoneticPr fontId="1"/>
  </si>
  <si>
    <r>
      <rPr>
        <sz val="12"/>
        <color theme="1"/>
        <rFont val="ＭＳ 明朝"/>
        <family val="1"/>
        <charset val="128"/>
      </rPr>
      <t>事</t>
    </r>
    <r>
      <rPr>
        <sz val="12"/>
        <color theme="1"/>
        <rFont val="Century"/>
        <family val="1"/>
      </rPr>
      <t xml:space="preserve"> </t>
    </r>
    <r>
      <rPr>
        <sz val="12"/>
        <color theme="1"/>
        <rFont val="ＭＳ 明朝"/>
        <family val="1"/>
        <charset val="128"/>
      </rPr>
      <t>業</t>
    </r>
    <r>
      <rPr>
        <sz val="12"/>
        <color theme="1"/>
        <rFont val="Century"/>
        <family val="1"/>
      </rPr>
      <t xml:space="preserve"> </t>
    </r>
    <r>
      <rPr>
        <sz val="12"/>
        <color theme="1"/>
        <rFont val="ＭＳ 明朝"/>
        <family val="1"/>
        <charset val="128"/>
      </rPr>
      <t>者</t>
    </r>
    <r>
      <rPr>
        <sz val="12"/>
        <color theme="1"/>
        <rFont val="Century"/>
        <family val="1"/>
      </rPr>
      <t xml:space="preserve"> </t>
    </r>
    <r>
      <rPr>
        <sz val="12"/>
        <color theme="1"/>
        <rFont val="ＭＳ 明朝"/>
        <family val="1"/>
        <charset val="128"/>
      </rPr>
      <t>名</t>
    </r>
    <phoneticPr fontId="1"/>
  </si>
  <si>
    <r>
      <rPr>
        <sz val="12"/>
        <color theme="1"/>
        <rFont val="ＭＳ 明朝"/>
        <family val="1"/>
        <charset val="128"/>
      </rPr>
      <t>代表者氏名</t>
    </r>
    <phoneticPr fontId="1"/>
  </si>
  <si>
    <r>
      <rPr>
        <sz val="11"/>
        <rFont val="ＭＳ 明朝"/>
        <family val="1"/>
        <charset val="128"/>
      </rPr>
      <t>　令和４年〇〇月〇〇日付</t>
    </r>
    <r>
      <rPr>
        <sz val="11"/>
        <rFont val="Century"/>
        <family val="1"/>
      </rPr>
      <t>AFG</t>
    </r>
    <r>
      <rPr>
        <sz val="11"/>
        <rFont val="ＭＳ 明朝"/>
        <family val="1"/>
        <charset val="128"/>
      </rPr>
      <t>〇〇〇〇の分野・テーマ別海外販路開拓対策事業補助金の交付決定通知のありました事業について、分野・テーマ別海外販路開拓対策事業</t>
    </r>
    <phoneticPr fontId="1"/>
  </si>
  <si>
    <r>
      <rPr>
        <sz val="11"/>
        <rFont val="ＭＳ 明朝"/>
        <family val="1"/>
        <charset val="128"/>
      </rPr>
      <t>実施要領第５の４の規定に基づき、その遂行状況　</t>
    </r>
    <r>
      <rPr>
        <sz val="11"/>
        <rFont val="Century"/>
        <family val="1"/>
      </rPr>
      <t>(</t>
    </r>
    <r>
      <rPr>
        <sz val="11"/>
        <rFont val="ＭＳ 明朝"/>
        <family val="1"/>
        <charset val="128"/>
      </rPr>
      <t>令和４年</t>
    </r>
    <r>
      <rPr>
        <sz val="11"/>
        <rFont val="Century"/>
        <family val="1"/>
      </rPr>
      <t>12</t>
    </r>
    <r>
      <rPr>
        <sz val="11"/>
        <rFont val="ＭＳ 明朝"/>
        <family val="1"/>
        <charset val="128"/>
      </rPr>
      <t>月末日現在）を下記のとおり報告し、併せて金○○円を概算払によって交付されたく請求します。</t>
    </r>
    <phoneticPr fontId="1"/>
  </si>
  <si>
    <r>
      <rPr>
        <sz val="11"/>
        <color theme="1"/>
        <rFont val="ＭＳ 明朝"/>
        <family val="1"/>
        <charset val="128"/>
      </rPr>
      <t>記</t>
    </r>
    <rPh sb="0" eb="1">
      <t>キ</t>
    </rPh>
    <phoneticPr fontId="1"/>
  </si>
  <si>
    <r>
      <rPr>
        <sz val="11"/>
        <color theme="1"/>
        <rFont val="ＭＳ 明朝"/>
        <family val="1"/>
        <charset val="128"/>
      </rPr>
      <t>活動・取組</t>
    </r>
    <rPh sb="0" eb="2">
      <t>カツドウ</t>
    </rPh>
    <rPh sb="3" eb="5">
      <t>トリクミ</t>
    </rPh>
    <phoneticPr fontId="1"/>
  </si>
  <si>
    <r>
      <rPr>
        <sz val="11"/>
        <color theme="1"/>
        <rFont val="ＭＳ 明朝"/>
        <family val="1"/>
        <charset val="128"/>
      </rPr>
      <t>補助事業に要する経費</t>
    </r>
    <rPh sb="0" eb="4">
      <t>ホジョジギョウ</t>
    </rPh>
    <rPh sb="5" eb="6">
      <t>ヨウ</t>
    </rPh>
    <rPh sb="8" eb="10">
      <t>ケイヒ</t>
    </rPh>
    <phoneticPr fontId="1"/>
  </si>
  <si>
    <r>
      <t xml:space="preserve">
</t>
    </r>
    <r>
      <rPr>
        <sz val="11"/>
        <color theme="1"/>
        <rFont val="ＭＳ 明朝"/>
        <family val="1"/>
        <charset val="128"/>
      </rPr>
      <t>補助金
（Ａ）</t>
    </r>
    <rPh sb="1" eb="4">
      <t>ホジョキン</t>
    </rPh>
    <phoneticPr fontId="1"/>
  </si>
  <si>
    <r>
      <rPr>
        <sz val="11"/>
        <color theme="1"/>
        <rFont val="ＭＳ 明朝"/>
        <family val="1"/>
        <charset val="128"/>
      </rPr>
      <t>既受領額
（Ｂ）</t>
    </r>
    <rPh sb="0" eb="1">
      <t>キ</t>
    </rPh>
    <rPh sb="1" eb="3">
      <t>ジュリョウ</t>
    </rPh>
    <rPh sb="3" eb="4">
      <t>ガク</t>
    </rPh>
    <phoneticPr fontId="1"/>
  </si>
  <si>
    <r>
      <rPr>
        <sz val="11"/>
        <color theme="1"/>
        <rFont val="ＭＳ 明朝"/>
        <family val="1"/>
        <charset val="128"/>
      </rPr>
      <t>遂行状況
報告</t>
    </r>
    <phoneticPr fontId="1"/>
  </si>
  <si>
    <r>
      <rPr>
        <sz val="11"/>
        <color theme="1"/>
        <rFont val="ＭＳ 明朝"/>
        <family val="1"/>
        <charset val="128"/>
      </rPr>
      <t>今回請求額
（Ｃ）</t>
    </r>
    <rPh sb="0" eb="2">
      <t>コンカイ</t>
    </rPh>
    <rPh sb="2" eb="4">
      <t>セイキュウ</t>
    </rPh>
    <rPh sb="4" eb="5">
      <t>ガク</t>
    </rPh>
    <phoneticPr fontId="1"/>
  </si>
  <si>
    <r>
      <rPr>
        <sz val="11"/>
        <color theme="1"/>
        <rFont val="ＭＳ 明朝"/>
        <family val="1"/>
        <charset val="128"/>
      </rPr>
      <t>残額
（Ａ</t>
    </r>
    <r>
      <rPr>
        <sz val="11"/>
        <color theme="1"/>
        <rFont val="Century"/>
        <family val="1"/>
      </rPr>
      <t>)</t>
    </r>
    <r>
      <rPr>
        <sz val="11"/>
        <color theme="1"/>
        <rFont val="ＭＳ 明朝"/>
        <family val="1"/>
        <charset val="128"/>
      </rPr>
      <t>－</t>
    </r>
    <r>
      <rPr>
        <sz val="11"/>
        <color theme="1"/>
        <rFont val="Century"/>
        <family val="1"/>
      </rPr>
      <t>((</t>
    </r>
    <r>
      <rPr>
        <sz val="11"/>
        <color theme="1"/>
        <rFont val="ＭＳ 明朝"/>
        <family val="1"/>
        <charset val="128"/>
      </rPr>
      <t>Ｂ</t>
    </r>
    <r>
      <rPr>
        <sz val="11"/>
        <color theme="1"/>
        <rFont val="Century"/>
        <family val="1"/>
      </rPr>
      <t>)+</t>
    </r>
    <r>
      <rPr>
        <sz val="11"/>
        <color theme="1"/>
        <rFont val="ＭＳ 明朝"/>
        <family val="1"/>
        <charset val="128"/>
      </rPr>
      <t>Ｃ</t>
    </r>
    <r>
      <rPr>
        <sz val="11"/>
        <color theme="1"/>
        <rFont val="Century"/>
        <family val="1"/>
      </rPr>
      <t>))</t>
    </r>
    <rPh sb="0" eb="2">
      <t>ザンガク</t>
    </rPh>
    <phoneticPr fontId="1"/>
  </si>
  <si>
    <r>
      <rPr>
        <sz val="11"/>
        <color theme="1"/>
        <rFont val="ＭＳ 明朝"/>
        <family val="1"/>
        <charset val="128"/>
      </rPr>
      <t>金額</t>
    </r>
    <rPh sb="0" eb="2">
      <t>キンガク</t>
    </rPh>
    <phoneticPr fontId="1"/>
  </si>
  <si>
    <r>
      <rPr>
        <sz val="11"/>
        <color theme="1"/>
        <rFont val="ＭＳ 明朝"/>
        <family val="1"/>
        <charset val="128"/>
      </rPr>
      <t xml:space="preserve">出来高
</t>
    </r>
    <r>
      <rPr>
        <sz val="11"/>
        <color theme="1"/>
        <rFont val="Century"/>
        <family val="1"/>
      </rPr>
      <t>(%)</t>
    </r>
    <rPh sb="0" eb="3">
      <t>デキダカ</t>
    </rPh>
    <phoneticPr fontId="1"/>
  </si>
  <si>
    <r>
      <rPr>
        <sz val="11"/>
        <color theme="1"/>
        <rFont val="ＭＳ 明朝"/>
        <family val="1"/>
        <charset val="128"/>
      </rPr>
      <t>令和４年</t>
    </r>
    <r>
      <rPr>
        <sz val="11"/>
        <color theme="1"/>
        <rFont val="Century"/>
        <family val="1"/>
      </rPr>
      <t>12</t>
    </r>
    <r>
      <rPr>
        <sz val="11"/>
        <color theme="1"/>
        <rFont val="ＭＳ 明朝"/>
        <family val="1"/>
        <charset val="128"/>
      </rPr>
      <t>月末日の出来高</t>
    </r>
    <r>
      <rPr>
        <sz val="11"/>
        <color theme="1"/>
        <rFont val="Century"/>
        <family val="1"/>
      </rPr>
      <t>(%)</t>
    </r>
    <phoneticPr fontId="1"/>
  </si>
  <si>
    <r>
      <rPr>
        <sz val="11"/>
        <color theme="1"/>
        <rFont val="ＭＳ 明朝"/>
        <family val="1"/>
        <charset val="128"/>
      </rPr>
      <t>令和５年〇月〇日迄予定出来高</t>
    </r>
    <r>
      <rPr>
        <sz val="11"/>
        <color theme="1"/>
        <rFont val="Century"/>
        <family val="1"/>
      </rPr>
      <t>(%)</t>
    </r>
    <rPh sb="0" eb="2">
      <t>レイワ</t>
    </rPh>
    <rPh sb="3" eb="4">
      <t>ネン</t>
    </rPh>
    <rPh sb="5" eb="6">
      <t>ガツ</t>
    </rPh>
    <rPh sb="7" eb="9">
      <t>ニチマデ</t>
    </rPh>
    <rPh sb="9" eb="11">
      <t>ヨテイ</t>
    </rPh>
    <rPh sb="11" eb="14">
      <t>デキダカ</t>
    </rPh>
    <phoneticPr fontId="1"/>
  </si>
  <si>
    <r>
      <t>PR</t>
    </r>
    <r>
      <rPr>
        <sz val="11"/>
        <color theme="1"/>
        <rFont val="ＭＳ 明朝"/>
        <family val="1"/>
        <charset val="128"/>
      </rPr>
      <t>活動</t>
    </r>
    <rPh sb="2" eb="4">
      <t>カツドウ</t>
    </rPh>
    <phoneticPr fontId="1"/>
  </si>
  <si>
    <r>
      <rPr>
        <sz val="11"/>
        <color theme="1"/>
        <rFont val="ＭＳ 明朝"/>
        <family val="1"/>
        <charset val="128"/>
      </rPr>
      <t>販売促進活動</t>
    </r>
    <rPh sb="0" eb="2">
      <t>ハンバイ</t>
    </rPh>
    <rPh sb="2" eb="4">
      <t>ソクシン</t>
    </rPh>
    <rPh sb="4" eb="6">
      <t>カツドウ</t>
    </rPh>
    <phoneticPr fontId="1"/>
  </si>
  <si>
    <r>
      <rPr>
        <sz val="11"/>
        <color theme="1"/>
        <rFont val="ＭＳ 明朝"/>
        <family val="1"/>
        <charset val="128"/>
      </rPr>
      <t>計</t>
    </r>
    <rPh sb="0" eb="1">
      <t>ケイ</t>
    </rPh>
    <phoneticPr fontId="1"/>
  </si>
  <si>
    <r>
      <rPr>
        <sz val="11"/>
        <color theme="1"/>
        <rFont val="ＭＳ 明朝"/>
        <family val="1"/>
        <charset val="128"/>
      </rPr>
      <t>事業完了予定年月日</t>
    </r>
    <phoneticPr fontId="1"/>
  </si>
  <si>
    <r>
      <rPr>
        <sz val="11"/>
        <color theme="1"/>
        <rFont val="ＭＳ 明朝"/>
        <family val="1"/>
        <charset val="128"/>
      </rPr>
      <t>以　　上</t>
    </r>
    <rPh sb="0" eb="1">
      <t>イ</t>
    </rPh>
    <rPh sb="3" eb="4">
      <t>ウエ</t>
    </rPh>
    <phoneticPr fontId="1"/>
  </si>
  <si>
    <r>
      <rPr>
        <sz val="11"/>
        <color theme="1"/>
        <rFont val="ＭＳ 明朝"/>
        <family val="1"/>
        <charset val="128"/>
      </rPr>
      <t>注</t>
    </r>
    <r>
      <rPr>
        <sz val="11"/>
        <color theme="1"/>
        <rFont val="Century"/>
        <family val="1"/>
      </rPr>
      <t>1</t>
    </r>
    <rPh sb="0" eb="1">
      <t>チュウ</t>
    </rPh>
    <phoneticPr fontId="1"/>
  </si>
  <si>
    <r>
      <rPr>
        <sz val="11"/>
        <color theme="1"/>
        <rFont val="ＭＳ 明朝"/>
        <family val="1"/>
        <charset val="128"/>
      </rPr>
      <t>「補助金」「事業費」の欄には、出来高を金額に換算した額を記載してください。</t>
    </r>
    <rPh sb="1" eb="4">
      <t>ホジョキン</t>
    </rPh>
    <phoneticPr fontId="1"/>
  </si>
  <si>
    <r>
      <rPr>
        <sz val="11"/>
        <rFont val="ＭＳ 明朝"/>
        <family val="1"/>
        <charset val="128"/>
      </rPr>
      <t>様式第６号</t>
    </r>
    <phoneticPr fontId="1"/>
  </si>
  <si>
    <r>
      <rPr>
        <u/>
        <sz val="11"/>
        <color theme="10"/>
        <rFont val="ＭＳ 明朝"/>
        <family val="1"/>
        <charset val="128"/>
      </rPr>
      <t>Ⅰ</t>
    </r>
    <r>
      <rPr>
        <u/>
        <sz val="11"/>
        <color theme="10"/>
        <rFont val="Century"/>
        <family val="1"/>
      </rPr>
      <t>.</t>
    </r>
    <r>
      <rPr>
        <u/>
        <sz val="11"/>
        <color theme="10"/>
        <rFont val="ＭＳ 明朝"/>
        <family val="1"/>
        <charset val="128"/>
      </rPr>
      <t>事業実施報告書</t>
    </r>
    <rPh sb="2" eb="4">
      <t>ジギョウ</t>
    </rPh>
    <rPh sb="4" eb="6">
      <t>ジッシ</t>
    </rPh>
    <rPh sb="6" eb="8">
      <t>ホウコク</t>
    </rPh>
    <rPh sb="8" eb="9">
      <t>ショ</t>
    </rPh>
    <phoneticPr fontId="1"/>
  </si>
  <si>
    <t>申請事業の実施結果（PR活動）</t>
    <phoneticPr fontId="1"/>
  </si>
  <si>
    <t>申請事業の実施結果（販売促進活動）</t>
    <rPh sb="0" eb="2">
      <t>シンセイ</t>
    </rPh>
    <rPh sb="2" eb="4">
      <t>ジギョウ</t>
    </rPh>
    <rPh sb="5" eb="7">
      <t>ジッシ</t>
    </rPh>
    <rPh sb="7" eb="9">
      <t>ケッカ</t>
    </rPh>
    <rPh sb="10" eb="12">
      <t>ハンバイ</t>
    </rPh>
    <rPh sb="12" eb="14">
      <t>ソクシン</t>
    </rPh>
    <rPh sb="14" eb="16">
      <t>カツドウ</t>
    </rPh>
    <phoneticPr fontId="1"/>
  </si>
  <si>
    <t>実施事業のスケジュール（ＰＲ活動）</t>
    <rPh sb="14" eb="16">
      <t>カツドウ</t>
    </rPh>
    <phoneticPr fontId="1"/>
  </si>
  <si>
    <t>事業成果報告（ＰＲ活動）</t>
    <rPh sb="0" eb="2">
      <t>ジギョウ</t>
    </rPh>
    <rPh sb="2" eb="4">
      <t>セイカ</t>
    </rPh>
    <rPh sb="4" eb="6">
      <t>ホウコク</t>
    </rPh>
    <rPh sb="9" eb="11">
      <t>カツドウ</t>
    </rPh>
    <phoneticPr fontId="1"/>
  </si>
  <si>
    <t>事業成果報告（販売促進活動）</t>
    <rPh sb="0" eb="2">
      <t>ジギョウ</t>
    </rPh>
    <rPh sb="2" eb="4">
      <t>セイカ</t>
    </rPh>
    <rPh sb="4" eb="6">
      <t>ホウコク</t>
    </rPh>
    <rPh sb="7" eb="9">
      <t>ハンバイ</t>
    </rPh>
    <rPh sb="9" eb="11">
      <t>ソクシン</t>
    </rPh>
    <rPh sb="11" eb="13">
      <t>カツドウ</t>
    </rPh>
    <phoneticPr fontId="1"/>
  </si>
  <si>
    <t>事業経費内訳（ＰＲ活動）</t>
    <rPh sb="0" eb="2">
      <t>ジギョウ</t>
    </rPh>
    <rPh sb="2" eb="4">
      <t>ケイヒ</t>
    </rPh>
    <rPh sb="4" eb="6">
      <t>ウチワケ</t>
    </rPh>
    <rPh sb="9" eb="11">
      <t>カツドウ</t>
    </rPh>
    <phoneticPr fontId="1"/>
  </si>
  <si>
    <t>事業経費内訳（販売促進活動）</t>
    <rPh sb="0" eb="2">
      <t>ジギョウ</t>
    </rPh>
    <rPh sb="2" eb="4">
      <t>ケイヒ</t>
    </rPh>
    <rPh sb="4" eb="6">
      <t>ウチワケ</t>
    </rPh>
    <rPh sb="7" eb="9">
      <t>ハンバイ</t>
    </rPh>
    <rPh sb="9" eb="11">
      <t>ソクシン</t>
    </rPh>
    <rPh sb="11" eb="13">
      <t>カツドウ</t>
    </rPh>
    <phoneticPr fontId="1"/>
  </si>
  <si>
    <r>
      <rPr>
        <u/>
        <sz val="11"/>
        <color theme="10"/>
        <rFont val="ＭＳ 明朝"/>
        <family val="1"/>
        <charset val="128"/>
      </rPr>
      <t>Ⅱ．事業実施交付金報告書</t>
    </r>
    <rPh sb="2" eb="4">
      <t>ジギョウ</t>
    </rPh>
    <rPh sb="4" eb="6">
      <t>ジッシ</t>
    </rPh>
    <rPh sb="6" eb="9">
      <t>コウフキン</t>
    </rPh>
    <rPh sb="9" eb="12">
      <t>ホウコクショ</t>
    </rPh>
    <phoneticPr fontId="1"/>
  </si>
  <si>
    <r>
      <rPr>
        <sz val="11"/>
        <color theme="1"/>
        <rFont val="ＭＳ 明朝"/>
        <family val="1"/>
        <charset val="128"/>
      </rPr>
      <t>補助金の交付予定額と事業費の負担区分</t>
    </r>
    <rPh sb="0" eb="3">
      <t>ホジョキン</t>
    </rPh>
    <rPh sb="4" eb="6">
      <t>コウフ</t>
    </rPh>
    <rPh sb="6" eb="8">
      <t>ヨテイ</t>
    </rPh>
    <rPh sb="8" eb="9">
      <t>ガク</t>
    </rPh>
    <rPh sb="10" eb="13">
      <t>ジギョウヒ</t>
    </rPh>
    <rPh sb="14" eb="16">
      <t>フタン</t>
    </rPh>
    <rPh sb="16" eb="18">
      <t>クブン</t>
    </rPh>
    <phoneticPr fontId="1"/>
  </si>
  <si>
    <r>
      <rPr>
        <sz val="11"/>
        <color theme="1"/>
        <rFont val="ＭＳ 明朝"/>
        <family val="1"/>
        <charset val="128"/>
      </rPr>
      <t>補助事業の交付予定額と経費内訳</t>
    </r>
    <phoneticPr fontId="1"/>
  </si>
  <si>
    <r>
      <rPr>
        <sz val="11"/>
        <color theme="1"/>
        <rFont val="ＭＳ 明朝"/>
        <family val="1"/>
        <charset val="128"/>
      </rPr>
      <t>補助事業の完了年月日</t>
    </r>
    <rPh sb="0" eb="2">
      <t>ホジョ</t>
    </rPh>
    <rPh sb="2" eb="4">
      <t>ジギョウ</t>
    </rPh>
    <rPh sb="5" eb="7">
      <t>カンリョウ</t>
    </rPh>
    <rPh sb="7" eb="10">
      <t>ネンガッピ</t>
    </rPh>
    <phoneticPr fontId="1"/>
  </si>
  <si>
    <r>
      <rPr>
        <u/>
        <sz val="11"/>
        <color theme="10"/>
        <rFont val="ＭＳ 明朝"/>
        <family val="1"/>
        <charset val="128"/>
      </rPr>
      <t>★目的別使用申請様式チャート図に戻る</t>
    </r>
  </si>
  <si>
    <t>分野・テーマ別海外販路開拓対策事業事業実施報告</t>
    <rPh sb="0" eb="2">
      <t>ブンヤ</t>
    </rPh>
    <rPh sb="6" eb="7">
      <t>ベツ</t>
    </rPh>
    <rPh sb="7" eb="9">
      <t>カイガイ</t>
    </rPh>
    <rPh sb="9" eb="11">
      <t>ハンロ</t>
    </rPh>
    <rPh sb="11" eb="13">
      <t>カイタク</t>
    </rPh>
    <rPh sb="13" eb="15">
      <t>タイサク</t>
    </rPh>
    <rPh sb="15" eb="17">
      <t>ジギョウ</t>
    </rPh>
    <rPh sb="17" eb="19">
      <t>ジギョウ</t>
    </rPh>
    <rPh sb="21" eb="23">
      <t>ホウコク</t>
    </rPh>
    <phoneticPr fontId="1"/>
  </si>
  <si>
    <t>　　　　標記について、別添１及び２のとおり関係書類を添えて提出いたします。</t>
    <rPh sb="4" eb="6">
      <t>ヒョウキ</t>
    </rPh>
    <rPh sb="11" eb="13">
      <t>ベッテン</t>
    </rPh>
    <rPh sb="14" eb="15">
      <t>オヨ</t>
    </rPh>
    <rPh sb="21" eb="23">
      <t>カンケイ</t>
    </rPh>
    <rPh sb="23" eb="25">
      <t>ショルイ</t>
    </rPh>
    <rPh sb="26" eb="27">
      <t>ソ</t>
    </rPh>
    <rPh sb="29" eb="31">
      <t>テイシュツ</t>
    </rPh>
    <phoneticPr fontId="1"/>
  </si>
  <si>
    <r>
      <rPr>
        <b/>
        <sz val="12"/>
        <color theme="1"/>
        <rFont val="ＭＳ 明朝"/>
        <family val="1"/>
        <charset val="128"/>
      </rPr>
      <t>４．申請事業の実施結果（</t>
    </r>
    <r>
      <rPr>
        <b/>
        <sz val="12"/>
        <color theme="1"/>
        <rFont val="Century"/>
        <family val="1"/>
      </rPr>
      <t>PR</t>
    </r>
    <r>
      <rPr>
        <b/>
        <sz val="12"/>
        <color theme="1"/>
        <rFont val="ＭＳ 明朝"/>
        <family val="1"/>
        <charset val="128"/>
      </rPr>
      <t>活動）</t>
    </r>
    <rPh sb="2" eb="4">
      <t>シンセイ</t>
    </rPh>
    <rPh sb="4" eb="6">
      <t>ジギョウ</t>
    </rPh>
    <rPh sb="7" eb="9">
      <t>ジッシ</t>
    </rPh>
    <rPh sb="9" eb="11">
      <t>ケッカ</t>
    </rPh>
    <phoneticPr fontId="1"/>
  </si>
  <si>
    <r>
      <rPr>
        <sz val="11"/>
        <color theme="1"/>
        <rFont val="ＭＳ 明朝"/>
        <family val="1"/>
        <charset val="128"/>
      </rPr>
      <t>承認
変更</t>
    </r>
    <rPh sb="0" eb="2">
      <t>ショウニン</t>
    </rPh>
    <rPh sb="3" eb="5">
      <t>ヘンコウ</t>
    </rPh>
    <phoneticPr fontId="1"/>
  </si>
  <si>
    <r>
      <rPr>
        <sz val="11"/>
        <color theme="1"/>
        <rFont val="ＭＳ 明朝"/>
        <family val="1"/>
        <charset val="128"/>
      </rPr>
      <t>実施年月</t>
    </r>
    <rPh sb="0" eb="2">
      <t>ジッシ</t>
    </rPh>
    <rPh sb="2" eb="4">
      <t>ネンゲツ</t>
    </rPh>
    <phoneticPr fontId="1"/>
  </si>
  <si>
    <r>
      <rPr>
        <sz val="11"/>
        <color theme="1"/>
        <rFont val="ＭＳ 明朝"/>
        <family val="1"/>
        <charset val="128"/>
      </rPr>
      <t>申請時</t>
    </r>
    <rPh sb="0" eb="3">
      <t>シンセイジ</t>
    </rPh>
    <phoneticPr fontId="1"/>
  </si>
  <si>
    <r>
      <rPr>
        <sz val="11"/>
        <color theme="1"/>
        <rFont val="ＭＳ 明朝"/>
        <family val="1"/>
        <charset val="128"/>
      </rPr>
      <t>上期変更後</t>
    </r>
    <rPh sb="0" eb="2">
      <t>カミキ</t>
    </rPh>
    <rPh sb="2" eb="4">
      <t>ヘンコウ</t>
    </rPh>
    <rPh sb="4" eb="5">
      <t>ゴ</t>
    </rPh>
    <phoneticPr fontId="1"/>
  </si>
  <si>
    <r>
      <rPr>
        <sz val="11"/>
        <color theme="1"/>
        <rFont val="ＭＳ 明朝"/>
        <family val="1"/>
        <charset val="128"/>
      </rPr>
      <t>下期変更後</t>
    </r>
    <rPh sb="0" eb="2">
      <t>シモキ</t>
    </rPh>
    <rPh sb="2" eb="4">
      <t>ヘンコウ</t>
    </rPh>
    <rPh sb="4" eb="5">
      <t>ゴ</t>
    </rPh>
    <phoneticPr fontId="1"/>
  </si>
  <si>
    <r>
      <rPr>
        <sz val="11"/>
        <color theme="1"/>
        <rFont val="ＭＳ 明朝"/>
        <family val="1"/>
        <charset val="128"/>
      </rPr>
      <t>成果目標</t>
    </r>
    <rPh sb="0" eb="2">
      <t>セイカ</t>
    </rPh>
    <rPh sb="2" eb="4">
      <t>モクヒョウ</t>
    </rPh>
    <phoneticPr fontId="1"/>
  </si>
  <si>
    <r>
      <rPr>
        <sz val="11"/>
        <color rgb="FFFFFF00"/>
        <rFont val="ＭＳ 明朝"/>
        <family val="1"/>
        <charset val="128"/>
      </rPr>
      <t>※２：</t>
    </r>
    <r>
      <rPr>
        <sz val="11"/>
        <color rgb="FFFFFF00"/>
        <rFont val="Century"/>
        <family val="1"/>
      </rPr>
      <t>10</t>
    </r>
    <r>
      <rPr>
        <sz val="11"/>
        <color rgb="FFFFFF00"/>
        <rFont val="ＭＳ 明朝"/>
        <family val="1"/>
        <charset val="128"/>
      </rPr>
      <t>活動の報告欄が表示されていますが非表示の欄が</t>
    </r>
    <r>
      <rPr>
        <sz val="11"/>
        <color rgb="FFFFFF00"/>
        <rFont val="Century"/>
        <family val="1"/>
      </rPr>
      <t>10</t>
    </r>
    <r>
      <rPr>
        <sz val="11"/>
        <color rgb="FFFFFF00"/>
        <rFont val="ＭＳ 明朝"/>
        <family val="1"/>
        <charset val="128"/>
      </rPr>
      <t>活動分ありますので、</t>
    </r>
    <rPh sb="5" eb="7">
      <t>カツドウ</t>
    </rPh>
    <rPh sb="8" eb="10">
      <t>ホウコク</t>
    </rPh>
    <rPh sb="10" eb="11">
      <t>ラン</t>
    </rPh>
    <rPh sb="12" eb="14">
      <t>ヒョウジ</t>
    </rPh>
    <phoneticPr fontId="1"/>
  </si>
  <si>
    <t>４．申請事業の実施結果（販促活動）</t>
    <rPh sb="2" eb="4">
      <t>シンセイ</t>
    </rPh>
    <rPh sb="4" eb="6">
      <t>ジギョウ</t>
    </rPh>
    <rPh sb="7" eb="9">
      <t>ジッシ</t>
    </rPh>
    <rPh sb="9" eb="11">
      <t>ケッカ</t>
    </rPh>
    <rPh sb="12" eb="14">
      <t>ハンソク</t>
    </rPh>
    <phoneticPr fontId="1"/>
  </si>
  <si>
    <t>承認
変更</t>
    <rPh sb="0" eb="2">
      <t>ショウニン</t>
    </rPh>
    <rPh sb="3" eb="5">
      <t>ヘンコウ</t>
    </rPh>
    <phoneticPr fontId="1"/>
  </si>
  <si>
    <t>具体的な内容</t>
    <phoneticPr fontId="1"/>
  </si>
  <si>
    <t>※２：10活動の報告欄が表示されていますが非表示の欄が10活動分ありますので、</t>
    <rPh sb="5" eb="7">
      <t>カツドウ</t>
    </rPh>
    <rPh sb="8" eb="10">
      <t>ホウコク</t>
    </rPh>
    <rPh sb="10" eb="11">
      <t>ラン</t>
    </rPh>
    <rPh sb="12" eb="14">
      <t>ヒョウジ</t>
    </rPh>
    <phoneticPr fontId="1"/>
  </si>
  <si>
    <r>
      <rPr>
        <b/>
        <sz val="12"/>
        <color theme="1"/>
        <rFont val="ＭＳ 明朝"/>
        <family val="1"/>
        <charset val="128"/>
      </rPr>
      <t>６．事業成果報告</t>
    </r>
    <r>
      <rPr>
        <b/>
        <sz val="12"/>
        <color theme="1"/>
        <rFont val="Century"/>
        <family val="1"/>
      </rPr>
      <t>(PR</t>
    </r>
    <r>
      <rPr>
        <b/>
        <sz val="12"/>
        <color theme="1"/>
        <rFont val="ＭＳ 明朝"/>
        <family val="1"/>
        <charset val="128"/>
      </rPr>
      <t>活動</t>
    </r>
    <r>
      <rPr>
        <b/>
        <sz val="12"/>
        <color theme="1"/>
        <rFont val="Century"/>
        <family val="1"/>
      </rPr>
      <t>)</t>
    </r>
    <rPh sb="2" eb="4">
      <t>ジギョウ</t>
    </rPh>
    <rPh sb="4" eb="6">
      <t>セイカ</t>
    </rPh>
    <rPh sb="6" eb="8">
      <t>ホウコク</t>
    </rPh>
    <rPh sb="11" eb="13">
      <t>カツドウ</t>
    </rPh>
    <phoneticPr fontId="1"/>
  </si>
  <si>
    <t>６．事業成果報告(販促活動)</t>
    <rPh sb="2" eb="4">
      <t>ジギョウ</t>
    </rPh>
    <rPh sb="4" eb="6">
      <t>セイカ</t>
    </rPh>
    <rPh sb="6" eb="8">
      <t>ホウコク</t>
    </rPh>
    <rPh sb="9" eb="11">
      <t>ハンソク</t>
    </rPh>
    <rPh sb="11" eb="13">
      <t>カツドウ</t>
    </rPh>
    <phoneticPr fontId="1"/>
  </si>
  <si>
    <t>単位（千円）</t>
    <phoneticPr fontId="1"/>
  </si>
  <si>
    <t>　事業の取組内容</t>
    <phoneticPr fontId="1"/>
  </si>
  <si>
    <t>活動</t>
  </si>
  <si>
    <t>販売促進活動計</t>
    <rPh sb="0" eb="2">
      <t>ハンバイ</t>
    </rPh>
    <rPh sb="2" eb="4">
      <t>ソクシン</t>
    </rPh>
    <rPh sb="4" eb="6">
      <t>カツドウ</t>
    </rPh>
    <rPh sb="6" eb="7">
      <t>ケイ</t>
    </rPh>
    <phoneticPr fontId="1"/>
  </si>
  <si>
    <t>注１：目標額の算定方法は商談会等の販売促進活動に取り組む事業参加者（会員企業等）に対して報告を求め、適切に把握の上算出してください（貿易統計等は使用しないでください。）。</t>
    <phoneticPr fontId="1"/>
  </si>
  <si>
    <t>注２：「事業の取組内容」は、活動毎に記載してください。</t>
    <phoneticPr fontId="1"/>
  </si>
  <si>
    <t>７．事業経費内訳（PR活動）</t>
    <rPh sb="4" eb="6">
      <t>ケイヒ</t>
    </rPh>
    <rPh sb="6" eb="8">
      <t>ウチワケ</t>
    </rPh>
    <rPh sb="11" eb="13">
      <t>カツドウ</t>
    </rPh>
    <phoneticPr fontId="1"/>
  </si>
  <si>
    <t>区分/積算経費</t>
    <rPh sb="0" eb="2">
      <t>クブン</t>
    </rPh>
    <rPh sb="3" eb="5">
      <t>セキサン</t>
    </rPh>
    <rPh sb="5" eb="7">
      <t>ケイヒ</t>
    </rPh>
    <phoneticPr fontId="1"/>
  </si>
  <si>
    <r>
      <t xml:space="preserve">事業費
</t>
    </r>
    <r>
      <rPr>
        <sz val="10"/>
        <color theme="1"/>
        <rFont val="ＭＳ 明朝"/>
        <family val="1"/>
        <charset val="128"/>
      </rPr>
      <t>（A）+（B）+（C）</t>
    </r>
    <rPh sb="0" eb="3">
      <t>ジギョウヒ</t>
    </rPh>
    <phoneticPr fontId="1"/>
  </si>
  <si>
    <t>負担区分</t>
    <rPh sb="0" eb="2">
      <t>フタン</t>
    </rPh>
    <rPh sb="2" eb="4">
      <t>クブン</t>
    </rPh>
    <phoneticPr fontId="1"/>
  </si>
  <si>
    <t>備考</t>
    <rPh sb="0" eb="2">
      <t>ビコウ</t>
    </rPh>
    <phoneticPr fontId="1"/>
  </si>
  <si>
    <t>補助金（A）</t>
    <rPh sb="0" eb="3">
      <t>ホジョキン</t>
    </rPh>
    <phoneticPr fontId="1"/>
  </si>
  <si>
    <t>自己負担金（B）</t>
    <rPh sb="0" eb="2">
      <t>ジコ</t>
    </rPh>
    <rPh sb="2" eb="4">
      <t>フタン</t>
    </rPh>
    <rPh sb="4" eb="5">
      <t>キン</t>
    </rPh>
    <phoneticPr fontId="1"/>
  </si>
  <si>
    <t>その他（C）</t>
    <rPh sb="2" eb="3">
      <t>タ</t>
    </rPh>
    <phoneticPr fontId="1"/>
  </si>
  <si>
    <t>PR活動計</t>
    <rPh sb="2" eb="4">
      <t>カツドウ</t>
    </rPh>
    <rPh sb="4" eb="5">
      <t>ケイ</t>
    </rPh>
    <phoneticPr fontId="1"/>
  </si>
  <si>
    <t>※２：10活動の内訳欄が表示されていますが不要な場合は「行」を「非表示」にして印刷ページを減らせます。</t>
    <rPh sb="5" eb="7">
      <t>カツドウ</t>
    </rPh>
    <rPh sb="8" eb="10">
      <t>ウチワケ</t>
    </rPh>
    <rPh sb="10" eb="11">
      <t>ラン</t>
    </rPh>
    <rPh sb="12" eb="14">
      <t>ヒョウジ</t>
    </rPh>
    <rPh sb="21" eb="23">
      <t>フヨウ</t>
    </rPh>
    <rPh sb="24" eb="26">
      <t>バアイ</t>
    </rPh>
    <rPh sb="28" eb="29">
      <t>ギョウ</t>
    </rPh>
    <rPh sb="32" eb="35">
      <t>ヒヒョウジ</t>
    </rPh>
    <rPh sb="39" eb="41">
      <t>インサツ</t>
    </rPh>
    <rPh sb="45" eb="46">
      <t>ヘ</t>
    </rPh>
    <phoneticPr fontId="1"/>
  </si>
  <si>
    <t>　 　また非表示の欄が10活動分ありますので、10を超える場合は「再表示」で調節してください。</t>
    <rPh sb="5" eb="6">
      <t>ヒ</t>
    </rPh>
    <rPh sb="6" eb="8">
      <t>ヒョウジ</t>
    </rPh>
    <rPh sb="9" eb="10">
      <t>ラン</t>
    </rPh>
    <rPh sb="13" eb="15">
      <t>カツドウ</t>
    </rPh>
    <rPh sb="15" eb="16">
      <t>ブン</t>
    </rPh>
    <rPh sb="26" eb="27">
      <t>コ</t>
    </rPh>
    <rPh sb="29" eb="31">
      <t>バアイ</t>
    </rPh>
    <rPh sb="33" eb="34">
      <t>サイ</t>
    </rPh>
    <rPh sb="34" eb="36">
      <t>ヒョウジ</t>
    </rPh>
    <rPh sb="38" eb="40">
      <t>チョウセツ</t>
    </rPh>
    <phoneticPr fontId="1"/>
  </si>
  <si>
    <t>７．事業経費内訳（販促活動）</t>
    <rPh sb="4" eb="6">
      <t>ケイヒ</t>
    </rPh>
    <rPh sb="6" eb="8">
      <t>ウチワケ</t>
    </rPh>
    <rPh sb="9" eb="11">
      <t>ハンソク</t>
    </rPh>
    <rPh sb="11" eb="13">
      <t>カツドウ</t>
    </rPh>
    <phoneticPr fontId="1"/>
  </si>
  <si>
    <t>に係る収益報告</t>
    <phoneticPr fontId="1"/>
  </si>
  <si>
    <t>※報告時に該当者のみ提出してください。</t>
    <rPh sb="1" eb="3">
      <t>ホウコク</t>
    </rPh>
    <rPh sb="3" eb="4">
      <t>ジ</t>
    </rPh>
    <rPh sb="5" eb="8">
      <t>ガイトウシャ</t>
    </rPh>
    <rPh sb="10" eb="12">
      <t>テイシュツ</t>
    </rPh>
    <phoneticPr fontId="1"/>
  </si>
  <si>
    <r>
      <rPr>
        <sz val="11"/>
        <color theme="1"/>
        <rFont val="ＭＳ 明朝"/>
        <family val="1"/>
        <charset val="128"/>
      </rPr>
      <t>①補助対象経費</t>
    </r>
  </si>
  <si>
    <r>
      <rPr>
        <sz val="11"/>
        <color theme="1"/>
        <rFont val="ＭＳ 明朝"/>
        <family val="1"/>
        <charset val="128"/>
      </rPr>
      <t>円</t>
    </r>
  </si>
  <si>
    <r>
      <rPr>
        <sz val="11"/>
        <color theme="1"/>
        <rFont val="ＭＳ 明朝"/>
        <family val="1"/>
        <charset val="128"/>
      </rPr>
      <t>②補助事業の実施により発生した収入</t>
    </r>
  </si>
  <si>
    <r>
      <rPr>
        <sz val="11"/>
        <color theme="1"/>
        <rFont val="ＭＳ 明朝"/>
        <family val="1"/>
        <charset val="128"/>
      </rPr>
      <t>③当該収入を得るに要した費用（補助事業に要した経費を除く。）</t>
    </r>
  </si>
  <si>
    <r>
      <rPr>
        <sz val="11"/>
        <color theme="1"/>
        <rFont val="ＭＳ 明朝"/>
        <family val="1"/>
        <charset val="128"/>
      </rPr>
      <t>④補助事業に要した経費のうち補助対象外経費</t>
    </r>
  </si>
  <si>
    <r>
      <rPr>
        <sz val="11"/>
        <color theme="1"/>
        <rFont val="ＭＳ 明朝"/>
        <family val="1"/>
        <charset val="128"/>
      </rPr>
      <t>⑤補助率</t>
    </r>
  </si>
  <si>
    <r>
      <rPr>
        <sz val="11"/>
        <color theme="1"/>
        <rFont val="ＭＳ 明朝"/>
        <family val="1"/>
        <charset val="128"/>
      </rPr>
      <t>％</t>
    </r>
    <phoneticPr fontId="1"/>
  </si>
  <si>
    <r>
      <rPr>
        <sz val="11"/>
        <color theme="1"/>
        <rFont val="ＭＳ 明朝"/>
        <family val="1"/>
        <charset val="128"/>
      </rPr>
      <t>⑥国庫補助金【</t>
    </r>
    <r>
      <rPr>
        <sz val="11"/>
        <color theme="1"/>
        <rFont val="Century"/>
        <family val="1"/>
      </rPr>
      <t>(</t>
    </r>
    <r>
      <rPr>
        <sz val="11"/>
        <color theme="1"/>
        <rFont val="ＭＳ 明朝"/>
        <family val="1"/>
        <charset val="128"/>
      </rPr>
      <t>①－（②－③）－④）</t>
    </r>
    <r>
      <rPr>
        <sz val="11"/>
        <color theme="1"/>
        <rFont val="Century"/>
        <family val="1"/>
      </rPr>
      <t>×</t>
    </r>
    <r>
      <rPr>
        <sz val="11"/>
        <color theme="1"/>
        <rFont val="ＭＳ 明朝"/>
        <family val="1"/>
        <charset val="128"/>
      </rPr>
      <t>⑤】</t>
    </r>
  </si>
  <si>
    <t>　＜年間＞　事業実施交付金報告書</t>
    <rPh sb="2" eb="4">
      <t>ネンカン</t>
    </rPh>
    <rPh sb="8" eb="10">
      <t>ジッシ</t>
    </rPh>
    <rPh sb="10" eb="13">
      <t>コウフキン</t>
    </rPh>
    <phoneticPr fontId="1"/>
  </si>
  <si>
    <t>１．補助金の交付予定額と事業費の負担区分</t>
    <rPh sb="6" eb="8">
      <t>コウフ</t>
    </rPh>
    <rPh sb="8" eb="10">
      <t>ヨテイ</t>
    </rPh>
    <rPh sb="12" eb="15">
      <t>ジギョウヒ</t>
    </rPh>
    <rPh sb="16" eb="18">
      <t>フタン</t>
    </rPh>
    <rPh sb="18" eb="20">
      <t>クブン</t>
    </rPh>
    <phoneticPr fontId="1"/>
  </si>
  <si>
    <t>単位（円）</t>
    <rPh sb="0" eb="2">
      <t>タンイ</t>
    </rPh>
    <rPh sb="3" eb="4">
      <t>エン</t>
    </rPh>
    <phoneticPr fontId="1"/>
  </si>
  <si>
    <t>活　動</t>
    <rPh sb="0" eb="1">
      <t>カツ</t>
    </rPh>
    <rPh sb="2" eb="3">
      <t>ドウ</t>
    </rPh>
    <phoneticPr fontId="1"/>
  </si>
  <si>
    <t>負　担　区　分</t>
    <phoneticPr fontId="1"/>
  </si>
  <si>
    <t>事業費
(A)＋(B)＋(C)</t>
    <rPh sb="0" eb="3">
      <t>ジギョウヒ</t>
    </rPh>
    <phoneticPr fontId="1"/>
  </si>
  <si>
    <t>自己負担額
（B)</t>
    <phoneticPr fontId="1"/>
  </si>
  <si>
    <t>その他
（C）</t>
    <phoneticPr fontId="1"/>
  </si>
  <si>
    <t>採択額</t>
    <rPh sb="0" eb="2">
      <t>サイタク</t>
    </rPh>
    <rPh sb="2" eb="3">
      <t>ガク</t>
    </rPh>
    <phoneticPr fontId="1"/>
  </si>
  <si>
    <t>変更申請額
（減額）</t>
    <rPh sb="0" eb="2">
      <t>ヘンコウ</t>
    </rPh>
    <rPh sb="2" eb="4">
      <t>シンセイ</t>
    </rPh>
    <rPh sb="4" eb="5">
      <t>ガク</t>
    </rPh>
    <rPh sb="7" eb="9">
      <t>ゲンガク</t>
    </rPh>
    <phoneticPr fontId="1"/>
  </si>
  <si>
    <t>交付予定額
（A)</t>
    <rPh sb="0" eb="2">
      <t>コウフ</t>
    </rPh>
    <rPh sb="2" eb="4">
      <t>ヨテイ</t>
    </rPh>
    <rPh sb="4" eb="5">
      <t>ガク</t>
    </rPh>
    <phoneticPr fontId="1"/>
  </si>
  <si>
    <t>合　　計</t>
    <rPh sb="0" eb="1">
      <t>ゴウ</t>
    </rPh>
    <rPh sb="3" eb="4">
      <t>ケイ</t>
    </rPh>
    <phoneticPr fontId="1"/>
  </si>
  <si>
    <t>２．補助事業の交付予定額と経費内訳</t>
    <rPh sb="2" eb="4">
      <t>ホジョ</t>
    </rPh>
    <rPh sb="4" eb="6">
      <t>ジギョウ</t>
    </rPh>
    <rPh sb="7" eb="9">
      <t>コウフ</t>
    </rPh>
    <rPh sb="9" eb="11">
      <t>ヨテイ</t>
    </rPh>
    <rPh sb="11" eb="12">
      <t>ガク</t>
    </rPh>
    <rPh sb="13" eb="15">
      <t>ケイヒ</t>
    </rPh>
    <rPh sb="15" eb="17">
      <t>ウチワケ</t>
    </rPh>
    <phoneticPr fontId="1"/>
  </si>
  <si>
    <t>事業費
(交付予定額
及び申請時）</t>
    <rPh sb="0" eb="3">
      <t>ジギョウヒ</t>
    </rPh>
    <rPh sb="5" eb="7">
      <t>コウフ</t>
    </rPh>
    <rPh sb="7" eb="9">
      <t>ヨテイ</t>
    </rPh>
    <rPh sb="9" eb="10">
      <t>ガク</t>
    </rPh>
    <rPh sb="11" eb="12">
      <t>オヨ</t>
    </rPh>
    <rPh sb="13" eb="16">
      <t>シンセイジ</t>
    </rPh>
    <phoneticPr fontId="1"/>
  </si>
  <si>
    <t>実施経費
（積算額）
(A)＋(B)＋(C)</t>
    <rPh sb="0" eb="2">
      <t>ジッシ</t>
    </rPh>
    <rPh sb="2" eb="4">
      <t>ケイヒ</t>
    </rPh>
    <rPh sb="6" eb="8">
      <t>セキサン</t>
    </rPh>
    <rPh sb="8" eb="9">
      <t>ガク</t>
    </rPh>
    <phoneticPr fontId="1"/>
  </si>
  <si>
    <t>備考
（実施経費に対する消費税）</t>
    <rPh sb="0" eb="2">
      <t>ビコウ</t>
    </rPh>
    <rPh sb="4" eb="6">
      <t>ジッシ</t>
    </rPh>
    <rPh sb="6" eb="8">
      <t>ケイヒ</t>
    </rPh>
    <rPh sb="9" eb="10">
      <t>タイ</t>
    </rPh>
    <rPh sb="12" eb="15">
      <t>ショウヒゼイ</t>
    </rPh>
    <phoneticPr fontId="1"/>
  </si>
  <si>
    <t>補助金額</t>
    <rPh sb="0" eb="3">
      <t>ホジョキン</t>
    </rPh>
    <rPh sb="3" eb="4">
      <t>ガク</t>
    </rPh>
    <phoneticPr fontId="1"/>
  </si>
  <si>
    <t>自己負担額</t>
    <rPh sb="0" eb="2">
      <t>ジコ</t>
    </rPh>
    <rPh sb="2" eb="4">
      <t>フタン</t>
    </rPh>
    <rPh sb="4" eb="5">
      <t>ガク</t>
    </rPh>
    <phoneticPr fontId="1"/>
  </si>
  <si>
    <t>その他</t>
    <rPh sb="2" eb="3">
      <t>タ</t>
    </rPh>
    <phoneticPr fontId="1"/>
  </si>
  <si>
    <t>交付予定額</t>
    <rPh sb="0" eb="2">
      <t>コウフ</t>
    </rPh>
    <rPh sb="2" eb="4">
      <t>ヨテイ</t>
    </rPh>
    <rPh sb="4" eb="5">
      <t>ガク</t>
    </rPh>
    <phoneticPr fontId="1"/>
  </si>
  <si>
    <t>積算額
(A)</t>
    <rPh sb="0" eb="2">
      <t>セキサン</t>
    </rPh>
    <rPh sb="2" eb="3">
      <t>ガク</t>
    </rPh>
    <phoneticPr fontId="1"/>
  </si>
  <si>
    <t>申請額</t>
    <rPh sb="0" eb="2">
      <t>シンセイ</t>
    </rPh>
    <rPh sb="2" eb="3">
      <t>ガク</t>
    </rPh>
    <phoneticPr fontId="1"/>
  </si>
  <si>
    <t>積算額
(B)</t>
    <rPh sb="0" eb="2">
      <t>セキサン</t>
    </rPh>
    <rPh sb="2" eb="3">
      <t>ガク</t>
    </rPh>
    <phoneticPr fontId="1"/>
  </si>
  <si>
    <t>積算額
(C)</t>
    <rPh sb="0" eb="2">
      <t>セキサン</t>
    </rPh>
    <rPh sb="2" eb="3">
      <t>ガク</t>
    </rPh>
    <phoneticPr fontId="1"/>
  </si>
  <si>
    <t>←▼から選択してください。</t>
    <rPh sb="4" eb="6">
      <t>せんたく</t>
    </rPh>
    <phoneticPr fontId="1" type="Hiragana"/>
  </si>
  <si>
    <t>３．補助事業の完了年月日</t>
    <rPh sb="9" eb="12">
      <t>ネンガッピ</t>
    </rPh>
    <phoneticPr fontId="1"/>
  </si>
  <si>
    <t>入力してください</t>
    <rPh sb="0" eb="2">
      <t>ニュウリョク</t>
    </rPh>
    <phoneticPr fontId="1"/>
  </si>
  <si>
    <r>
      <rPr>
        <sz val="11"/>
        <rFont val="ＭＳ 明朝"/>
        <family val="1"/>
        <charset val="128"/>
      </rPr>
      <t>様式第７号</t>
    </r>
    <phoneticPr fontId="1"/>
  </si>
  <si>
    <r>
      <rPr>
        <u/>
        <sz val="11"/>
        <color theme="10"/>
        <rFont val="ＭＳ 明朝"/>
        <family val="1"/>
        <charset val="128"/>
      </rPr>
      <t>Ⅰ．実施計画の上期（変更、中止、廃止）承認申請書</t>
    </r>
    <rPh sb="7" eb="9">
      <t>カミキ</t>
    </rPh>
    <rPh sb="10" eb="12">
      <t>ヘンコウ</t>
    </rPh>
    <rPh sb="13" eb="15">
      <t>チュウシ</t>
    </rPh>
    <rPh sb="16" eb="18">
      <t>ハイシ</t>
    </rPh>
    <rPh sb="23" eb="24">
      <t>ショ</t>
    </rPh>
    <phoneticPr fontId="1"/>
  </si>
  <si>
    <r>
      <rPr>
        <sz val="11"/>
        <rFont val="ＭＳ 明朝"/>
        <family val="1"/>
        <charset val="128"/>
      </rPr>
      <t>　　　　事業変更・または中止申請</t>
    </r>
    <rPh sb="4" eb="6">
      <t>ジギョウ</t>
    </rPh>
    <rPh sb="6" eb="8">
      <t>ヘンコウ</t>
    </rPh>
    <rPh sb="12" eb="14">
      <t>チュウシ</t>
    </rPh>
    <rPh sb="14" eb="16">
      <t>シンセイ</t>
    </rPh>
    <phoneticPr fontId="1"/>
  </si>
  <si>
    <r>
      <rPr>
        <sz val="11"/>
        <rFont val="ＭＳ 明朝"/>
        <family val="1"/>
        <charset val="128"/>
      </rPr>
      <t>変更：申請した事業と内容を変更する場合</t>
    </r>
    <rPh sb="0" eb="2">
      <t>ヘンコウ</t>
    </rPh>
    <rPh sb="3" eb="5">
      <t>シンセイ</t>
    </rPh>
    <rPh sb="7" eb="9">
      <t>ジギョウ</t>
    </rPh>
    <rPh sb="10" eb="12">
      <t>ナイヨウ</t>
    </rPh>
    <rPh sb="13" eb="15">
      <t>ヘンコウ</t>
    </rPh>
    <rPh sb="17" eb="19">
      <t>バアイ</t>
    </rPh>
    <phoneticPr fontId="1"/>
  </si>
  <si>
    <r>
      <rPr>
        <sz val="11"/>
        <rFont val="ＭＳ 明朝"/>
        <family val="1"/>
        <charset val="128"/>
      </rPr>
      <t>中止：複数ある事業の一部を中止する場合</t>
    </r>
    <rPh sb="0" eb="2">
      <t>チュウシ</t>
    </rPh>
    <rPh sb="3" eb="5">
      <t>フクスウ</t>
    </rPh>
    <rPh sb="7" eb="9">
      <t>ジギョウ</t>
    </rPh>
    <rPh sb="10" eb="12">
      <t>イチブ</t>
    </rPh>
    <rPh sb="13" eb="15">
      <t>チュウシ</t>
    </rPh>
    <rPh sb="17" eb="19">
      <t>バアイ</t>
    </rPh>
    <phoneticPr fontId="1"/>
  </si>
  <si>
    <r>
      <rPr>
        <sz val="11"/>
        <rFont val="ＭＳ 明朝"/>
        <family val="1"/>
        <charset val="128"/>
      </rPr>
      <t>　　事業廃止申請</t>
    </r>
    <rPh sb="2" eb="4">
      <t>ジギョウ</t>
    </rPh>
    <rPh sb="4" eb="6">
      <t>ハイシ</t>
    </rPh>
    <rPh sb="6" eb="8">
      <t>シンセイ</t>
    </rPh>
    <phoneticPr fontId="1"/>
  </si>
  <si>
    <r>
      <rPr>
        <sz val="11"/>
        <rFont val="ＭＳ 明朝"/>
        <family val="1"/>
        <charset val="128"/>
      </rPr>
      <t>廃止：全事業を取りやめる場合</t>
    </r>
    <rPh sb="0" eb="2">
      <t>ハイシ</t>
    </rPh>
    <rPh sb="3" eb="4">
      <t>ゼン</t>
    </rPh>
    <rPh sb="4" eb="6">
      <t>ジギョウ</t>
    </rPh>
    <rPh sb="7" eb="8">
      <t>ト</t>
    </rPh>
    <rPh sb="12" eb="14">
      <t>バアイ</t>
    </rPh>
    <phoneticPr fontId="1"/>
  </si>
  <si>
    <r>
      <rPr>
        <sz val="11"/>
        <rFont val="ＭＳ 明朝"/>
        <family val="1"/>
        <charset val="128"/>
      </rPr>
      <t>（別添１）</t>
    </r>
    <phoneticPr fontId="1"/>
  </si>
  <si>
    <t>上期計画変更（変更・中止）申請時比較表（PR活動）</t>
    <rPh sb="0" eb="2">
      <t>カミキ</t>
    </rPh>
    <rPh sb="2" eb="4">
      <t>ケイカク</t>
    </rPh>
    <rPh sb="4" eb="6">
      <t>ヘンコウ</t>
    </rPh>
    <rPh sb="7" eb="9">
      <t>ヘンコウ</t>
    </rPh>
    <rPh sb="10" eb="12">
      <t>チュウシ</t>
    </rPh>
    <rPh sb="13" eb="16">
      <t>シンセイジ</t>
    </rPh>
    <rPh sb="16" eb="18">
      <t>ヒカク</t>
    </rPh>
    <rPh sb="18" eb="19">
      <t>ヒョウ</t>
    </rPh>
    <rPh sb="22" eb="24">
      <t>カツドウ</t>
    </rPh>
    <phoneticPr fontId="1"/>
  </si>
  <si>
    <t>上期活動計画変更（変更・中止）申請時比較表（販促活動）</t>
    <phoneticPr fontId="1"/>
  </si>
  <si>
    <t>積算内訳の申請時・上期変更（変更・中止）比較表（PR活動）</t>
    <phoneticPr fontId="1"/>
  </si>
  <si>
    <t>積算内訳の申請時・上期変更（変更・中止）比較表（販促活動）</t>
    <phoneticPr fontId="1"/>
  </si>
  <si>
    <r>
      <rPr>
        <sz val="11"/>
        <color theme="1"/>
        <rFont val="ＭＳ 明朝"/>
        <family val="1"/>
        <charset val="128"/>
      </rPr>
      <t>添付資料</t>
    </r>
    <rPh sb="0" eb="2">
      <t>テンプ</t>
    </rPh>
    <rPh sb="2" eb="4">
      <t>シリョウ</t>
    </rPh>
    <phoneticPr fontId="1"/>
  </si>
  <si>
    <r>
      <rPr>
        <sz val="11"/>
        <rFont val="ＭＳ 明朝"/>
        <family val="1"/>
        <charset val="128"/>
      </rPr>
      <t>（別添２）</t>
    </r>
    <phoneticPr fontId="1"/>
  </si>
  <si>
    <t>Ⅱ．補助金交付変更申請書 （変更、中止、廃止申請時）</t>
    <rPh sb="7" eb="9">
      <t>ヘンコウ</t>
    </rPh>
    <rPh sb="22" eb="25">
      <t>シンセイジ</t>
    </rPh>
    <phoneticPr fontId="1"/>
  </si>
  <si>
    <r>
      <rPr>
        <sz val="11"/>
        <rFont val="ＭＳ 明朝"/>
        <family val="1"/>
        <charset val="128"/>
      </rPr>
      <t>１．</t>
    </r>
  </si>
  <si>
    <r>
      <rPr>
        <sz val="11"/>
        <rFont val="ＭＳ 明朝"/>
        <family val="1"/>
        <charset val="128"/>
      </rPr>
      <t>補助金の申請額および経費配分と負担区分</t>
    </r>
    <rPh sb="0" eb="3">
      <t>ホジョキン</t>
    </rPh>
    <rPh sb="4" eb="7">
      <t>シンセイガク</t>
    </rPh>
    <rPh sb="10" eb="12">
      <t>ケイヒ</t>
    </rPh>
    <rPh sb="12" eb="14">
      <t>ハイブン</t>
    </rPh>
    <rPh sb="15" eb="17">
      <t>フタン</t>
    </rPh>
    <rPh sb="17" eb="19">
      <t>クブン</t>
    </rPh>
    <phoneticPr fontId="1"/>
  </si>
  <si>
    <r>
      <rPr>
        <sz val="11"/>
        <rFont val="ＭＳ 明朝"/>
        <family val="1"/>
        <charset val="128"/>
      </rPr>
      <t>２．</t>
    </r>
  </si>
  <si>
    <r>
      <rPr>
        <sz val="11"/>
        <rFont val="ＭＳ 明朝"/>
        <family val="1"/>
        <charset val="128"/>
      </rPr>
      <t>収支予算</t>
    </r>
    <rPh sb="0" eb="2">
      <t>シュウシ</t>
    </rPh>
    <rPh sb="2" eb="4">
      <t>ヨサン</t>
    </rPh>
    <phoneticPr fontId="1"/>
  </si>
  <si>
    <r>
      <rPr>
        <sz val="11"/>
        <rFont val="ＭＳ 明朝"/>
        <family val="1"/>
        <charset val="128"/>
      </rPr>
      <t>３．</t>
    </r>
  </si>
  <si>
    <r>
      <rPr>
        <sz val="11"/>
        <rFont val="ＭＳ 明朝"/>
        <family val="1"/>
        <charset val="128"/>
      </rPr>
      <t>補助事業の完了予定年月日</t>
    </r>
    <rPh sb="0" eb="2">
      <t>ホジョ</t>
    </rPh>
    <rPh sb="2" eb="4">
      <t>ジギョウ</t>
    </rPh>
    <rPh sb="5" eb="7">
      <t>カンリョウ</t>
    </rPh>
    <rPh sb="7" eb="9">
      <t>ヨテイ</t>
    </rPh>
    <rPh sb="9" eb="12">
      <t>ネンガッピ</t>
    </rPh>
    <phoneticPr fontId="1"/>
  </si>
  <si>
    <t>名　　　　称</t>
    <rPh sb="0" eb="1">
      <t>メイ</t>
    </rPh>
    <rPh sb="5" eb="6">
      <t>ショウ</t>
    </rPh>
    <phoneticPr fontId="1"/>
  </si>
  <si>
    <t>　　　　　　分野・テーマ別海外販路開拓対策事業の実施計画の上期</t>
    <rPh sb="6" eb="8">
      <t>ブンヤ</t>
    </rPh>
    <rPh sb="12" eb="13">
      <t>ベツ</t>
    </rPh>
    <rPh sb="13" eb="15">
      <t>カイガイ</t>
    </rPh>
    <rPh sb="15" eb="17">
      <t>ハンロ</t>
    </rPh>
    <rPh sb="17" eb="19">
      <t>カイタク</t>
    </rPh>
    <rPh sb="19" eb="21">
      <t>タイサク</t>
    </rPh>
    <rPh sb="21" eb="23">
      <t>ジギョウ</t>
    </rPh>
    <rPh sb="24" eb="26">
      <t>ジッシ</t>
    </rPh>
    <rPh sb="26" eb="28">
      <t>ケイカク</t>
    </rPh>
    <rPh sb="29" eb="31">
      <t>カミキ</t>
    </rPh>
    <phoneticPr fontId="1"/>
  </si>
  <si>
    <t>(申請内容選択)</t>
  </si>
  <si>
    <t>申請及び、同補助金の</t>
    <phoneticPr fontId="1"/>
  </si>
  <si>
    <t>　　標記について、別添１及び２のとおり関係書類を添えて提出いたします。</t>
    <rPh sb="2" eb="4">
      <t>ヒョウキ</t>
    </rPh>
    <rPh sb="9" eb="11">
      <t>ベッテン</t>
    </rPh>
    <rPh sb="12" eb="13">
      <t>オヨ</t>
    </rPh>
    <rPh sb="19" eb="21">
      <t>カンケイ</t>
    </rPh>
    <rPh sb="21" eb="23">
      <t>ショルイ</t>
    </rPh>
    <rPh sb="24" eb="25">
      <t>ソ</t>
    </rPh>
    <rPh sb="27" eb="29">
      <t>テイシュツ</t>
    </rPh>
    <phoneticPr fontId="1"/>
  </si>
  <si>
    <t>▼選択してください</t>
  </si>
  <si>
    <r>
      <rPr>
        <b/>
        <sz val="12"/>
        <color theme="1"/>
        <rFont val="ＭＳ 明朝"/>
        <family val="1"/>
        <charset val="128"/>
      </rPr>
      <t>１．上期計画変更（変更・中止）申請時比較表（</t>
    </r>
    <r>
      <rPr>
        <b/>
        <sz val="12"/>
        <color theme="1"/>
        <rFont val="Century"/>
        <family val="1"/>
      </rPr>
      <t>PR</t>
    </r>
    <r>
      <rPr>
        <b/>
        <sz val="12"/>
        <color theme="1"/>
        <rFont val="ＭＳ 明朝"/>
        <family val="1"/>
        <charset val="128"/>
      </rPr>
      <t>活動）</t>
    </r>
    <rPh sb="2" eb="4">
      <t>カミキ</t>
    </rPh>
    <rPh sb="15" eb="18">
      <t>シンセイジ</t>
    </rPh>
    <rPh sb="18" eb="20">
      <t>ヒカク</t>
    </rPh>
    <rPh sb="20" eb="21">
      <t>ヒョウ</t>
    </rPh>
    <phoneticPr fontId="1"/>
  </si>
  <si>
    <r>
      <rPr>
        <sz val="11"/>
        <color theme="1"/>
        <rFont val="ＭＳ 明朝"/>
        <family val="1"/>
        <charset val="128"/>
      </rPr>
      <t>　</t>
    </r>
    <phoneticPr fontId="1"/>
  </si>
  <si>
    <r>
      <rPr>
        <sz val="11"/>
        <color theme="1"/>
        <rFont val="ＭＳ 明朝"/>
        <family val="1"/>
        <charset val="128"/>
      </rPr>
      <t>変更</t>
    </r>
    <r>
      <rPr>
        <sz val="11"/>
        <color theme="1"/>
        <rFont val="Century"/>
        <family val="1"/>
      </rPr>
      <t xml:space="preserve">/
</t>
    </r>
    <r>
      <rPr>
        <sz val="11"/>
        <color theme="1"/>
        <rFont val="ＭＳ 明朝"/>
        <family val="1"/>
        <charset val="128"/>
      </rPr>
      <t>中止</t>
    </r>
    <rPh sb="0" eb="2">
      <t>ヘンコウ</t>
    </rPh>
    <rPh sb="4" eb="6">
      <t>チュウシ</t>
    </rPh>
    <phoneticPr fontId="1"/>
  </si>
  <si>
    <r>
      <rPr>
        <sz val="11"/>
        <color theme="1"/>
        <rFont val="ＭＳ 明朝"/>
        <family val="1"/>
        <charset val="128"/>
      </rPr>
      <t>　事業の取組内容</t>
    </r>
    <rPh sb="1" eb="3">
      <t>ジギョウ</t>
    </rPh>
    <rPh sb="4" eb="6">
      <t>トリクミ</t>
    </rPh>
    <rPh sb="6" eb="8">
      <t>ナイヨウ</t>
    </rPh>
    <phoneticPr fontId="1"/>
  </si>
  <si>
    <t>令和４年度</t>
    <phoneticPr fontId="1"/>
  </si>
  <si>
    <r>
      <rPr>
        <sz val="11"/>
        <color theme="1"/>
        <rFont val="ＭＳ 明朝"/>
        <family val="1"/>
        <charset val="128"/>
      </rPr>
      <t>費用対
効果</t>
    </r>
    <rPh sb="0" eb="2">
      <t>ヒヨウ</t>
    </rPh>
    <rPh sb="2" eb="3">
      <t>タイ</t>
    </rPh>
    <rPh sb="4" eb="6">
      <t>コウカ</t>
    </rPh>
    <phoneticPr fontId="1"/>
  </si>
  <si>
    <t>成果目標</t>
    <rPh sb="0" eb="2">
      <t>セイカ</t>
    </rPh>
    <rPh sb="2" eb="4">
      <t>モクヒョウ</t>
    </rPh>
    <phoneticPr fontId="1"/>
  </si>
  <si>
    <t>変更申請後</t>
    <rPh sb="0" eb="2">
      <t>ヘンコウ</t>
    </rPh>
    <rPh sb="2" eb="4">
      <t>シンセイ</t>
    </rPh>
    <rPh sb="4" eb="5">
      <t>ゴ</t>
    </rPh>
    <phoneticPr fontId="1"/>
  </si>
  <si>
    <r>
      <rPr>
        <sz val="11"/>
        <color theme="1"/>
        <rFont val="ＭＳ 明朝"/>
        <family val="1"/>
        <charset val="128"/>
      </rPr>
      <t>実施国
・地域</t>
    </r>
    <phoneticPr fontId="1"/>
  </si>
  <si>
    <r>
      <rPr>
        <sz val="11"/>
        <color theme="1"/>
        <rFont val="ＭＳ 明朝"/>
        <family val="1"/>
        <charset val="128"/>
      </rPr>
      <t>品目</t>
    </r>
    <phoneticPr fontId="1"/>
  </si>
  <si>
    <r>
      <rPr>
        <sz val="11"/>
        <color theme="1"/>
        <rFont val="ＭＳ 明朝"/>
        <family val="1"/>
        <charset val="128"/>
      </rPr>
      <t>実施年月</t>
    </r>
    <phoneticPr fontId="1"/>
  </si>
  <si>
    <r>
      <rPr>
        <sz val="11"/>
        <rFont val="ＭＳ 明朝"/>
        <family val="1"/>
        <charset val="128"/>
      </rPr>
      <t>補助金額</t>
    </r>
    <phoneticPr fontId="1"/>
  </si>
  <si>
    <r>
      <rPr>
        <sz val="11"/>
        <color theme="1"/>
        <rFont val="ＭＳ 明朝"/>
        <family val="1"/>
        <charset val="128"/>
      </rPr>
      <t>成果目標</t>
    </r>
    <phoneticPr fontId="1"/>
  </si>
  <si>
    <t>増減</t>
    <rPh sb="0" eb="2">
      <t>ゾウゲン</t>
    </rPh>
    <phoneticPr fontId="1"/>
  </si>
  <si>
    <t>自己負担</t>
    <rPh sb="0" eb="2">
      <t>ジコ</t>
    </rPh>
    <rPh sb="2" eb="4">
      <t>フタン</t>
    </rPh>
    <phoneticPr fontId="1"/>
  </si>
  <si>
    <t>変更・中止後　PR活動計</t>
    <rPh sb="0" eb="2">
      <t>ヘンコウ</t>
    </rPh>
    <rPh sb="3" eb="5">
      <t>チュウシ</t>
    </rPh>
    <rPh sb="5" eb="6">
      <t>ゴ</t>
    </rPh>
    <rPh sb="9" eb="11">
      <t>カツドウ</t>
    </rPh>
    <rPh sb="11" eb="12">
      <t>ケイ</t>
    </rPh>
    <phoneticPr fontId="1"/>
  </si>
  <si>
    <t>１．上期活動計画変更（変更・中止）申請時比較表（販促活動）</t>
    <rPh sb="2" eb="4">
      <t>カミキ</t>
    </rPh>
    <rPh sb="4" eb="6">
      <t>カツドウ</t>
    </rPh>
    <rPh sb="17" eb="20">
      <t>シンセイジ</t>
    </rPh>
    <rPh sb="20" eb="22">
      <t>ヒカク</t>
    </rPh>
    <rPh sb="22" eb="23">
      <t>ヒョウ</t>
    </rPh>
    <phoneticPr fontId="1"/>
  </si>
  <si>
    <t>実施年月</t>
    <phoneticPr fontId="1"/>
  </si>
  <si>
    <t>変更・中止後　販売促進活動計</t>
    <rPh sb="0" eb="2">
      <t>ヘンコウ</t>
    </rPh>
    <rPh sb="3" eb="5">
      <t>チュウシ</t>
    </rPh>
    <rPh sb="5" eb="6">
      <t>ゴ</t>
    </rPh>
    <rPh sb="7" eb="9">
      <t>ハンバイ</t>
    </rPh>
    <rPh sb="9" eb="11">
      <t>ソクシン</t>
    </rPh>
    <rPh sb="11" eb="13">
      <t>カツドウ</t>
    </rPh>
    <rPh sb="13" eb="14">
      <t>ケイ</t>
    </rPh>
    <phoneticPr fontId="1"/>
  </si>
  <si>
    <t>２．積算内訳の申請時・上期変更（変更・中止）比較表（PR活動）</t>
    <rPh sb="2" eb="4">
      <t>セキサン</t>
    </rPh>
    <rPh sb="4" eb="6">
      <t>ウチワケ</t>
    </rPh>
    <rPh sb="7" eb="9">
      <t>シンセイ</t>
    </rPh>
    <rPh sb="9" eb="10">
      <t>ジ</t>
    </rPh>
    <rPh sb="11" eb="13">
      <t>カミキ</t>
    </rPh>
    <rPh sb="13" eb="15">
      <t>ヘンコウ</t>
    </rPh>
    <rPh sb="16" eb="18">
      <t>ヘンコウ</t>
    </rPh>
    <rPh sb="19" eb="21">
      <t>チュウシ</t>
    </rPh>
    <rPh sb="22" eb="24">
      <t>ヒカク</t>
    </rPh>
    <rPh sb="24" eb="25">
      <t>ヒョウ</t>
    </rPh>
    <phoneticPr fontId="1"/>
  </si>
  <si>
    <t>申　　請　　時</t>
    <rPh sb="0" eb="1">
      <t>サル</t>
    </rPh>
    <rPh sb="3" eb="4">
      <t>ショウ</t>
    </rPh>
    <rPh sb="6" eb="7">
      <t>トキ</t>
    </rPh>
    <phoneticPr fontId="1"/>
  </si>
  <si>
    <t>変　　更　　　／　　　中　　止</t>
    <rPh sb="0" eb="1">
      <t>ヘン</t>
    </rPh>
    <rPh sb="3" eb="4">
      <t>サラ</t>
    </rPh>
    <rPh sb="11" eb="12">
      <t>ナカ</t>
    </rPh>
    <rPh sb="14" eb="15">
      <t>トメ</t>
    </rPh>
    <phoneticPr fontId="1"/>
  </si>
  <si>
    <r>
      <rPr>
        <sz val="11"/>
        <color theme="1"/>
        <rFont val="ＭＳ 明朝"/>
        <family val="1"/>
        <charset val="128"/>
      </rPr>
      <t xml:space="preserve">事業費
</t>
    </r>
    <r>
      <rPr>
        <sz val="11"/>
        <color theme="1"/>
        <rFont val="Century"/>
        <family val="1"/>
      </rPr>
      <t>(</t>
    </r>
    <r>
      <rPr>
        <sz val="10"/>
        <color theme="1"/>
        <rFont val="Century"/>
        <family val="1"/>
      </rPr>
      <t>A)+(B)+(C)</t>
    </r>
    <rPh sb="0" eb="3">
      <t>ジギョウヒ</t>
    </rPh>
    <phoneticPr fontId="1"/>
  </si>
  <si>
    <r>
      <rPr>
        <sz val="11"/>
        <color theme="1"/>
        <rFont val="ＭＳ 明朝"/>
        <family val="1"/>
        <charset val="128"/>
      </rPr>
      <t xml:space="preserve">補助金
</t>
    </r>
    <r>
      <rPr>
        <sz val="11"/>
        <color theme="1"/>
        <rFont val="Century"/>
        <family val="1"/>
      </rPr>
      <t>(A</t>
    </r>
    <r>
      <rPr>
        <sz val="11"/>
        <color theme="1"/>
        <rFont val="ＭＳ 明朝"/>
        <family val="1"/>
        <charset val="128"/>
      </rPr>
      <t>）</t>
    </r>
    <rPh sb="0" eb="3">
      <t>ホジョキン</t>
    </rPh>
    <phoneticPr fontId="1"/>
  </si>
  <si>
    <t>２．積算内訳の申請時・上期変更（変更・中止）比較表（販促活動）</t>
    <rPh sb="2" eb="4">
      <t>セキサン</t>
    </rPh>
    <rPh sb="4" eb="6">
      <t>ウチワケ</t>
    </rPh>
    <rPh sb="7" eb="10">
      <t>シンセイジ</t>
    </rPh>
    <rPh sb="11" eb="13">
      <t>カミキ</t>
    </rPh>
    <rPh sb="13" eb="15">
      <t>ヘンコウ</t>
    </rPh>
    <rPh sb="16" eb="18">
      <t>ヘンコウ</t>
    </rPh>
    <rPh sb="19" eb="21">
      <t>チュウシ</t>
    </rPh>
    <rPh sb="22" eb="24">
      <t>ヒカク</t>
    </rPh>
    <rPh sb="24" eb="25">
      <t>ヒョウ</t>
    </rPh>
    <phoneticPr fontId="1"/>
  </si>
  <si>
    <t>補助金交付＜変更＞申請書</t>
    <rPh sb="6" eb="8">
      <t>ヘンコウ</t>
    </rPh>
    <phoneticPr fontId="1"/>
  </si>
  <si>
    <t>事業費
(申請時）</t>
    <rPh sb="0" eb="3">
      <t>ジギョウヒ</t>
    </rPh>
    <rPh sb="5" eb="8">
      <t>シンセイジ</t>
    </rPh>
    <phoneticPr fontId="1"/>
  </si>
  <si>
    <t>事業費
（変更後）
(A)＋(B)＋(C)</t>
    <rPh sb="0" eb="3">
      <t>ジギョウヒ</t>
    </rPh>
    <rPh sb="5" eb="7">
      <t>ヘンコウ</t>
    </rPh>
    <rPh sb="7" eb="8">
      <t>ゴ</t>
    </rPh>
    <phoneticPr fontId="1"/>
  </si>
  <si>
    <t>申請時</t>
    <rPh sb="0" eb="3">
      <t>シンセイジ</t>
    </rPh>
    <phoneticPr fontId="1"/>
  </si>
  <si>
    <t>変更後
（A）</t>
    <rPh sb="0" eb="2">
      <t>ヘンコウ</t>
    </rPh>
    <rPh sb="2" eb="3">
      <t>ゴ</t>
    </rPh>
    <phoneticPr fontId="1"/>
  </si>
  <si>
    <t>変更後
（B)</t>
    <rPh sb="0" eb="2">
      <t>ヘンコウ</t>
    </rPh>
    <rPh sb="2" eb="3">
      <t>ゴ</t>
    </rPh>
    <phoneticPr fontId="1"/>
  </si>
  <si>
    <t>変更後
（C)</t>
    <rPh sb="0" eb="2">
      <t>ヘンコウ</t>
    </rPh>
    <rPh sb="2" eb="3">
      <t>ゴ</t>
    </rPh>
    <phoneticPr fontId="1"/>
  </si>
  <si>
    <t>1.PR活動</t>
    <rPh sb="4" eb="6">
      <t>カツドウ</t>
    </rPh>
    <phoneticPr fontId="1"/>
  </si>
  <si>
    <t>2.販売促進活動</t>
    <rPh sb="2" eb="8">
      <t>ハンバイソクシンカツドウ</t>
    </rPh>
    <phoneticPr fontId="1"/>
  </si>
  <si>
    <t>　（1）収入の部</t>
    <rPh sb="4" eb="6">
      <t>シュウニュウ</t>
    </rPh>
    <rPh sb="7" eb="8">
      <t>ブ</t>
    </rPh>
    <phoneticPr fontId="1"/>
  </si>
  <si>
    <t>単位（円）</t>
  </si>
  <si>
    <t>区　　分</t>
    <rPh sb="0" eb="1">
      <t>ク</t>
    </rPh>
    <rPh sb="3" eb="4">
      <t>ブン</t>
    </rPh>
    <phoneticPr fontId="1"/>
  </si>
  <si>
    <t>本年度予算額</t>
    <phoneticPr fontId="1"/>
  </si>
  <si>
    <t>前年度予算額</t>
    <rPh sb="0" eb="3">
      <t>ゼンネンド</t>
    </rPh>
    <rPh sb="3" eb="6">
      <t>ヨサンガク</t>
    </rPh>
    <phoneticPr fontId="1"/>
  </si>
  <si>
    <t>変更後予算比較</t>
    <rPh sb="0" eb="2">
      <t>ヘンコウ</t>
    </rPh>
    <rPh sb="2" eb="3">
      <t>ゴ</t>
    </rPh>
    <rPh sb="3" eb="5">
      <t>ヨサン</t>
    </rPh>
    <rPh sb="5" eb="6">
      <t>ヒ</t>
    </rPh>
    <rPh sb="6" eb="7">
      <t>カク</t>
    </rPh>
    <phoneticPr fontId="1"/>
  </si>
  <si>
    <t>対申請時</t>
    <rPh sb="0" eb="1">
      <t>タイ</t>
    </rPh>
    <rPh sb="1" eb="4">
      <t>シンセイジ</t>
    </rPh>
    <phoneticPr fontId="1"/>
  </si>
  <si>
    <t>対前年度</t>
    <rPh sb="0" eb="1">
      <t>タイ</t>
    </rPh>
    <rPh sb="1" eb="4">
      <t>ゼンネンド</t>
    </rPh>
    <phoneticPr fontId="1"/>
  </si>
  <si>
    <t>変更後</t>
    <rPh sb="0" eb="2">
      <t>ヘンコウ</t>
    </rPh>
    <rPh sb="2" eb="3">
      <t>ゴ</t>
    </rPh>
    <phoneticPr fontId="1"/>
  </si>
  <si>
    <t>増加</t>
    <rPh sb="0" eb="2">
      <t>ゾウカ</t>
    </rPh>
    <phoneticPr fontId="1"/>
  </si>
  <si>
    <t>減少</t>
    <rPh sb="0" eb="2">
      <t>ゲンショウ</t>
    </rPh>
    <phoneticPr fontId="1"/>
  </si>
  <si>
    <t>補　助　金</t>
    <rPh sb="0" eb="1">
      <t>ホ</t>
    </rPh>
    <rPh sb="2" eb="3">
      <t>スケ</t>
    </rPh>
    <rPh sb="4" eb="5">
      <t>キム</t>
    </rPh>
    <phoneticPr fontId="1"/>
  </si>
  <si>
    <t>自己負担金</t>
    <rPh sb="0" eb="2">
      <t>ジコ</t>
    </rPh>
    <rPh sb="2" eb="4">
      <t>フタン</t>
    </rPh>
    <rPh sb="4" eb="5">
      <t>キン</t>
    </rPh>
    <phoneticPr fontId="1"/>
  </si>
  <si>
    <t>そ　の　他</t>
    <phoneticPr fontId="1"/>
  </si>
  <si>
    <t>合計</t>
    <rPh sb="0" eb="2">
      <t>ゴウケイ</t>
    </rPh>
    <phoneticPr fontId="1"/>
  </si>
  <si>
    <t>　（2）支出の部</t>
    <rPh sb="4" eb="6">
      <t>シシュツ</t>
    </rPh>
    <rPh sb="7" eb="8">
      <t>ブ</t>
    </rPh>
    <phoneticPr fontId="1"/>
  </si>
  <si>
    <r>
      <rPr>
        <sz val="11"/>
        <color theme="1"/>
        <rFont val="ＭＳ 明朝"/>
        <family val="1"/>
        <charset val="128"/>
      </rPr>
      <t>様式第８号</t>
    </r>
    <phoneticPr fontId="1"/>
  </si>
  <si>
    <r>
      <rPr>
        <u/>
        <sz val="11"/>
        <color theme="10"/>
        <rFont val="ＭＳ 明朝"/>
        <family val="1"/>
        <charset val="128"/>
      </rPr>
      <t>Ⅰ．実施計画の下期（変更、中止、廃止）承認申請書</t>
    </r>
    <rPh sb="7" eb="9">
      <t>シモキ</t>
    </rPh>
    <rPh sb="23" eb="24">
      <t>ショ</t>
    </rPh>
    <phoneticPr fontId="1"/>
  </si>
  <si>
    <t>（別添１）</t>
    <phoneticPr fontId="1"/>
  </si>
  <si>
    <r>
      <rPr>
        <u/>
        <sz val="11"/>
        <color theme="10"/>
        <rFont val="ＭＳ 明朝"/>
        <family val="1"/>
        <charset val="128"/>
      </rPr>
      <t>活動計画申請時・上期変更・下期変更（変更・中止）比較表（</t>
    </r>
    <r>
      <rPr>
        <u/>
        <sz val="11"/>
        <color theme="10"/>
        <rFont val="Century"/>
        <family val="1"/>
      </rPr>
      <t>PR</t>
    </r>
    <r>
      <rPr>
        <u/>
        <sz val="11"/>
        <color theme="10"/>
        <rFont val="ＭＳ 明朝"/>
        <family val="1"/>
        <charset val="128"/>
      </rPr>
      <t>活動）</t>
    </r>
    <phoneticPr fontId="1"/>
  </si>
  <si>
    <t>活動計画申請時・上期変更・下期変更（変更・中止）比較表（販促活動）</t>
    <phoneticPr fontId="1"/>
  </si>
  <si>
    <t>積算内訳の申請時・上期変更・下期変更（変更・中止）比較表（PR活動）</t>
    <phoneticPr fontId="1"/>
  </si>
  <si>
    <t>積算内訳の申請時・上期変更・下期変更（変更・中止）比較表（販促活動）</t>
    <phoneticPr fontId="1"/>
  </si>
  <si>
    <t>（別添２）</t>
    <phoneticPr fontId="1"/>
  </si>
  <si>
    <t>　　　　　　　　分野・テーマ別海外販路開拓対策事業の実施計画の下期</t>
    <rPh sb="8" eb="10">
      <t>ブンヤ</t>
    </rPh>
    <rPh sb="14" eb="15">
      <t>ベツ</t>
    </rPh>
    <rPh sb="15" eb="17">
      <t>カイガイ</t>
    </rPh>
    <rPh sb="17" eb="19">
      <t>ハンロ</t>
    </rPh>
    <rPh sb="19" eb="21">
      <t>カイタク</t>
    </rPh>
    <rPh sb="21" eb="23">
      <t>タイサク</t>
    </rPh>
    <rPh sb="23" eb="25">
      <t>ジギョウ</t>
    </rPh>
    <rPh sb="26" eb="28">
      <t>ジッシ</t>
    </rPh>
    <rPh sb="28" eb="30">
      <t>ケイカク</t>
    </rPh>
    <rPh sb="31" eb="33">
      <t>シモキ</t>
    </rPh>
    <phoneticPr fontId="1"/>
  </si>
  <si>
    <t>１．活動計画申請時・上期変更・下期変更（変更・中止）比較表（PR活動）</t>
    <rPh sb="2" eb="4">
      <t>カツドウ</t>
    </rPh>
    <rPh sb="4" eb="6">
      <t>ケイカク</t>
    </rPh>
    <rPh sb="6" eb="9">
      <t>シンセイジ</t>
    </rPh>
    <rPh sb="10" eb="12">
      <t>カミキ</t>
    </rPh>
    <rPh sb="12" eb="14">
      <t>ヘンコウ</t>
    </rPh>
    <rPh sb="15" eb="17">
      <t>シモキ</t>
    </rPh>
    <rPh sb="17" eb="19">
      <t>ヘンコウ</t>
    </rPh>
    <rPh sb="20" eb="22">
      <t>ヘンコウ</t>
    </rPh>
    <rPh sb="23" eb="25">
      <t>チュウシ</t>
    </rPh>
    <rPh sb="26" eb="28">
      <t>ヒカク</t>
    </rPh>
    <rPh sb="28" eb="29">
      <t>ヒョウ</t>
    </rPh>
    <rPh sb="32" eb="34">
      <t>カツドウ</t>
    </rPh>
    <phoneticPr fontId="1"/>
  </si>
  <si>
    <t>　</t>
    <phoneticPr fontId="1"/>
  </si>
  <si>
    <t>変更/
中止</t>
    <rPh sb="0" eb="2">
      <t>ヘンコウ</t>
    </rPh>
    <rPh sb="4" eb="6">
      <t>チュウシ</t>
    </rPh>
    <phoneticPr fontId="1"/>
  </si>
  <si>
    <t>　事業の取組内容</t>
    <rPh sb="1" eb="3">
      <t>ジギョウ</t>
    </rPh>
    <rPh sb="4" eb="6">
      <t>トリクミ</t>
    </rPh>
    <rPh sb="6" eb="8">
      <t>ナイヨウ</t>
    </rPh>
    <phoneticPr fontId="1"/>
  </si>
  <si>
    <t>費用対
効果</t>
    <rPh sb="0" eb="2">
      <t>ヒヨウ</t>
    </rPh>
    <rPh sb="2" eb="3">
      <t>タイ</t>
    </rPh>
    <rPh sb="4" eb="6">
      <t>コウカ</t>
    </rPh>
    <phoneticPr fontId="1"/>
  </si>
  <si>
    <t>実施国
・地域</t>
    <phoneticPr fontId="1"/>
  </si>
  <si>
    <t>品目</t>
    <phoneticPr fontId="1"/>
  </si>
  <si>
    <t>補助金額</t>
    <phoneticPr fontId="1"/>
  </si>
  <si>
    <t>成果目標</t>
    <phoneticPr fontId="1"/>
  </si>
  <si>
    <t>１．活動計画申請時・上期変更・下期変更（変更・中止）比較表（販促活動）</t>
    <rPh sb="2" eb="4">
      <t>カツドウ</t>
    </rPh>
    <rPh sb="4" eb="6">
      <t>ケイカク</t>
    </rPh>
    <rPh sb="6" eb="9">
      <t>シンセイジ</t>
    </rPh>
    <rPh sb="10" eb="12">
      <t>カミキ</t>
    </rPh>
    <rPh sb="12" eb="14">
      <t>ヘンコウ</t>
    </rPh>
    <rPh sb="15" eb="17">
      <t>シモキ</t>
    </rPh>
    <rPh sb="17" eb="19">
      <t>ヘンコウ</t>
    </rPh>
    <rPh sb="20" eb="22">
      <t>ヘンコウ</t>
    </rPh>
    <rPh sb="23" eb="25">
      <t>チュウシ</t>
    </rPh>
    <rPh sb="26" eb="28">
      <t>ヒカク</t>
    </rPh>
    <rPh sb="28" eb="29">
      <t>ヒョウ</t>
    </rPh>
    <rPh sb="30" eb="32">
      <t>ハンソク</t>
    </rPh>
    <phoneticPr fontId="1"/>
  </si>
  <si>
    <t>２．積算内訳の申請時・上期変更・下期変更（変更・中止）比較表（PR活動）</t>
    <rPh sb="2" eb="4">
      <t>セキサン</t>
    </rPh>
    <rPh sb="4" eb="6">
      <t>ウチワケ</t>
    </rPh>
    <rPh sb="7" eb="9">
      <t>シンセイ</t>
    </rPh>
    <rPh sb="9" eb="10">
      <t>ジ</t>
    </rPh>
    <rPh sb="11" eb="13">
      <t>カミキ</t>
    </rPh>
    <rPh sb="13" eb="15">
      <t>ヘンコウ</t>
    </rPh>
    <rPh sb="16" eb="18">
      <t>シモキ</t>
    </rPh>
    <rPh sb="18" eb="20">
      <t>ヘンコウ</t>
    </rPh>
    <rPh sb="21" eb="23">
      <t>ヘンコウ</t>
    </rPh>
    <rPh sb="24" eb="26">
      <t>チュウシ</t>
    </rPh>
    <rPh sb="27" eb="29">
      <t>ヒカク</t>
    </rPh>
    <rPh sb="29" eb="30">
      <t>ヒョウ</t>
    </rPh>
    <phoneticPr fontId="1"/>
  </si>
  <si>
    <t>＜　上　期　＞　変更・中止内容</t>
    <rPh sb="2" eb="3">
      <t>ウエ</t>
    </rPh>
    <rPh sb="4" eb="5">
      <t>キ</t>
    </rPh>
    <rPh sb="8" eb="10">
      <t>ヘンコウ</t>
    </rPh>
    <rPh sb="11" eb="13">
      <t>チュウシ</t>
    </rPh>
    <rPh sb="13" eb="15">
      <t>ナイヨウ</t>
    </rPh>
    <phoneticPr fontId="1"/>
  </si>
  <si>
    <t>＜　下　期　＞　変更・中止申請内容</t>
    <rPh sb="2" eb="3">
      <t>シタ</t>
    </rPh>
    <rPh sb="4" eb="5">
      <t>キ</t>
    </rPh>
    <rPh sb="8" eb="10">
      <t>ヘンコウ</t>
    </rPh>
    <rPh sb="11" eb="13">
      <t>チュウシ</t>
    </rPh>
    <rPh sb="13" eb="15">
      <t>シンセイ</t>
    </rPh>
    <rPh sb="15" eb="17">
      <t>ナイヨウ</t>
    </rPh>
    <phoneticPr fontId="1"/>
  </si>
  <si>
    <t>２．積算内訳の申請時・上期変更・下期変更（変更・中止）比較表（販促活動）</t>
    <rPh sb="2" eb="4">
      <t>セキサン</t>
    </rPh>
    <rPh sb="4" eb="6">
      <t>ウチワケ</t>
    </rPh>
    <rPh sb="7" eb="10">
      <t>シンセイジ</t>
    </rPh>
    <rPh sb="11" eb="13">
      <t>カミキ</t>
    </rPh>
    <rPh sb="13" eb="15">
      <t>ヘンコウ</t>
    </rPh>
    <rPh sb="16" eb="18">
      <t>シモキ</t>
    </rPh>
    <rPh sb="18" eb="20">
      <t>ヘンコウ</t>
    </rPh>
    <rPh sb="21" eb="23">
      <t>ヘンコウ</t>
    </rPh>
    <rPh sb="24" eb="26">
      <t>チュウシ</t>
    </rPh>
    <rPh sb="27" eb="29">
      <t>ヒカク</t>
    </rPh>
    <rPh sb="29" eb="30">
      <t>ヒョウ</t>
    </rPh>
    <rPh sb="31" eb="33">
      <t>ハンソク</t>
    </rPh>
    <phoneticPr fontId="1"/>
  </si>
  <si>
    <r>
      <rPr>
        <sz val="14"/>
        <color rgb="FF000000"/>
        <rFont val="ＭＳ 明朝"/>
        <family val="1"/>
        <charset val="128"/>
      </rPr>
      <t>補助金交付＜変更＞申請書</t>
    </r>
    <rPh sb="6" eb="8">
      <t>ヘンコウ</t>
    </rPh>
    <phoneticPr fontId="1"/>
  </si>
  <si>
    <r>
      <rPr>
        <sz val="12"/>
        <color theme="1"/>
        <rFont val="ＭＳ 明朝"/>
        <family val="1"/>
        <charset val="128"/>
      </rPr>
      <t>１．補助金の申請額と経費の配分及び負担区分</t>
    </r>
    <rPh sb="10" eb="12">
      <t>ケイヒ</t>
    </rPh>
    <rPh sb="13" eb="15">
      <t>ハイブン</t>
    </rPh>
    <rPh sb="15" eb="16">
      <t>オヨ</t>
    </rPh>
    <rPh sb="17" eb="19">
      <t>フタン</t>
    </rPh>
    <rPh sb="19" eb="21">
      <t>クブン</t>
    </rPh>
    <phoneticPr fontId="1"/>
  </si>
  <si>
    <r>
      <rPr>
        <sz val="11"/>
        <color theme="1"/>
        <rFont val="ＭＳ 明朝"/>
        <family val="1"/>
        <charset val="128"/>
      </rPr>
      <t xml:space="preserve">事業費
</t>
    </r>
    <r>
      <rPr>
        <sz val="11"/>
        <color theme="1"/>
        <rFont val="Century"/>
        <family val="1"/>
      </rPr>
      <t>(</t>
    </r>
    <r>
      <rPr>
        <sz val="11"/>
        <color theme="1"/>
        <rFont val="ＭＳ 明朝"/>
        <family val="1"/>
        <charset val="128"/>
      </rPr>
      <t>申請時）</t>
    </r>
    <rPh sb="0" eb="3">
      <t>ジギョウヒ</t>
    </rPh>
    <rPh sb="5" eb="8">
      <t>シンセイジ</t>
    </rPh>
    <phoneticPr fontId="1"/>
  </si>
  <si>
    <r>
      <rPr>
        <sz val="11"/>
        <color theme="1"/>
        <rFont val="ＭＳ 明朝"/>
        <family val="1"/>
        <charset val="128"/>
      </rPr>
      <t xml:space="preserve">事業費
（変更後）
</t>
    </r>
    <r>
      <rPr>
        <sz val="11"/>
        <color theme="1"/>
        <rFont val="Century"/>
        <family val="1"/>
      </rPr>
      <t>(A)</t>
    </r>
    <r>
      <rPr>
        <sz val="11"/>
        <color theme="1"/>
        <rFont val="ＭＳ 明朝"/>
        <family val="1"/>
        <charset val="128"/>
      </rPr>
      <t>＋</t>
    </r>
    <r>
      <rPr>
        <sz val="11"/>
        <color theme="1"/>
        <rFont val="Century"/>
        <family val="1"/>
      </rPr>
      <t>(B)</t>
    </r>
    <r>
      <rPr>
        <sz val="11"/>
        <color theme="1"/>
        <rFont val="ＭＳ 明朝"/>
        <family val="1"/>
        <charset val="128"/>
      </rPr>
      <t>＋</t>
    </r>
    <r>
      <rPr>
        <sz val="11"/>
        <color theme="1"/>
        <rFont val="Century"/>
        <family val="1"/>
      </rPr>
      <t>(C)</t>
    </r>
    <rPh sb="0" eb="3">
      <t>ジギョウヒ</t>
    </rPh>
    <rPh sb="5" eb="7">
      <t>ヘンコウ</t>
    </rPh>
    <rPh sb="7" eb="8">
      <t>ゴ</t>
    </rPh>
    <phoneticPr fontId="1"/>
  </si>
  <si>
    <r>
      <rPr>
        <sz val="11"/>
        <color theme="1"/>
        <rFont val="ＭＳ 明朝"/>
        <family val="1"/>
        <charset val="128"/>
      </rPr>
      <t>備　考</t>
    </r>
    <rPh sb="0" eb="1">
      <t>ビ</t>
    </rPh>
    <rPh sb="2" eb="3">
      <t>コウ</t>
    </rPh>
    <phoneticPr fontId="1"/>
  </si>
  <si>
    <r>
      <rPr>
        <sz val="11"/>
        <color theme="1"/>
        <rFont val="ＭＳ Ｐ明朝"/>
        <family val="1"/>
        <charset val="128"/>
      </rPr>
      <t>補助金額</t>
    </r>
    <rPh sb="0" eb="3">
      <t>ホジョキン</t>
    </rPh>
    <rPh sb="3" eb="4">
      <t>ガク</t>
    </rPh>
    <phoneticPr fontId="1"/>
  </si>
  <si>
    <r>
      <rPr>
        <sz val="11"/>
        <color theme="1"/>
        <rFont val="ＭＳ Ｐ明朝"/>
        <family val="1"/>
        <charset val="128"/>
      </rPr>
      <t>自己負担額</t>
    </r>
    <rPh sb="0" eb="2">
      <t>ジコ</t>
    </rPh>
    <rPh sb="2" eb="4">
      <t>フタン</t>
    </rPh>
    <rPh sb="4" eb="5">
      <t>ガク</t>
    </rPh>
    <phoneticPr fontId="1"/>
  </si>
  <si>
    <r>
      <rPr>
        <sz val="11"/>
        <color theme="1"/>
        <rFont val="ＭＳ Ｐ明朝"/>
        <family val="1"/>
        <charset val="128"/>
      </rPr>
      <t>その他</t>
    </r>
    <rPh sb="2" eb="3">
      <t>タ</t>
    </rPh>
    <phoneticPr fontId="1"/>
  </si>
  <si>
    <r>
      <rPr>
        <sz val="11"/>
        <color theme="1"/>
        <rFont val="ＭＳ 明朝"/>
        <family val="1"/>
        <charset val="128"/>
      </rPr>
      <t>変更後</t>
    </r>
    <r>
      <rPr>
        <sz val="11"/>
        <color theme="1"/>
        <rFont val="Century"/>
        <family val="1"/>
      </rPr>
      <t xml:space="preserve">
</t>
    </r>
    <r>
      <rPr>
        <sz val="11"/>
        <color theme="1"/>
        <rFont val="ＭＳ 明朝"/>
        <family val="1"/>
        <charset val="128"/>
      </rPr>
      <t>（</t>
    </r>
    <r>
      <rPr>
        <sz val="11"/>
        <color theme="1"/>
        <rFont val="Century"/>
        <family val="1"/>
      </rPr>
      <t>A</t>
    </r>
    <r>
      <rPr>
        <sz val="11"/>
        <color theme="1"/>
        <rFont val="ＭＳ 明朝"/>
        <family val="1"/>
        <charset val="128"/>
      </rPr>
      <t>）</t>
    </r>
    <rPh sb="0" eb="2">
      <t>ヘンコウ</t>
    </rPh>
    <rPh sb="2" eb="3">
      <t>ゴ</t>
    </rPh>
    <phoneticPr fontId="1"/>
  </si>
  <si>
    <r>
      <rPr>
        <sz val="11"/>
        <color theme="1"/>
        <rFont val="ＭＳ 明朝"/>
        <family val="1"/>
        <charset val="128"/>
      </rPr>
      <t>変更後
（</t>
    </r>
    <r>
      <rPr>
        <sz val="11"/>
        <color theme="1"/>
        <rFont val="Century"/>
        <family val="1"/>
      </rPr>
      <t>B)</t>
    </r>
    <rPh sb="0" eb="2">
      <t>ヘンコウ</t>
    </rPh>
    <rPh sb="2" eb="3">
      <t>ゴ</t>
    </rPh>
    <phoneticPr fontId="1"/>
  </si>
  <si>
    <r>
      <rPr>
        <sz val="11"/>
        <color theme="1"/>
        <rFont val="ＭＳ 明朝"/>
        <family val="1"/>
        <charset val="128"/>
      </rPr>
      <t>変更後
（</t>
    </r>
    <r>
      <rPr>
        <sz val="11"/>
        <color theme="1"/>
        <rFont val="Century"/>
        <family val="1"/>
      </rPr>
      <t>C)</t>
    </r>
    <rPh sb="0" eb="2">
      <t>ヘンコウ</t>
    </rPh>
    <rPh sb="2" eb="3">
      <t>ゴ</t>
    </rPh>
    <phoneticPr fontId="1"/>
  </si>
  <si>
    <r>
      <t>1.PR</t>
    </r>
    <r>
      <rPr>
        <sz val="11"/>
        <rFont val="ＭＳ 明朝"/>
        <family val="1"/>
        <charset val="128"/>
      </rPr>
      <t>活動</t>
    </r>
    <rPh sb="4" eb="6">
      <t>カツドウ</t>
    </rPh>
    <phoneticPr fontId="1"/>
  </si>
  <si>
    <r>
      <t>2.</t>
    </r>
    <r>
      <rPr>
        <sz val="11"/>
        <rFont val="ＭＳ 明朝"/>
        <family val="1"/>
        <charset val="128"/>
      </rPr>
      <t>販売促進活動</t>
    </r>
    <rPh sb="2" eb="8">
      <t>ハンバイソクシンカツドウ</t>
    </rPh>
    <phoneticPr fontId="1"/>
  </si>
  <si>
    <r>
      <rPr>
        <sz val="11"/>
        <rFont val="ＭＳ 明朝"/>
        <family val="1"/>
        <charset val="128"/>
      </rPr>
      <t>単位（円）</t>
    </r>
  </si>
  <si>
    <r>
      <rPr>
        <sz val="11"/>
        <color theme="1"/>
        <rFont val="ＭＳ 明朝"/>
        <family val="1"/>
        <charset val="128"/>
      </rPr>
      <t>変更後予算比較</t>
    </r>
    <rPh sb="0" eb="2">
      <t>ヘンコウ</t>
    </rPh>
    <rPh sb="2" eb="3">
      <t>ゴ</t>
    </rPh>
    <rPh sb="3" eb="5">
      <t>ヨサン</t>
    </rPh>
    <rPh sb="5" eb="6">
      <t>ヒ</t>
    </rPh>
    <rPh sb="6" eb="7">
      <t>カク</t>
    </rPh>
    <phoneticPr fontId="1"/>
  </si>
  <si>
    <r>
      <rPr>
        <sz val="11"/>
        <color theme="1"/>
        <rFont val="ＭＳ 明朝"/>
        <family val="1"/>
        <charset val="128"/>
      </rPr>
      <t>対申請時</t>
    </r>
    <rPh sb="0" eb="1">
      <t>タイ</t>
    </rPh>
    <rPh sb="1" eb="4">
      <t>シンセイジ</t>
    </rPh>
    <phoneticPr fontId="1"/>
  </si>
  <si>
    <r>
      <rPr>
        <sz val="11"/>
        <color theme="1"/>
        <rFont val="ＭＳ 明朝"/>
        <family val="1"/>
        <charset val="128"/>
      </rPr>
      <t>対前年度</t>
    </r>
    <rPh sb="0" eb="1">
      <t>タイ</t>
    </rPh>
    <rPh sb="1" eb="4">
      <t>ゼンネンド</t>
    </rPh>
    <phoneticPr fontId="1"/>
  </si>
  <si>
    <r>
      <rPr>
        <sz val="11"/>
        <color theme="1"/>
        <rFont val="ＭＳ Ｐ明朝"/>
        <family val="1"/>
        <charset val="128"/>
      </rPr>
      <t>申請時</t>
    </r>
    <rPh sb="0" eb="3">
      <t>シンセイジ</t>
    </rPh>
    <phoneticPr fontId="1"/>
  </si>
  <si>
    <r>
      <rPr>
        <sz val="11"/>
        <color theme="1"/>
        <rFont val="ＭＳ Ｐ明朝"/>
        <family val="1"/>
        <charset val="128"/>
      </rPr>
      <t>変更後</t>
    </r>
    <rPh sb="0" eb="2">
      <t>ヘンコウ</t>
    </rPh>
    <rPh sb="2" eb="3">
      <t>ゴ</t>
    </rPh>
    <phoneticPr fontId="1"/>
  </si>
  <si>
    <r>
      <rPr>
        <sz val="12"/>
        <color theme="1"/>
        <rFont val="ＭＳ 明朝"/>
        <family val="1"/>
        <charset val="128"/>
      </rPr>
      <t>３．補助事業の完了予定年月日</t>
    </r>
    <rPh sb="9" eb="11">
      <t>ヨテイ</t>
    </rPh>
    <rPh sb="11" eb="14">
      <t>ネンガッピ</t>
    </rPh>
    <phoneticPr fontId="1"/>
  </si>
  <si>
    <r>
      <rPr>
        <sz val="11"/>
        <rFont val="ＭＳ 明朝"/>
        <family val="1"/>
        <charset val="128"/>
      </rPr>
      <t>様式第９号</t>
    </r>
    <phoneticPr fontId="1"/>
  </si>
  <si>
    <r>
      <rPr>
        <u/>
        <sz val="11"/>
        <color theme="10"/>
        <rFont val="ＭＳ 明朝"/>
        <family val="1"/>
        <charset val="128"/>
      </rPr>
      <t>Ⅰ</t>
    </r>
    <r>
      <rPr>
        <u/>
        <sz val="11"/>
        <color theme="10"/>
        <rFont val="Century"/>
        <family val="1"/>
      </rPr>
      <t>.</t>
    </r>
    <r>
      <rPr>
        <u/>
        <sz val="11"/>
        <color theme="10"/>
        <rFont val="ＭＳ 明朝"/>
        <family val="1"/>
        <charset val="128"/>
      </rPr>
      <t>事業成果報告書</t>
    </r>
    <rPh sb="2" eb="4">
      <t>ジギョウ</t>
    </rPh>
    <rPh sb="4" eb="6">
      <t>セイカ</t>
    </rPh>
    <rPh sb="6" eb="8">
      <t>ホウコク</t>
    </rPh>
    <rPh sb="8" eb="9">
      <t>ショ</t>
    </rPh>
    <phoneticPr fontId="1"/>
  </si>
  <si>
    <r>
      <rPr>
        <sz val="11"/>
        <rFont val="ＭＳ 明朝"/>
        <family val="1"/>
        <charset val="128"/>
      </rPr>
      <t>（関係書類）</t>
    </r>
    <rPh sb="1" eb="5">
      <t>カンケイショルイ</t>
    </rPh>
    <phoneticPr fontId="1"/>
  </si>
  <si>
    <t>活動内容（分野・テーマ別事業のＰＲ活動）</t>
    <rPh sb="0" eb="2">
      <t>カツドウ</t>
    </rPh>
    <rPh sb="2" eb="4">
      <t>ナイヨウ</t>
    </rPh>
    <rPh sb="5" eb="7">
      <t>ブンヤ</t>
    </rPh>
    <rPh sb="11" eb="12">
      <t>ベツ</t>
    </rPh>
    <rPh sb="12" eb="14">
      <t>ジギョウ</t>
    </rPh>
    <phoneticPr fontId="1"/>
  </si>
  <si>
    <t>活動内容（分野・テーマ別事業の販売促進活動）</t>
    <rPh sb="0" eb="2">
      <t>カツドウ</t>
    </rPh>
    <rPh sb="2" eb="4">
      <t>ナイヨウ</t>
    </rPh>
    <rPh sb="5" eb="7">
      <t>ブンヤ</t>
    </rPh>
    <rPh sb="11" eb="12">
      <t>ベツ</t>
    </rPh>
    <rPh sb="12" eb="14">
      <t>ジギョウ</t>
    </rPh>
    <rPh sb="15" eb="17">
      <t>ハンバイ</t>
    </rPh>
    <rPh sb="17" eb="19">
      <t>ソクシン</t>
    </rPh>
    <phoneticPr fontId="1"/>
  </si>
  <si>
    <r>
      <rPr>
        <u/>
        <sz val="11"/>
        <color theme="10"/>
        <rFont val="ＭＳ 明朝"/>
        <family val="1"/>
        <charset val="128"/>
      </rPr>
      <t>活動の成果目標と成果（分野・テーマ別事業の</t>
    </r>
    <r>
      <rPr>
        <u/>
        <sz val="11"/>
        <color theme="10"/>
        <rFont val="Century"/>
        <family val="1"/>
      </rPr>
      <t>PR</t>
    </r>
    <r>
      <rPr>
        <u/>
        <sz val="11"/>
        <color theme="10"/>
        <rFont val="ＭＳ 明朝"/>
        <family val="1"/>
        <charset val="128"/>
      </rPr>
      <t>活動）</t>
    </r>
    <phoneticPr fontId="1"/>
  </si>
  <si>
    <t>成果目標と成果（分野・テーマ別事業の販売促進活動）</t>
    <phoneticPr fontId="1"/>
  </si>
  <si>
    <r>
      <rPr>
        <u/>
        <sz val="11"/>
        <color theme="10"/>
        <rFont val="ＭＳ 明朝"/>
        <family val="1"/>
        <charset val="128"/>
      </rPr>
      <t>輸出数量と金額等の分析（分野・テーマ別事業の</t>
    </r>
    <r>
      <rPr>
        <u/>
        <sz val="11"/>
        <color theme="10"/>
        <rFont val="Century"/>
        <family val="1"/>
      </rPr>
      <t>PR</t>
    </r>
    <r>
      <rPr>
        <u/>
        <sz val="11"/>
        <color theme="10"/>
        <rFont val="ＭＳ 明朝"/>
        <family val="1"/>
        <charset val="128"/>
      </rPr>
      <t>活動）</t>
    </r>
    <rPh sb="0" eb="2">
      <t>ユシュツ</t>
    </rPh>
    <rPh sb="2" eb="4">
      <t>スウリョウ</t>
    </rPh>
    <rPh sb="5" eb="8">
      <t>キンガクナド</t>
    </rPh>
    <rPh sb="9" eb="11">
      <t>ブンセキ</t>
    </rPh>
    <rPh sb="12" eb="14">
      <t>ブンヤ</t>
    </rPh>
    <rPh sb="18" eb="19">
      <t>ベツ</t>
    </rPh>
    <rPh sb="19" eb="21">
      <t>ジギョウ</t>
    </rPh>
    <rPh sb="24" eb="26">
      <t>カツドウ</t>
    </rPh>
    <phoneticPr fontId="1"/>
  </si>
  <si>
    <t>輸出数量と金額等の分析（分野・テーマ別事業の販売促進活動）</t>
    <phoneticPr fontId="1"/>
  </si>
  <si>
    <r>
      <rPr>
        <sz val="11"/>
        <color theme="1"/>
        <rFont val="ＭＳ 明朝"/>
        <family val="1"/>
        <charset val="128"/>
      </rPr>
      <t>４．</t>
    </r>
    <phoneticPr fontId="1"/>
  </si>
  <si>
    <r>
      <rPr>
        <u/>
        <sz val="11"/>
        <color theme="10"/>
        <rFont val="ＭＳ 明朝"/>
        <family val="1"/>
        <charset val="128"/>
      </rPr>
      <t>次年度以降の活動方針（分野・テーマ別事業の</t>
    </r>
    <r>
      <rPr>
        <u/>
        <sz val="11"/>
        <color theme="10"/>
        <rFont val="Century"/>
        <family val="1"/>
      </rPr>
      <t>PR</t>
    </r>
    <r>
      <rPr>
        <u/>
        <sz val="11"/>
        <color theme="10"/>
        <rFont val="ＭＳ 明朝"/>
        <family val="1"/>
        <charset val="128"/>
      </rPr>
      <t>活動）</t>
    </r>
    <rPh sb="0" eb="3">
      <t>ジネンド</t>
    </rPh>
    <rPh sb="3" eb="5">
      <t>イコウ</t>
    </rPh>
    <rPh sb="6" eb="8">
      <t>カツドウ</t>
    </rPh>
    <rPh sb="8" eb="10">
      <t>ホウシン</t>
    </rPh>
    <rPh sb="11" eb="13">
      <t>ブンヤ</t>
    </rPh>
    <rPh sb="17" eb="18">
      <t>ベツ</t>
    </rPh>
    <rPh sb="18" eb="20">
      <t>ジギョウ</t>
    </rPh>
    <rPh sb="23" eb="25">
      <t>カツドウ</t>
    </rPh>
    <phoneticPr fontId="1"/>
  </si>
  <si>
    <t>次年度以降の活動方針（分野・テーマ別事業の販売促進活動）</t>
    <rPh sb="0" eb="3">
      <t>ジネンド</t>
    </rPh>
    <rPh sb="3" eb="5">
      <t>イコウ</t>
    </rPh>
    <rPh sb="6" eb="8">
      <t>カツドウ</t>
    </rPh>
    <rPh sb="8" eb="10">
      <t>ホウシン</t>
    </rPh>
    <rPh sb="11" eb="13">
      <t>ブンヤ</t>
    </rPh>
    <rPh sb="17" eb="18">
      <t>ベツ</t>
    </rPh>
    <rPh sb="18" eb="20">
      <t>ジギョウ</t>
    </rPh>
    <rPh sb="21" eb="23">
      <t>ハンバイ</t>
    </rPh>
    <rPh sb="23" eb="25">
      <t>ソクシン</t>
    </rPh>
    <rPh sb="25" eb="27">
      <t>カツドウ</t>
    </rPh>
    <phoneticPr fontId="1"/>
  </si>
  <si>
    <t>　　　　分野・テーマ別海外販路開拓対策事業事業事業成果の報告</t>
    <rPh sb="4" eb="6">
      <t>ブンヤ</t>
    </rPh>
    <rPh sb="10" eb="11">
      <t>ベツ</t>
    </rPh>
    <rPh sb="11" eb="13">
      <t>カイガイ</t>
    </rPh>
    <rPh sb="13" eb="15">
      <t>ハンロ</t>
    </rPh>
    <rPh sb="15" eb="17">
      <t>カイタク</t>
    </rPh>
    <rPh sb="17" eb="19">
      <t>タイサク</t>
    </rPh>
    <rPh sb="19" eb="21">
      <t>ジギョウ</t>
    </rPh>
    <rPh sb="21" eb="23">
      <t>ジギョウ</t>
    </rPh>
    <rPh sb="23" eb="25">
      <t>ジギョウ</t>
    </rPh>
    <rPh sb="25" eb="27">
      <t>セイカ</t>
    </rPh>
    <rPh sb="28" eb="30">
      <t>ホウコク</t>
    </rPh>
    <phoneticPr fontId="1"/>
  </si>
  <si>
    <t>　令和４年〇〇月〇〇日付AFG〇〇〇〇により分野・テーマ別海外販路開拓対策事業補助金の交付決定通知のありました事業について、</t>
    <phoneticPr fontId="1"/>
  </si>
  <si>
    <t>関係書類を添えて報告します。</t>
    <phoneticPr fontId="1"/>
  </si>
  <si>
    <r>
      <rPr>
        <b/>
        <sz val="12"/>
        <rFont val="ＭＳ 明朝"/>
        <family val="1"/>
        <charset val="128"/>
      </rPr>
      <t>１．活動内容（分野・テーマ別事業の</t>
    </r>
    <r>
      <rPr>
        <b/>
        <sz val="12"/>
        <rFont val="Century"/>
        <family val="1"/>
      </rPr>
      <t>PR</t>
    </r>
    <r>
      <rPr>
        <b/>
        <sz val="12"/>
        <rFont val="ＭＳ 明朝"/>
        <family val="1"/>
        <charset val="128"/>
      </rPr>
      <t>活動）</t>
    </r>
    <rPh sb="2" eb="4">
      <t>カツドウ</t>
    </rPh>
    <rPh sb="7" eb="9">
      <t>ブンヤ</t>
    </rPh>
    <rPh sb="13" eb="14">
      <t>ベツ</t>
    </rPh>
    <rPh sb="14" eb="16">
      <t>ジギョウ</t>
    </rPh>
    <rPh sb="19" eb="21">
      <t>カツドウ</t>
    </rPh>
    <phoneticPr fontId="1"/>
  </si>
  <si>
    <r>
      <rPr>
        <sz val="11"/>
        <rFont val="ＭＳ 明朝"/>
        <family val="1"/>
        <charset val="128"/>
      </rPr>
      <t>実施国
・地域</t>
    </r>
    <phoneticPr fontId="1"/>
  </si>
  <si>
    <r>
      <rPr>
        <sz val="11"/>
        <rFont val="ＭＳ 明朝"/>
        <family val="1"/>
        <charset val="128"/>
      </rPr>
      <t>事業効果の発現に向けた自主取組</t>
    </r>
    <rPh sb="0" eb="2">
      <t>ジギョウ</t>
    </rPh>
    <rPh sb="2" eb="4">
      <t>コウカ</t>
    </rPh>
    <rPh sb="5" eb="7">
      <t>ハツゲン</t>
    </rPh>
    <rPh sb="8" eb="9">
      <t>ム</t>
    </rPh>
    <rPh sb="11" eb="13">
      <t>ジシュ</t>
    </rPh>
    <rPh sb="13" eb="15">
      <t>トリクミ</t>
    </rPh>
    <phoneticPr fontId="1"/>
  </si>
  <si>
    <t>１．活動内容（分野・テーマ別事業の販売促進活動）</t>
    <rPh sb="2" eb="4">
      <t>カツドウ</t>
    </rPh>
    <rPh sb="7" eb="9">
      <t>ブンヤ</t>
    </rPh>
    <rPh sb="13" eb="14">
      <t>ベツ</t>
    </rPh>
    <rPh sb="14" eb="16">
      <t>ジギョウ</t>
    </rPh>
    <rPh sb="17" eb="19">
      <t>ハンバイ</t>
    </rPh>
    <rPh sb="19" eb="21">
      <t>ソクシン</t>
    </rPh>
    <rPh sb="21" eb="23">
      <t>カツドウ</t>
    </rPh>
    <phoneticPr fontId="1"/>
  </si>
  <si>
    <t>２．活動の成果目標と成果（分野・テーマ別事業のPR活動）</t>
    <rPh sb="2" eb="4">
      <t>カツドウ</t>
    </rPh>
    <rPh sb="5" eb="7">
      <t>セイカ</t>
    </rPh>
    <rPh sb="7" eb="9">
      <t>モクヒョウ</t>
    </rPh>
    <rPh sb="10" eb="12">
      <t>セイカ</t>
    </rPh>
    <phoneticPr fontId="1"/>
  </si>
  <si>
    <t>令和３年度
実績</t>
    <rPh sb="0" eb="2">
      <t>レイワ</t>
    </rPh>
    <rPh sb="3" eb="4">
      <t>ネン</t>
    </rPh>
    <rPh sb="4" eb="5">
      <t>ド</t>
    </rPh>
    <rPh sb="6" eb="8">
      <t>ジッセキ</t>
    </rPh>
    <phoneticPr fontId="1"/>
  </si>
  <si>
    <t>令和５年度</t>
    <phoneticPr fontId="1"/>
  </si>
  <si>
    <t>令和６年度</t>
    <phoneticPr fontId="1"/>
  </si>
  <si>
    <t>目標額</t>
    <rPh sb="0" eb="2">
      <t>モクヒョウ</t>
    </rPh>
    <rPh sb="2" eb="3">
      <t>ガク</t>
    </rPh>
    <phoneticPr fontId="1"/>
  </si>
  <si>
    <t>実績額</t>
    <rPh sb="0" eb="3">
      <t>ジッセキガク</t>
    </rPh>
    <phoneticPr fontId="1"/>
  </si>
  <si>
    <t>対象品目の内訳が多い場合は、これを別葉とすることができる。</t>
    <phoneticPr fontId="1"/>
  </si>
  <si>
    <t>前年度の実績額を見込額で記載する場合は（　　）とし、実績額が確定後の次回報告時に実績額を記載すること。</t>
    <rPh sb="0" eb="3">
      <t>ゼンネンド</t>
    </rPh>
    <rPh sb="4" eb="6">
      <t>ジッセキ</t>
    </rPh>
    <rPh sb="6" eb="7">
      <t>ガク</t>
    </rPh>
    <rPh sb="8" eb="10">
      <t>ミコミ</t>
    </rPh>
    <rPh sb="10" eb="11">
      <t>ガク</t>
    </rPh>
    <rPh sb="12" eb="14">
      <t>キサイ</t>
    </rPh>
    <rPh sb="16" eb="18">
      <t>バアイ</t>
    </rPh>
    <rPh sb="26" eb="28">
      <t>ジッセキ</t>
    </rPh>
    <rPh sb="28" eb="29">
      <t>ガク</t>
    </rPh>
    <rPh sb="30" eb="32">
      <t>カクテイ</t>
    </rPh>
    <rPh sb="32" eb="33">
      <t>ゴ</t>
    </rPh>
    <rPh sb="34" eb="36">
      <t>ジカイ</t>
    </rPh>
    <rPh sb="36" eb="38">
      <t>ホウコク</t>
    </rPh>
    <rPh sb="38" eb="39">
      <t>ジ</t>
    </rPh>
    <rPh sb="40" eb="42">
      <t>ジッセキ</t>
    </rPh>
    <rPh sb="42" eb="43">
      <t>ガク</t>
    </rPh>
    <rPh sb="44" eb="46">
      <t>キサイ</t>
    </rPh>
    <phoneticPr fontId="1"/>
  </si>
  <si>
    <t>目標額及び実績額の算定方法は、事業参加者（品目別輸出団体等の会員企業等）に係る事業実施対象国又は地域及び品目の輸出金額に基づき算定すること。</t>
    <phoneticPr fontId="1"/>
  </si>
  <si>
    <t>また、当該事業参加者に対して当該事業の実施に係る目標額及び実績額の報告を求めること。（貿易統計等は使用しないこと。）</t>
    <phoneticPr fontId="1"/>
  </si>
  <si>
    <t>実績額の算定に当たっては、目標額を設定する際に対象とした期間及び対象範囲により算定すること。</t>
    <phoneticPr fontId="1"/>
  </si>
  <si>
    <t>２．成果目標と成果（分野・テーマ別事業の販売促進活動）</t>
    <rPh sb="2" eb="4">
      <t>セイカ</t>
    </rPh>
    <rPh sb="4" eb="6">
      <t>モクヒョウ</t>
    </rPh>
    <rPh sb="7" eb="9">
      <t>セイカ</t>
    </rPh>
    <rPh sb="10" eb="12">
      <t>ブンヤ</t>
    </rPh>
    <rPh sb="16" eb="17">
      <t>ベツ</t>
    </rPh>
    <rPh sb="17" eb="19">
      <t>ジギョウ</t>
    </rPh>
    <rPh sb="20" eb="22">
      <t>ハンバイ</t>
    </rPh>
    <rPh sb="22" eb="24">
      <t>ソクシン</t>
    </rPh>
    <rPh sb="24" eb="26">
      <t>カツドウ</t>
    </rPh>
    <phoneticPr fontId="1"/>
  </si>
  <si>
    <t>３．輸出数量と金額等の分析（分野・テーマ別事業のPR活動）</t>
    <rPh sb="2" eb="4">
      <t>ユシュツ</t>
    </rPh>
    <rPh sb="4" eb="6">
      <t>スウリョウ</t>
    </rPh>
    <rPh sb="7" eb="10">
      <t>キンガクナド</t>
    </rPh>
    <rPh sb="11" eb="13">
      <t>ブンセキ</t>
    </rPh>
    <phoneticPr fontId="1"/>
  </si>
  <si>
    <t>要因分析</t>
    <rPh sb="0" eb="4">
      <t>ヨウインブンセキ</t>
    </rPh>
    <phoneticPr fontId="1"/>
  </si>
  <si>
    <t>次年度課題</t>
    <rPh sb="0" eb="3">
      <t>ジネンド</t>
    </rPh>
    <rPh sb="3" eb="5">
      <t>カダイ</t>
    </rPh>
    <phoneticPr fontId="1"/>
  </si>
  <si>
    <t>達成率</t>
    <rPh sb="0" eb="3">
      <t>タッセイリツ</t>
    </rPh>
    <phoneticPr fontId="1"/>
  </si>
  <si>
    <t>←令和５年度の報告の際はI、J、K列を表示してください。</t>
    <rPh sb="1" eb="3">
      <t>レイワ</t>
    </rPh>
    <rPh sb="4" eb="6">
      <t>ネンド</t>
    </rPh>
    <rPh sb="7" eb="9">
      <t>ホウコク</t>
    </rPh>
    <rPh sb="10" eb="11">
      <t>サイ</t>
    </rPh>
    <rPh sb="17" eb="18">
      <t>レツ</t>
    </rPh>
    <rPh sb="19" eb="21">
      <t>ヒョウジ</t>
    </rPh>
    <phoneticPr fontId="1"/>
  </si>
  <si>
    <t>選択</t>
    <rPh sb="0" eb="2">
      <t>センタク</t>
    </rPh>
    <phoneticPr fontId="1"/>
  </si>
  <si>
    <t>　令和６年度の報告の際はL、M、N列を表示してください。</t>
    <rPh sb="1" eb="3">
      <t>レイワ</t>
    </rPh>
    <rPh sb="4" eb="6">
      <t>ネンド</t>
    </rPh>
    <rPh sb="7" eb="9">
      <t>ホウコク</t>
    </rPh>
    <rPh sb="10" eb="11">
      <t>サイ</t>
    </rPh>
    <rPh sb="17" eb="18">
      <t>レツ</t>
    </rPh>
    <rPh sb="19" eb="21">
      <t>ヒョウジ</t>
    </rPh>
    <phoneticPr fontId="1"/>
  </si>
  <si>
    <t>PR①</t>
  </si>
  <si>
    <t>牛肉</t>
    <rPh sb="0" eb="2">
      <t>ギュウニク</t>
    </rPh>
    <phoneticPr fontId="48"/>
  </si>
  <si>
    <t>PR②</t>
  </si>
  <si>
    <t>豚肉</t>
    <rPh sb="0" eb="2">
      <t>ブタニク</t>
    </rPh>
    <phoneticPr fontId="48"/>
  </si>
  <si>
    <t>PR③</t>
  </si>
  <si>
    <t>鶏肉</t>
    <rPh sb="0" eb="2">
      <t>トリニク</t>
    </rPh>
    <phoneticPr fontId="48"/>
  </si>
  <si>
    <t>PR④</t>
  </si>
  <si>
    <t>鶏卵</t>
    <rPh sb="0" eb="2">
      <t>ケイラン</t>
    </rPh>
    <phoneticPr fontId="48"/>
  </si>
  <si>
    <t>PR⑤</t>
  </si>
  <si>
    <t>牛乳・乳製品</t>
    <rPh sb="0" eb="2">
      <t>ギュウニュウ</t>
    </rPh>
    <rPh sb="3" eb="6">
      <t>ニュウセイヒン</t>
    </rPh>
    <phoneticPr fontId="48"/>
  </si>
  <si>
    <t>PR⑥</t>
  </si>
  <si>
    <t>りんご</t>
  </si>
  <si>
    <t>PR⑦</t>
  </si>
  <si>
    <t>ぶどう</t>
  </si>
  <si>
    <t>PR⑧</t>
  </si>
  <si>
    <t>もも</t>
  </si>
  <si>
    <t>PR⑨</t>
  </si>
  <si>
    <t>かんきつ</t>
  </si>
  <si>
    <t>PR⑩</t>
  </si>
  <si>
    <t>いちご</t>
  </si>
  <si>
    <t>PR⑪</t>
  </si>
  <si>
    <t>甘藷、加工品</t>
    <rPh sb="0" eb="2">
      <t>カンショ</t>
    </rPh>
    <rPh sb="3" eb="6">
      <t>カコウヒン</t>
    </rPh>
    <phoneticPr fontId="48"/>
  </si>
  <si>
    <t>PR⑫</t>
  </si>
  <si>
    <t>切り花</t>
    <rPh sb="0" eb="1">
      <t>キ</t>
    </rPh>
    <rPh sb="2" eb="3">
      <t>バナ</t>
    </rPh>
    <phoneticPr fontId="48"/>
  </si>
  <si>
    <t>PR⑬</t>
  </si>
  <si>
    <t>日本茶</t>
    <rPh sb="0" eb="3">
      <t>ニホンチャ</t>
    </rPh>
    <phoneticPr fontId="48"/>
  </si>
  <si>
    <t>PR⑭</t>
  </si>
  <si>
    <t>製材</t>
    <rPh sb="0" eb="2">
      <t>セイザイ</t>
    </rPh>
    <phoneticPr fontId="48"/>
  </si>
  <si>
    <t>PR⑮</t>
  </si>
  <si>
    <t>合板</t>
    <rPh sb="0" eb="2">
      <t>ゴウバン</t>
    </rPh>
    <phoneticPr fontId="48"/>
  </si>
  <si>
    <t>PR⑯</t>
  </si>
  <si>
    <t>ぶり</t>
  </si>
  <si>
    <t>PR⑰</t>
  </si>
  <si>
    <t>たい</t>
  </si>
  <si>
    <t>PR⑱</t>
  </si>
  <si>
    <t>ホタテ貝</t>
    <rPh sb="3" eb="4">
      <t>カイ</t>
    </rPh>
    <phoneticPr fontId="48"/>
  </si>
  <si>
    <t>PR⑲</t>
  </si>
  <si>
    <t>真珠</t>
    <rPh sb="0" eb="2">
      <t>シンジュ</t>
    </rPh>
    <phoneticPr fontId="48"/>
  </si>
  <si>
    <t>PR⑳</t>
  </si>
  <si>
    <t>清涼飲料水</t>
    <rPh sb="0" eb="5">
      <t>セイリョウインリョウスイ</t>
    </rPh>
    <phoneticPr fontId="48"/>
  </si>
  <si>
    <t>菓子</t>
    <rPh sb="0" eb="2">
      <t>カシ</t>
    </rPh>
    <phoneticPr fontId="48"/>
  </si>
  <si>
    <t>ソース混合調味料</t>
    <rPh sb="3" eb="5">
      <t>コンゴウ</t>
    </rPh>
    <rPh sb="5" eb="8">
      <t>チョウミリョウ</t>
    </rPh>
    <phoneticPr fontId="48"/>
  </si>
  <si>
    <t>味噌、醤油</t>
    <rPh sb="0" eb="2">
      <t>ミソ</t>
    </rPh>
    <rPh sb="3" eb="5">
      <t>ショウユ</t>
    </rPh>
    <phoneticPr fontId="48"/>
  </si>
  <si>
    <t>ウィスキー</t>
  </si>
  <si>
    <t>本格焼酎・泡盛</t>
    <rPh sb="0" eb="2">
      <t>ホンカク</t>
    </rPh>
    <rPh sb="2" eb="4">
      <t>ショウチュウ</t>
    </rPh>
    <rPh sb="5" eb="7">
      <t>アワモリ</t>
    </rPh>
    <phoneticPr fontId="48"/>
  </si>
  <si>
    <t>取り組んだ事業の内容毎に成果目標の達成状況を評価し、目標を達成していない場合はその要因と課題を詳細に分析してください。</t>
    <phoneticPr fontId="1"/>
  </si>
  <si>
    <t>また商談を実施した場合は商談件数、成約件数、成約金額などを定量的に盛り込むなど、事業の実施による効果・成果を具体的に記載してください。</t>
    <phoneticPr fontId="1"/>
  </si>
  <si>
    <t>３．輸出数量と金額等の分析（分野・テーマ別事業の販売促進活動）</t>
    <rPh sb="2" eb="4">
      <t>ユシュツ</t>
    </rPh>
    <rPh sb="4" eb="6">
      <t>スウリョウ</t>
    </rPh>
    <rPh sb="7" eb="10">
      <t>キンガクナド</t>
    </rPh>
    <rPh sb="11" eb="13">
      <t>ブンセキ</t>
    </rPh>
    <phoneticPr fontId="1"/>
  </si>
  <si>
    <t>販促①</t>
  </si>
  <si>
    <t>販促②</t>
  </si>
  <si>
    <t>販促③</t>
  </si>
  <si>
    <t>販促④</t>
  </si>
  <si>
    <t>販促⑤</t>
  </si>
  <si>
    <t>販促⑥</t>
  </si>
  <si>
    <t>販促⑦</t>
  </si>
  <si>
    <t>販促⑧</t>
  </si>
  <si>
    <t>販促⑨</t>
  </si>
  <si>
    <t>販促⑩</t>
  </si>
  <si>
    <t>販促⑪</t>
  </si>
  <si>
    <t>販促⑫</t>
  </si>
  <si>
    <t>販促⑬</t>
  </si>
  <si>
    <t>販促⑭</t>
  </si>
  <si>
    <t>販促⑮</t>
  </si>
  <si>
    <t>販促⑯</t>
  </si>
  <si>
    <t>販促⑰</t>
  </si>
  <si>
    <t>販促⑱</t>
  </si>
  <si>
    <t>販促⑲</t>
  </si>
  <si>
    <t>販促⑳</t>
  </si>
  <si>
    <t>販促㉑</t>
    <phoneticPr fontId="1"/>
  </si>
  <si>
    <t>販促㉒</t>
    <phoneticPr fontId="1"/>
  </si>
  <si>
    <t>販促㉓</t>
    <phoneticPr fontId="1"/>
  </si>
  <si>
    <t>販促㉔</t>
    <phoneticPr fontId="1"/>
  </si>
  <si>
    <t>販促㉕</t>
    <phoneticPr fontId="1"/>
  </si>
  <si>
    <t>販促㉖</t>
    <phoneticPr fontId="1"/>
  </si>
  <si>
    <t>販促㉗</t>
    <phoneticPr fontId="1"/>
  </si>
  <si>
    <t>販促㉘</t>
    <phoneticPr fontId="1"/>
  </si>
  <si>
    <t>販促㉙</t>
    <phoneticPr fontId="1"/>
  </si>
  <si>
    <t>販促㉚</t>
    <phoneticPr fontId="1"/>
  </si>
  <si>
    <t>販促㉛</t>
    <phoneticPr fontId="1"/>
  </si>
  <si>
    <t>販促㉜</t>
    <phoneticPr fontId="1"/>
  </si>
  <si>
    <t>販促㉝</t>
    <phoneticPr fontId="1"/>
  </si>
  <si>
    <t>販促㉞</t>
    <phoneticPr fontId="1"/>
  </si>
  <si>
    <t>販促㉟</t>
    <phoneticPr fontId="1"/>
  </si>
  <si>
    <t>販促㊱</t>
    <phoneticPr fontId="1"/>
  </si>
  <si>
    <t>販促㊲</t>
    <phoneticPr fontId="1"/>
  </si>
  <si>
    <t>販促㊳</t>
    <phoneticPr fontId="1"/>
  </si>
  <si>
    <t>販促㊴</t>
    <phoneticPr fontId="1"/>
  </si>
  <si>
    <t>販促㊵</t>
    <phoneticPr fontId="1"/>
  </si>
  <si>
    <t>販促㊶</t>
    <phoneticPr fontId="1"/>
  </si>
  <si>
    <t>販促㊷</t>
    <phoneticPr fontId="1"/>
  </si>
  <si>
    <t>販促㊸</t>
    <phoneticPr fontId="1"/>
  </si>
  <si>
    <t>販促㊹</t>
    <phoneticPr fontId="1"/>
  </si>
  <si>
    <t>販促㊺</t>
    <phoneticPr fontId="1"/>
  </si>
  <si>
    <t>販促㊻</t>
    <phoneticPr fontId="1"/>
  </si>
  <si>
    <t>販促㊼</t>
    <phoneticPr fontId="1"/>
  </si>
  <si>
    <t>販促㊽</t>
    <phoneticPr fontId="1"/>
  </si>
  <si>
    <t>販促㊾</t>
    <phoneticPr fontId="1"/>
  </si>
  <si>
    <t>販促㊿</t>
    <phoneticPr fontId="1"/>
  </si>
  <si>
    <t>４．次年度以降の活動方針（分野・テーマ別事業のPR活動）</t>
    <rPh sb="2" eb="5">
      <t>ジネンド</t>
    </rPh>
    <rPh sb="5" eb="7">
      <t>イコウ</t>
    </rPh>
    <rPh sb="8" eb="10">
      <t>カツドウ</t>
    </rPh>
    <rPh sb="10" eb="12">
      <t>ホウシン</t>
    </rPh>
    <phoneticPr fontId="1"/>
  </si>
  <si>
    <t>次年度以降の活動方針</t>
    <rPh sb="0" eb="3">
      <t>ジネンド</t>
    </rPh>
    <rPh sb="3" eb="5">
      <t>イコウ</t>
    </rPh>
    <rPh sb="6" eb="8">
      <t>カツドウ</t>
    </rPh>
    <rPh sb="8" eb="10">
      <t>ホウシン</t>
    </rPh>
    <phoneticPr fontId="1"/>
  </si>
  <si>
    <t>評価と要因分析を踏まえた次年度以降の活動方針について、具体的に記載してください。</t>
    <phoneticPr fontId="1"/>
  </si>
  <si>
    <t>４．次年度以降の活動方針（分野・テーマ別事業の販売促進活動）</t>
    <rPh sb="2" eb="5">
      <t>ジネンド</t>
    </rPh>
    <rPh sb="5" eb="7">
      <t>イコウ</t>
    </rPh>
    <rPh sb="8" eb="10">
      <t>カツドウ</t>
    </rPh>
    <rPh sb="10" eb="12">
      <t>ホウシン</t>
    </rPh>
    <phoneticPr fontId="1"/>
  </si>
  <si>
    <r>
      <rPr>
        <sz val="14"/>
        <rFont val="ＭＳ 明朝"/>
        <family val="1"/>
        <charset val="128"/>
      </rPr>
      <t>消費税仕入控除税額報告書</t>
    </r>
    <phoneticPr fontId="1"/>
  </si>
  <si>
    <r>
      <rPr>
        <sz val="11"/>
        <rFont val="ＭＳ 明朝"/>
        <family val="1"/>
        <charset val="128"/>
      </rPr>
      <t>所</t>
    </r>
    <r>
      <rPr>
        <sz val="11"/>
        <rFont val="Century"/>
        <family val="1"/>
      </rPr>
      <t xml:space="preserve"> </t>
    </r>
    <r>
      <rPr>
        <sz val="11"/>
        <rFont val="ＭＳ 明朝"/>
        <family val="1"/>
        <charset val="128"/>
      </rPr>
      <t>　</t>
    </r>
    <r>
      <rPr>
        <sz val="11"/>
        <rFont val="Century"/>
        <family val="1"/>
      </rPr>
      <t xml:space="preserve"> </t>
    </r>
    <r>
      <rPr>
        <sz val="11"/>
        <rFont val="ＭＳ 明朝"/>
        <family val="1"/>
        <charset val="128"/>
      </rPr>
      <t>在</t>
    </r>
    <r>
      <rPr>
        <sz val="11"/>
        <rFont val="Century"/>
        <family val="1"/>
      </rPr>
      <t xml:space="preserve">  </t>
    </r>
    <r>
      <rPr>
        <sz val="11"/>
        <rFont val="ＭＳ 明朝"/>
        <family val="1"/>
        <charset val="128"/>
      </rPr>
      <t>　地</t>
    </r>
    <rPh sb="0" eb="1">
      <t>トコロ</t>
    </rPh>
    <rPh sb="4" eb="5">
      <t>ザイ</t>
    </rPh>
    <rPh sb="8" eb="9">
      <t>ジ</t>
    </rPh>
    <phoneticPr fontId="1"/>
  </si>
  <si>
    <r>
      <rPr>
        <sz val="11"/>
        <rFont val="ＭＳ 明朝"/>
        <family val="1"/>
        <charset val="128"/>
      </rPr>
      <t>名　　　　</t>
    </r>
    <r>
      <rPr>
        <sz val="11"/>
        <rFont val="Century"/>
        <family val="1"/>
      </rPr>
      <t xml:space="preserve">  </t>
    </r>
    <r>
      <rPr>
        <sz val="11"/>
        <rFont val="ＭＳ 明朝"/>
        <family val="1"/>
        <charset val="128"/>
      </rPr>
      <t>称</t>
    </r>
    <rPh sb="0" eb="1">
      <t>メイ</t>
    </rPh>
    <rPh sb="7" eb="8">
      <t>ショウ</t>
    </rPh>
    <phoneticPr fontId="1"/>
  </si>
  <si>
    <r>
      <rPr>
        <sz val="11"/>
        <rFont val="ＭＳ 明朝"/>
        <family val="1"/>
        <charset val="128"/>
      </rPr>
      <t>代</t>
    </r>
    <r>
      <rPr>
        <sz val="11"/>
        <rFont val="Century"/>
        <family val="1"/>
      </rPr>
      <t xml:space="preserve"> </t>
    </r>
    <r>
      <rPr>
        <sz val="11"/>
        <rFont val="ＭＳ 明朝"/>
        <family val="1"/>
        <charset val="128"/>
      </rPr>
      <t>表</t>
    </r>
    <r>
      <rPr>
        <sz val="11"/>
        <rFont val="Century"/>
        <family val="1"/>
      </rPr>
      <t xml:space="preserve"> </t>
    </r>
    <r>
      <rPr>
        <sz val="11"/>
        <rFont val="ＭＳ 明朝"/>
        <family val="1"/>
        <charset val="128"/>
      </rPr>
      <t>者</t>
    </r>
    <r>
      <rPr>
        <sz val="11"/>
        <rFont val="Century"/>
        <family val="1"/>
      </rPr>
      <t xml:space="preserve"> </t>
    </r>
    <r>
      <rPr>
        <sz val="11"/>
        <rFont val="ＭＳ 明朝"/>
        <family val="1"/>
        <charset val="128"/>
      </rPr>
      <t>氏</t>
    </r>
    <r>
      <rPr>
        <sz val="11"/>
        <rFont val="Century"/>
        <family val="1"/>
      </rPr>
      <t xml:space="preserve"> </t>
    </r>
    <r>
      <rPr>
        <sz val="11"/>
        <rFont val="ＭＳ 明朝"/>
        <family val="1"/>
        <charset val="128"/>
      </rPr>
      <t>名</t>
    </r>
    <rPh sb="0" eb="1">
      <t>ダイ</t>
    </rPh>
    <rPh sb="2" eb="3">
      <t>ヒョウ</t>
    </rPh>
    <rPh sb="4" eb="5">
      <t>モノ</t>
    </rPh>
    <rPh sb="6" eb="7">
      <t>シ</t>
    </rPh>
    <rPh sb="8" eb="9">
      <t>ナ</t>
    </rPh>
    <phoneticPr fontId="1"/>
  </si>
  <si>
    <r>
      <rPr>
        <sz val="11"/>
        <rFont val="ＭＳ 明朝"/>
        <family val="1"/>
        <charset val="128"/>
      </rPr>
      <t>　令和４年〇〇月〇〇日付</t>
    </r>
    <r>
      <rPr>
        <sz val="11"/>
        <rFont val="Century"/>
        <family val="1"/>
      </rPr>
      <t>AFG</t>
    </r>
    <r>
      <rPr>
        <sz val="11"/>
        <rFont val="ＭＳ 明朝"/>
        <family val="1"/>
        <charset val="128"/>
      </rPr>
      <t>〇〇〇〇号により分野・テーマ別海外販路開拓対策事業補助金の交付決定の通知がありました同事業について、</t>
    </r>
    <rPh sb="19" eb="20">
      <t>ゴウ</t>
    </rPh>
    <phoneticPr fontId="1"/>
  </si>
  <si>
    <t>下記のとおり報告します。</t>
    <phoneticPr fontId="1"/>
  </si>
  <si>
    <r>
      <rPr>
        <sz val="11"/>
        <rFont val="ＭＳ 明朝"/>
        <family val="1"/>
        <charset val="128"/>
      </rPr>
      <t>記</t>
    </r>
    <rPh sb="0" eb="1">
      <t>キ</t>
    </rPh>
    <phoneticPr fontId="1"/>
  </si>
  <si>
    <r>
      <rPr>
        <sz val="11"/>
        <rFont val="ＭＳ 明朝"/>
        <family val="1"/>
        <charset val="128"/>
      </rPr>
      <t>１．</t>
    </r>
    <phoneticPr fontId="1"/>
  </si>
  <si>
    <t>適正化法第15条の補助金の額の確定額</t>
    <phoneticPr fontId="1"/>
  </si>
  <si>
    <r>
      <rPr>
        <sz val="11"/>
        <rFont val="ＭＳ 明朝"/>
        <family val="1"/>
        <charset val="128"/>
      </rPr>
      <t>金</t>
    </r>
    <rPh sb="0" eb="1">
      <t>キン</t>
    </rPh>
    <phoneticPr fontId="1"/>
  </si>
  <si>
    <r>
      <rPr>
        <sz val="11"/>
        <rFont val="ＭＳ 明朝"/>
        <family val="1"/>
        <charset val="128"/>
      </rPr>
      <t>円</t>
    </r>
    <rPh sb="0" eb="1">
      <t>エン</t>
    </rPh>
    <phoneticPr fontId="1"/>
  </si>
  <si>
    <r>
      <rPr>
        <sz val="11"/>
        <rFont val="ＭＳ 明朝"/>
        <family val="1"/>
        <charset val="128"/>
      </rPr>
      <t>（令和○○年○○月○○日付</t>
    </r>
    <r>
      <rPr>
        <sz val="11"/>
        <rFont val="Century"/>
        <family val="1"/>
      </rPr>
      <t>AFG</t>
    </r>
    <r>
      <rPr>
        <sz val="11"/>
        <rFont val="ＭＳ 明朝"/>
        <family val="1"/>
        <charset val="128"/>
      </rPr>
      <t>○○○○○号による額の確定通知額）</t>
    </r>
    <r>
      <rPr>
        <sz val="11"/>
        <rFont val="Century"/>
        <family val="1"/>
      </rPr>
      <t xml:space="preserve"> </t>
    </r>
    <phoneticPr fontId="1"/>
  </si>
  <si>
    <r>
      <rPr>
        <sz val="11"/>
        <rFont val="ＭＳ 明朝"/>
        <family val="1"/>
        <charset val="128"/>
      </rPr>
      <t>２．</t>
    </r>
    <phoneticPr fontId="1"/>
  </si>
  <si>
    <r>
      <rPr>
        <sz val="11"/>
        <rFont val="ＭＳ 明朝"/>
        <family val="1"/>
        <charset val="128"/>
      </rPr>
      <t>補助金の確定時に減額した消費税仕入控除税額</t>
    </r>
    <r>
      <rPr>
        <sz val="12"/>
        <rFont val="Century"/>
        <family val="1"/>
      </rPr>
      <t/>
    </r>
    <phoneticPr fontId="1"/>
  </si>
  <si>
    <r>
      <rPr>
        <sz val="11"/>
        <rFont val="ＭＳ 明朝"/>
        <family val="1"/>
        <charset val="128"/>
      </rPr>
      <t>３．</t>
    </r>
    <phoneticPr fontId="1"/>
  </si>
  <si>
    <r>
      <rPr>
        <sz val="11"/>
        <rFont val="ＭＳ 明朝"/>
        <family val="1"/>
        <charset val="128"/>
      </rPr>
      <t>消費税及び地方消費税の申告により確定した消費税仕入控除税額</t>
    </r>
    <r>
      <rPr>
        <sz val="12"/>
        <rFont val="Century"/>
        <family val="1"/>
      </rPr>
      <t/>
    </r>
    <phoneticPr fontId="1"/>
  </si>
  <si>
    <r>
      <rPr>
        <sz val="11"/>
        <rFont val="ＭＳ 明朝"/>
        <family val="1"/>
        <charset val="128"/>
      </rPr>
      <t>補助金返還相当額（３の金額から２の金額を減じて得た額）</t>
    </r>
    <phoneticPr fontId="1"/>
  </si>
  <si>
    <r>
      <rPr>
        <sz val="11"/>
        <rFont val="ＭＳ 明朝"/>
        <family val="1"/>
        <charset val="128"/>
      </rPr>
      <t>　</t>
    </r>
    <r>
      <rPr>
        <sz val="11"/>
        <rFont val="Century"/>
        <family val="1"/>
      </rPr>
      <t>(</t>
    </r>
    <r>
      <rPr>
        <sz val="11"/>
        <rFont val="ＭＳ 明朝"/>
        <family val="1"/>
        <charset val="128"/>
      </rPr>
      <t>注</t>
    </r>
    <r>
      <rPr>
        <sz val="11"/>
        <rFont val="Century"/>
        <family val="1"/>
      </rPr>
      <t>)</t>
    </r>
    <r>
      <rPr>
        <sz val="11"/>
        <rFont val="ＭＳ 明朝"/>
        <family val="1"/>
        <charset val="128"/>
      </rPr>
      <t>　記載内容の確認のため、以下の資料を添付してください。</t>
    </r>
    <phoneticPr fontId="1"/>
  </si>
  <si>
    <r>
      <rPr>
        <sz val="11"/>
        <rFont val="ＭＳ 明朝"/>
        <family val="1"/>
        <charset val="128"/>
      </rPr>
      <t>なお、補助事業者が法人格を有しない組合等の場合は、すべての構成員分を添付してください。</t>
    </r>
    <phoneticPr fontId="1"/>
  </si>
  <si>
    <r>
      <rPr>
        <sz val="11"/>
        <rFont val="ＭＳ 明朝"/>
        <family val="1"/>
        <charset val="128"/>
      </rPr>
      <t>ⅰ　消費税確定申告書の写し（税務署の収受印等のあるもの）</t>
    </r>
    <phoneticPr fontId="1"/>
  </si>
  <si>
    <r>
      <rPr>
        <sz val="11"/>
        <rFont val="ＭＳ 明朝"/>
        <family val="1"/>
        <charset val="128"/>
      </rPr>
      <t>ⅱ　付表２「課税売上割合・控除対象仕入税額等の計算表」の写し</t>
    </r>
    <phoneticPr fontId="1"/>
  </si>
  <si>
    <t>ⅲ　様式第６の別添１および２の金額の積算内訳（人件費に通勤手当を含む場合は、その内訳を確認できる資料も併せて提出してください）</t>
    <phoneticPr fontId="1"/>
  </si>
  <si>
    <t>ⅳ　補助事業者が消費税法第60条第４項に定める法人等である場合、同項に規定する特定収入の割合を確認できる資料</t>
    <phoneticPr fontId="1"/>
  </si>
  <si>
    <r>
      <rPr>
        <sz val="11"/>
        <rFont val="ＭＳ 明朝"/>
        <family val="1"/>
        <charset val="128"/>
      </rPr>
      <t>５．</t>
    </r>
    <phoneticPr fontId="1"/>
  </si>
  <si>
    <r>
      <rPr>
        <sz val="11"/>
        <rFont val="ＭＳ 明朝"/>
        <family val="1"/>
        <charset val="128"/>
      </rPr>
      <t>当該補助金に係る消費税仕入控除税額が明らかにならない場合、その状況を記載してください。</t>
    </r>
    <phoneticPr fontId="1"/>
  </si>
  <si>
    <r>
      <rPr>
        <sz val="11"/>
        <rFont val="ＭＳ 明朝"/>
        <family val="1"/>
        <charset val="128"/>
      </rPr>
      <t>　</t>
    </r>
    <r>
      <rPr>
        <sz val="11"/>
        <rFont val="Century"/>
        <family val="1"/>
      </rPr>
      <t>(</t>
    </r>
    <r>
      <rPr>
        <sz val="11"/>
        <rFont val="ＭＳ 明朝"/>
        <family val="1"/>
        <charset val="128"/>
      </rPr>
      <t>注</t>
    </r>
    <r>
      <rPr>
        <sz val="11"/>
        <rFont val="Century"/>
        <family val="1"/>
      </rPr>
      <t>)</t>
    </r>
    <r>
      <rPr>
        <sz val="11"/>
        <rFont val="ＭＳ 明朝"/>
        <family val="1"/>
        <charset val="128"/>
      </rPr>
      <t>　消費税及び地方消費税の確定申告が完了していない場合にあっては、申告予定時期も記載してください。</t>
    </r>
    <phoneticPr fontId="1"/>
  </si>
  <si>
    <r>
      <rPr>
        <sz val="11"/>
        <rFont val="ＭＳ 明朝"/>
        <family val="1"/>
        <charset val="128"/>
      </rPr>
      <t>６．</t>
    </r>
    <phoneticPr fontId="1"/>
  </si>
  <si>
    <r>
      <rPr>
        <sz val="11"/>
        <rFont val="ＭＳ 明朝"/>
        <family val="1"/>
        <charset val="128"/>
      </rPr>
      <t>当該補助金に係る消費税仕入控除税額がない場合、その理由を記載</t>
    </r>
    <phoneticPr fontId="1"/>
  </si>
  <si>
    <r>
      <rPr>
        <sz val="11"/>
        <rFont val="ＭＳ 明朝"/>
        <family val="1"/>
        <charset val="128"/>
      </rPr>
      <t>ⅰ　免税事業者の場合は、補助事業実施年度の前々年度に係る法人税（個人事業者の場合は所得税）確定申告書の写し（税務署の収受印等の</t>
    </r>
    <phoneticPr fontId="1"/>
  </si>
  <si>
    <r>
      <rPr>
        <sz val="11"/>
        <rFont val="ＭＳ 明朝"/>
        <family val="1"/>
        <charset val="128"/>
      </rPr>
      <t>あるもの）及び損益計算書等、売上高を確認できる資料</t>
    </r>
    <phoneticPr fontId="1"/>
  </si>
  <si>
    <r>
      <rPr>
        <sz val="11"/>
        <rFont val="ＭＳ 明朝"/>
        <family val="1"/>
        <charset val="128"/>
      </rPr>
      <t>ⅱ　新たに設立された法人であって、かつ免税事業者の場合は、設立日、事業年度、事業開始日、事業開始日における資本金又は出資金の</t>
    </r>
    <phoneticPr fontId="1"/>
  </si>
  <si>
    <t>金額が証明できる書類など、免税事業者であることを確認できる資料</t>
    <phoneticPr fontId="1"/>
  </si>
  <si>
    <t>ⅲ　簡易課税制度の適用を受ける事業者の場合は、補助事業実施年度における消費税確定申告書（簡易課税用）の写し（税務署の収受印等の</t>
    <phoneticPr fontId="1"/>
  </si>
  <si>
    <t>あるもの）</t>
    <phoneticPr fontId="1"/>
  </si>
  <si>
    <t>ⅳ　補助事業者が消費税法第60条第４項に定める法人等である場合は、同項に規定する特定収入の割合を確認できる資料</t>
    <phoneticPr fontId="1"/>
  </si>
  <si>
    <r>
      <rPr>
        <sz val="11"/>
        <rFont val="ＭＳ 明朝"/>
        <family val="1"/>
        <charset val="128"/>
      </rPr>
      <t>以　　　上</t>
    </r>
    <phoneticPr fontId="1"/>
  </si>
  <si>
    <t>　分野・テーマ別海外販路開拓対策事業補助金交付決定前着手届</t>
    <rPh sb="21" eb="23">
      <t>コウフ</t>
    </rPh>
    <rPh sb="23" eb="25">
      <t>ケッテイ</t>
    </rPh>
    <rPh sb="25" eb="26">
      <t>マエ</t>
    </rPh>
    <rPh sb="26" eb="28">
      <t>チャクシュ</t>
    </rPh>
    <rPh sb="28" eb="29">
      <t>トドケ</t>
    </rPh>
    <phoneticPr fontId="1"/>
  </si>
  <si>
    <t>　　　分野・テーマ別海外販路開拓対策事業の採択通知のあった事業について、補助金交付決定前に着手することとしたいので、下記の条件を</t>
    <rPh sb="16" eb="18">
      <t>タイサク</t>
    </rPh>
    <rPh sb="21" eb="23">
      <t>サイタク</t>
    </rPh>
    <rPh sb="23" eb="25">
      <t>ツウチ</t>
    </rPh>
    <rPh sb="29" eb="31">
      <t>ジギョウ</t>
    </rPh>
    <rPh sb="36" eb="39">
      <t>ホジョキン</t>
    </rPh>
    <rPh sb="39" eb="41">
      <t>コウフ</t>
    </rPh>
    <rPh sb="41" eb="43">
      <t>ケッテイ</t>
    </rPh>
    <rPh sb="43" eb="44">
      <t>マエ</t>
    </rPh>
    <rPh sb="45" eb="47">
      <t>チャクシュ</t>
    </rPh>
    <rPh sb="58" eb="60">
      <t>カキ</t>
    </rPh>
    <rPh sb="61" eb="63">
      <t>ジョウケン</t>
    </rPh>
    <phoneticPr fontId="1"/>
  </si>
  <si>
    <t>　　　了承の上届け出します。</t>
    <rPh sb="7" eb="8">
      <t>トド</t>
    </rPh>
    <rPh sb="9" eb="10">
      <t>デ</t>
    </rPh>
    <phoneticPr fontId="1"/>
  </si>
  <si>
    <t>補助金の交付決定を受けるまでの間に、天災地変の自由により当該事業に損失が生じた場合、当該損失は事業</t>
    <rPh sb="0" eb="3">
      <t>ホジョキン</t>
    </rPh>
    <rPh sb="4" eb="6">
      <t>コウフ</t>
    </rPh>
    <rPh sb="6" eb="8">
      <t>ケッテイ</t>
    </rPh>
    <rPh sb="9" eb="10">
      <t>ウ</t>
    </rPh>
    <rPh sb="15" eb="16">
      <t>アイダ</t>
    </rPh>
    <rPh sb="18" eb="20">
      <t>テンサイ</t>
    </rPh>
    <rPh sb="20" eb="22">
      <t>チヘン</t>
    </rPh>
    <rPh sb="23" eb="25">
      <t>ジユウ</t>
    </rPh>
    <rPh sb="28" eb="30">
      <t>トウガイ</t>
    </rPh>
    <rPh sb="30" eb="32">
      <t>ジギョウ</t>
    </rPh>
    <rPh sb="33" eb="35">
      <t>ソンシツ</t>
    </rPh>
    <rPh sb="36" eb="37">
      <t>ショウ</t>
    </rPh>
    <rPh sb="39" eb="41">
      <t>バアイ</t>
    </rPh>
    <rPh sb="42" eb="44">
      <t>トウガイ</t>
    </rPh>
    <rPh sb="44" eb="46">
      <t>ソンシツ</t>
    </rPh>
    <rPh sb="47" eb="49">
      <t>ジギョウ</t>
    </rPh>
    <phoneticPr fontId="1"/>
  </si>
  <si>
    <t>実施主体が負担すること。</t>
    <rPh sb="5" eb="7">
      <t>フタン</t>
    </rPh>
    <phoneticPr fontId="1"/>
  </si>
  <si>
    <t>交付決定を受けた補助金の額が交付申請額、または交付申請予定額に達しない場合においても異議がないこと。</t>
    <rPh sb="0" eb="2">
      <t>コウフ</t>
    </rPh>
    <rPh sb="2" eb="4">
      <t>ケッテイ</t>
    </rPh>
    <rPh sb="5" eb="6">
      <t>ウ</t>
    </rPh>
    <rPh sb="8" eb="11">
      <t>ホジョキン</t>
    </rPh>
    <rPh sb="12" eb="13">
      <t>ガク</t>
    </rPh>
    <rPh sb="14" eb="16">
      <t>コウフ</t>
    </rPh>
    <rPh sb="16" eb="18">
      <t>シンセイ</t>
    </rPh>
    <rPh sb="18" eb="19">
      <t>ガク</t>
    </rPh>
    <rPh sb="23" eb="25">
      <t>コウフ</t>
    </rPh>
    <rPh sb="25" eb="27">
      <t>シンセイ</t>
    </rPh>
    <rPh sb="27" eb="29">
      <t>ヨテイ</t>
    </rPh>
    <rPh sb="29" eb="30">
      <t>ガク</t>
    </rPh>
    <rPh sb="31" eb="32">
      <t>タッ</t>
    </rPh>
    <rPh sb="35" eb="37">
      <t>バアイ</t>
    </rPh>
    <rPh sb="42" eb="44">
      <t>イギ</t>
    </rPh>
    <phoneticPr fontId="1"/>
  </si>
  <si>
    <t>当該事業については着手から補助金の交付決定を受けるまでの間、事業実施計画の変更は行わないこと。</t>
    <rPh sb="0" eb="2">
      <t>トウガイ</t>
    </rPh>
    <rPh sb="2" eb="4">
      <t>ジギョウ</t>
    </rPh>
    <rPh sb="9" eb="11">
      <t>チャクシュ</t>
    </rPh>
    <rPh sb="13" eb="16">
      <t>ホジョキン</t>
    </rPh>
    <rPh sb="17" eb="19">
      <t>コウフ</t>
    </rPh>
    <rPh sb="19" eb="21">
      <t>ケッテイ</t>
    </rPh>
    <rPh sb="22" eb="23">
      <t>ウ</t>
    </rPh>
    <rPh sb="28" eb="29">
      <t>アイダ</t>
    </rPh>
    <rPh sb="30" eb="32">
      <t>ジギョウ</t>
    </rPh>
    <rPh sb="32" eb="34">
      <t>ジッシ</t>
    </rPh>
    <rPh sb="34" eb="36">
      <t>ケイカク</t>
    </rPh>
    <rPh sb="37" eb="39">
      <t>ヘンコウ</t>
    </rPh>
    <rPh sb="40" eb="41">
      <t>オコナ</t>
    </rPh>
    <phoneticPr fontId="1"/>
  </si>
  <si>
    <t xml:space="preserve">暴力団排除に関する誓約事項  </t>
    <phoneticPr fontId="1"/>
  </si>
  <si>
    <r>
      <rPr>
        <sz val="11"/>
        <rFont val="ＭＳ 明朝"/>
        <family val="1"/>
        <charset val="128"/>
      </rPr>
      <t>当社（個人である場合は私、団体である場合は当団体）は、補助金の交付の申請をするに当たって、また、補助事業の実施期間内及び完了後においては、</t>
    </r>
    <phoneticPr fontId="1"/>
  </si>
  <si>
    <r>
      <rPr>
        <sz val="11"/>
        <rFont val="ＭＳ 明朝"/>
        <family val="1"/>
        <charset val="128"/>
      </rPr>
      <t>下記のいずれにも該当しないことを誓約いたします。この誓約が虚偽であり、又はこの誓約に反したことにより、当方が不利益を被ることとなっても、</t>
    </r>
    <phoneticPr fontId="1"/>
  </si>
  <si>
    <r>
      <rPr>
        <sz val="11"/>
        <rFont val="ＭＳ 明朝"/>
        <family val="1"/>
        <charset val="128"/>
      </rPr>
      <t>異議は一切申し立てません。</t>
    </r>
    <phoneticPr fontId="1"/>
  </si>
  <si>
    <r>
      <rPr>
        <sz val="11"/>
        <rFont val="ＭＳ 明朝"/>
        <family val="1"/>
        <charset val="128"/>
      </rPr>
      <t>（１）</t>
    </r>
    <phoneticPr fontId="1"/>
  </si>
  <si>
    <r>
      <rPr>
        <sz val="11"/>
        <rFont val="ＭＳ 明朝"/>
        <family val="1"/>
        <charset val="128"/>
      </rPr>
      <t>法人等（個人、法人又は団体をいう。）が、暴力団（暴力団員による不当な行為の防止等に関する法律（平成３年法律第７７号）第２条第２号に</t>
    </r>
    <phoneticPr fontId="1"/>
  </si>
  <si>
    <r>
      <rPr>
        <sz val="11"/>
        <rFont val="ＭＳ 明朝"/>
        <family val="1"/>
        <charset val="128"/>
      </rPr>
      <t>規定する暴力団をいう。以下同じ。）であるとき又は法人等の役員等（個人である場合はその者、法人である場合は役員、団体である場合は代表</t>
    </r>
    <phoneticPr fontId="1"/>
  </si>
  <si>
    <r>
      <rPr>
        <sz val="11"/>
        <rFont val="ＭＳ 明朝"/>
        <family val="1"/>
        <charset val="128"/>
      </rPr>
      <t>者、理事等、その他経営に実質的に関与している者をいう。以下同じ。）が、暴力団員（同法第２条第６号に規定する暴力団員をいう。以下同じ。）</t>
    </r>
    <phoneticPr fontId="1"/>
  </si>
  <si>
    <r>
      <rPr>
        <sz val="11"/>
        <rFont val="ＭＳ 明朝"/>
        <family val="1"/>
        <charset val="128"/>
      </rPr>
      <t>であるとき。</t>
    </r>
    <phoneticPr fontId="1"/>
  </si>
  <si>
    <r>
      <rPr>
        <sz val="11"/>
        <rFont val="ＭＳ 明朝"/>
        <family val="1"/>
        <charset val="128"/>
      </rPr>
      <t>（２）</t>
    </r>
    <phoneticPr fontId="1"/>
  </si>
  <si>
    <r>
      <rPr>
        <sz val="11"/>
        <rFont val="ＭＳ 明朝"/>
        <family val="1"/>
        <charset val="128"/>
      </rPr>
      <t>役員等が、自己、自社若しくは第三者の不正の利益を図る目的又は第三者に損害を加える目的をもって、暴力団又は暴力団員を利用するなどして</t>
    </r>
    <phoneticPr fontId="1"/>
  </si>
  <si>
    <r>
      <rPr>
        <sz val="11"/>
        <rFont val="ＭＳ 明朝"/>
        <family val="1"/>
        <charset val="128"/>
      </rPr>
      <t>いるとき。</t>
    </r>
    <phoneticPr fontId="1"/>
  </si>
  <si>
    <r>
      <rPr>
        <sz val="11"/>
        <rFont val="ＭＳ 明朝"/>
        <family val="1"/>
        <charset val="128"/>
      </rPr>
      <t>（３）</t>
    </r>
    <phoneticPr fontId="1"/>
  </si>
  <si>
    <r>
      <rPr>
        <sz val="11"/>
        <rFont val="ＭＳ 明朝"/>
        <family val="1"/>
        <charset val="128"/>
      </rPr>
      <t>役員等が、暴力団又は暴力団員に対して、資金等を供給し、又は便宜を供与するなど直接的あるいは積極的に暴力団の維持、運営に協力し、若しく</t>
    </r>
    <phoneticPr fontId="1"/>
  </si>
  <si>
    <r>
      <rPr>
        <sz val="11"/>
        <rFont val="ＭＳ 明朝"/>
        <family val="1"/>
        <charset val="128"/>
      </rPr>
      <t>は関与しているとき。</t>
    </r>
    <phoneticPr fontId="1"/>
  </si>
  <si>
    <r>
      <rPr>
        <sz val="11"/>
        <rFont val="ＭＳ 明朝"/>
        <family val="1"/>
        <charset val="128"/>
      </rPr>
      <t>（４）</t>
    </r>
    <phoneticPr fontId="1"/>
  </si>
  <si>
    <r>
      <rPr>
        <sz val="11"/>
        <rFont val="ＭＳ 明朝"/>
        <family val="1"/>
        <charset val="128"/>
      </rPr>
      <t>役員等が、暴力団又は暴力団員であることを知りながらこれと社会的に非難されるべき関係を有しているとき。</t>
    </r>
    <phoneticPr fontId="1"/>
  </si>
  <si>
    <r>
      <rPr>
        <sz val="11"/>
        <rFont val="ＭＳ 明朝"/>
        <family val="1"/>
        <charset val="128"/>
      </rPr>
      <t>以　　上</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</si>
</sst>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 #,##0_ ;_ * \-#,##0_ ;_ * &quot;-&quot;_ ;_ @_ "/>
    <numFmt numFmtId="176" formatCode="0_);\(0\)"/>
    <numFmt numFmtId="177" formatCode="#,##0_ "/>
    <numFmt numFmtId="178" formatCode="0.00_ "/>
    <numFmt numFmtId="179" formatCode="[&lt;=999]000;[&lt;=9999]000\-00;000\-0000"/>
    <numFmt numFmtId="180" formatCode=";;;"/>
    <numFmt numFmtId="181" formatCode="\(#,##0,\)"/>
    <numFmt numFmtId="182" formatCode="@&quot;)&quot;\ "/>
    <numFmt numFmtId="183" formatCode="#,##0,"/>
    <numFmt numFmtId="184" formatCode="yyyy&quot;年&quot;m&quot;月&quot;d&quot;日&quot;;@"/>
    <numFmt numFmtId="185" formatCode="#,##0\ "/>
    <numFmt numFmtId="186" formatCode="yyyy&quot;年&quot;m&quot;月&quot;;@"/>
    <numFmt numFmtId="187" formatCode="#,##0.0_ "/>
    <numFmt numFmtId="188" formatCode="[$-411]ggge&quot;年&quot;m&quot;月&quot;d&quot;日&quot;;@"/>
    <numFmt numFmtId="189" formatCode="[$-411]ggge&quot;年&quot;;@"/>
    <numFmt numFmtId="190" formatCode="@&quot;申請について&quot;\ "/>
    <numFmt numFmtId="191" formatCode="0.0%"/>
    <numFmt numFmtId="192" formatCode="\(#,##0\)"/>
    <numFmt numFmtId="193" formatCode="0.0"/>
    <numFmt numFmtId="194" formatCode="0.0_);[Red]\(0.0\)"/>
    <numFmt numFmtId="195" formatCode="@&quot;申請&quot;"/>
  </numFmts>
  <fonts count="85">
    <font>
      <sz val="11"/>
      <color theme="1"/>
      <name val="游ゴシック"/>
      <family val="2"/>
      <charset val="128"/>
      <scheme val="minor"/>
    </font>
    <font>
      <sz val="6"/>
      <name val="游ゴシック"/>
      <family val="2"/>
      <charset val="128"/>
      <scheme val="minor"/>
    </font>
    <font>
      <sz val="11"/>
      <color theme="1"/>
      <name val="ＭＳ 明朝"/>
      <family val="1"/>
      <charset val="128"/>
    </font>
    <font>
      <sz val="10"/>
      <color theme="1"/>
      <name val="ＭＳ 明朝"/>
      <family val="1"/>
      <charset val="128"/>
    </font>
    <font>
      <sz val="11"/>
      <name val="ＭＳ 明朝"/>
      <family val="1"/>
      <charset val="128"/>
    </font>
    <font>
      <b/>
      <sz val="12"/>
      <color theme="1"/>
      <name val="ＭＳ 明朝"/>
      <family val="1"/>
      <charset val="128"/>
    </font>
    <font>
      <sz val="14"/>
      <color theme="1"/>
      <name val="ＭＳ 明朝"/>
      <family val="1"/>
      <charset val="128"/>
    </font>
    <font>
      <u/>
      <sz val="11"/>
      <color theme="10"/>
      <name val="游ゴシック"/>
      <family val="2"/>
      <charset val="128"/>
      <scheme val="minor"/>
    </font>
    <font>
      <sz val="14"/>
      <color rgb="FF000000"/>
      <name val="ＭＳ 明朝"/>
      <family val="1"/>
      <charset val="128"/>
    </font>
    <font>
      <sz val="11"/>
      <color theme="1"/>
      <name val="Century"/>
      <family val="1"/>
    </font>
    <font>
      <b/>
      <sz val="12"/>
      <color theme="1"/>
      <name val="Century"/>
      <family val="1"/>
    </font>
    <font>
      <sz val="10"/>
      <color theme="1"/>
      <name val="Century"/>
      <family val="1"/>
    </font>
    <font>
      <sz val="12"/>
      <color theme="1"/>
      <name val="Century"/>
      <family val="1"/>
    </font>
    <font>
      <sz val="11"/>
      <name val="Century"/>
      <family val="1"/>
    </font>
    <font>
      <sz val="11"/>
      <color theme="1" tint="0.34998626667073579"/>
      <name val="Century"/>
      <family val="1"/>
    </font>
    <font>
      <b/>
      <sz val="11"/>
      <name val="Century"/>
      <family val="1"/>
    </font>
    <font>
      <sz val="14"/>
      <color rgb="FF000000"/>
      <name val="Century"/>
      <family val="1"/>
    </font>
    <font>
      <sz val="12"/>
      <color rgb="FF000000"/>
      <name val="Century"/>
      <family val="1"/>
    </font>
    <font>
      <sz val="11"/>
      <color theme="0" tint="-0.34998626667073579"/>
      <name val="Century"/>
      <family val="1"/>
    </font>
    <font>
      <b/>
      <sz val="11"/>
      <color theme="1"/>
      <name val="Century"/>
      <family val="1"/>
    </font>
    <font>
      <b/>
      <sz val="11"/>
      <color theme="1"/>
      <name val="ＭＳ 明朝"/>
      <family val="1"/>
      <charset val="128"/>
    </font>
    <font>
      <u/>
      <sz val="11"/>
      <color theme="10"/>
      <name val="Century"/>
      <family val="1"/>
    </font>
    <font>
      <sz val="11"/>
      <color rgb="FF000000"/>
      <name val="ＭＳ 明朝"/>
      <family val="1"/>
      <charset val="128"/>
    </font>
    <font>
      <sz val="11"/>
      <color theme="1"/>
      <name val="ＭＳ Ｐ明朝"/>
      <family val="1"/>
      <charset val="128"/>
    </font>
    <font>
      <sz val="12"/>
      <color theme="1"/>
      <name val="ＭＳ Ｐ明朝"/>
      <family val="1"/>
      <charset val="128"/>
    </font>
    <font>
      <sz val="11"/>
      <color rgb="FFFFFF00"/>
      <name val="ＭＳ Ｐ明朝"/>
      <family val="1"/>
      <charset val="128"/>
    </font>
    <font>
      <sz val="14"/>
      <name val="Century"/>
      <family val="1"/>
    </font>
    <font>
      <sz val="12"/>
      <name val="Century"/>
      <family val="1"/>
    </font>
    <font>
      <sz val="11"/>
      <color rgb="FFFFFF00"/>
      <name val="ＭＳ 明朝"/>
      <family val="1"/>
      <charset val="128"/>
    </font>
    <font>
      <sz val="11"/>
      <color rgb="FFFFFF00"/>
      <name val="Century"/>
      <family val="1"/>
    </font>
    <font>
      <sz val="11"/>
      <name val="ＭＳ Ｐ明朝"/>
      <family val="1"/>
      <charset val="128"/>
    </font>
    <font>
      <sz val="11"/>
      <color theme="1"/>
      <name val="游ゴシック"/>
      <family val="2"/>
      <charset val="128"/>
      <scheme val="minor"/>
    </font>
    <font>
      <b/>
      <sz val="11"/>
      <name val="ＭＳ 明朝"/>
      <family val="1"/>
      <charset val="128"/>
    </font>
    <font>
      <sz val="14"/>
      <color rgb="FF000000"/>
      <name val="ＭＳ Ｐ明朝"/>
      <family val="1"/>
      <charset val="128"/>
    </font>
    <font>
      <sz val="12"/>
      <name val="ＭＳ Ｐ明朝"/>
      <family val="1"/>
      <charset val="128"/>
    </font>
    <font>
      <sz val="12"/>
      <name val="ＭＳ 明朝"/>
      <family val="1"/>
      <charset val="128"/>
    </font>
    <font>
      <sz val="14"/>
      <name val="ＭＳ Ｐ明朝"/>
      <family val="1"/>
      <charset val="128"/>
    </font>
    <font>
      <sz val="14"/>
      <name val="ＭＳ 明朝"/>
      <family val="1"/>
      <charset val="128"/>
    </font>
    <font>
      <sz val="13"/>
      <name val="Century"/>
      <family val="1"/>
    </font>
    <font>
      <sz val="13"/>
      <name val="ＭＳ 明朝"/>
      <family val="1"/>
      <charset val="128"/>
    </font>
    <font>
      <sz val="13"/>
      <name val="ＭＳ Ｐ明朝"/>
      <family val="1"/>
      <charset val="128"/>
    </font>
    <font>
      <b/>
      <sz val="9"/>
      <color indexed="81"/>
      <name val="MS P ゴシック"/>
      <family val="3"/>
      <charset val="128"/>
    </font>
    <font>
      <sz val="12"/>
      <color theme="1"/>
      <name val="ＭＳ 明朝"/>
      <family val="1"/>
      <charset val="128"/>
    </font>
    <font>
      <sz val="14"/>
      <color theme="0"/>
      <name val="Century"/>
      <family val="1"/>
    </font>
    <font>
      <sz val="14"/>
      <color theme="0"/>
      <name val="ＭＳ 明朝"/>
      <family val="1"/>
      <charset val="128"/>
    </font>
    <font>
      <u/>
      <sz val="11"/>
      <color theme="10"/>
      <name val="ＭＳ 明朝"/>
      <family val="1"/>
      <charset val="128"/>
    </font>
    <font>
      <sz val="11"/>
      <color rgb="FFFF0000"/>
      <name val="Century"/>
      <family val="1"/>
    </font>
    <font>
      <sz val="9"/>
      <color indexed="81"/>
      <name val="MS P ゴシック"/>
      <family val="3"/>
      <charset val="128"/>
    </font>
    <font>
      <b/>
      <sz val="12"/>
      <color theme="0"/>
      <name val="ＭＳ 明朝"/>
      <family val="1"/>
      <charset val="128"/>
    </font>
    <font>
      <b/>
      <sz val="12"/>
      <color theme="1"/>
      <name val="ＭＳ Ｐ明朝"/>
      <family val="1"/>
      <charset val="128"/>
    </font>
    <font>
      <sz val="11"/>
      <color theme="0" tint="-0.34998626667073579"/>
      <name val="ＭＳ 明朝"/>
      <family val="1"/>
      <charset val="128"/>
    </font>
    <font>
      <sz val="11"/>
      <color theme="1" tint="0.34998626667073579"/>
      <name val="ＭＳ 明朝"/>
      <family val="1"/>
      <charset val="128"/>
    </font>
    <font>
      <sz val="12"/>
      <color rgb="FF000000"/>
      <name val="ＭＳ 明朝"/>
      <family val="1"/>
      <charset val="128"/>
    </font>
    <font>
      <sz val="22"/>
      <color theme="1"/>
      <name val="游ゴシック"/>
      <family val="3"/>
      <charset val="128"/>
      <scheme val="minor"/>
    </font>
    <font>
      <sz val="12"/>
      <color rgb="FFFF0000"/>
      <name val="游ゴシック"/>
      <family val="3"/>
      <charset val="128"/>
      <scheme val="minor"/>
    </font>
    <font>
      <i/>
      <sz val="12"/>
      <color theme="1"/>
      <name val="ＭＳ Ｐ明朝"/>
      <family val="1"/>
      <charset val="128"/>
    </font>
    <font>
      <b/>
      <sz val="11"/>
      <color theme="1"/>
      <name val="ＭＳ Ｐ明朝"/>
      <family val="1"/>
      <charset val="128"/>
    </font>
    <font>
      <sz val="8"/>
      <color theme="1"/>
      <name val="ＭＳ 明朝"/>
      <family val="1"/>
      <charset val="128"/>
    </font>
    <font>
      <sz val="16"/>
      <color theme="1"/>
      <name val="ＭＳ 明朝"/>
      <family val="1"/>
      <charset val="128"/>
    </font>
    <font>
      <i/>
      <sz val="11"/>
      <color theme="1"/>
      <name val="Century"/>
      <family val="1"/>
    </font>
    <font>
      <b/>
      <i/>
      <sz val="11"/>
      <color theme="1"/>
      <name val="ＭＳ 明朝"/>
      <family val="1"/>
      <charset val="128"/>
    </font>
    <font>
      <sz val="8"/>
      <name val="ＭＳ 明朝"/>
      <family val="2"/>
      <charset val="128"/>
    </font>
    <font>
      <b/>
      <u/>
      <sz val="14"/>
      <color rgb="FFFF0000"/>
      <name val="ＭＳ 明朝"/>
      <family val="1"/>
      <charset val="128"/>
    </font>
    <font>
      <sz val="10"/>
      <color theme="1"/>
      <name val="ＭＳ Ｐ明朝"/>
      <family val="1"/>
      <charset val="128"/>
    </font>
    <font>
      <sz val="16"/>
      <name val="ＭＳ 明朝"/>
      <family val="1"/>
      <charset val="128"/>
    </font>
    <font>
      <sz val="16"/>
      <name val="Century"/>
      <family val="1"/>
    </font>
    <font>
      <sz val="16"/>
      <color theme="1"/>
      <name val="Century"/>
      <family val="1"/>
    </font>
    <font>
      <sz val="14"/>
      <color theme="1"/>
      <name val="Century"/>
      <family val="1"/>
    </font>
    <font>
      <u/>
      <sz val="11"/>
      <color theme="10"/>
      <name val="游ゴシック"/>
      <family val="3"/>
      <charset val="128"/>
      <scheme val="minor"/>
    </font>
    <font>
      <u/>
      <sz val="12"/>
      <color theme="10"/>
      <name val="游ゴシック"/>
      <family val="2"/>
      <charset val="128"/>
      <scheme val="minor"/>
    </font>
    <font>
      <b/>
      <sz val="12"/>
      <name val="Century"/>
      <family val="1"/>
    </font>
    <font>
      <sz val="10"/>
      <color indexed="81"/>
      <name val="MS P ゴシック"/>
      <family val="3"/>
      <charset val="128"/>
    </font>
    <font>
      <sz val="11"/>
      <color indexed="12"/>
      <name val="MS P ゴシック"/>
      <family val="3"/>
      <charset val="128"/>
    </font>
    <font>
      <b/>
      <sz val="11"/>
      <color indexed="12"/>
      <name val="MS P ゴシック"/>
      <family val="3"/>
      <charset val="128"/>
    </font>
    <font>
      <b/>
      <sz val="12"/>
      <name val="ＭＳ 明朝"/>
      <family val="1"/>
      <charset val="128"/>
    </font>
    <font>
      <sz val="10"/>
      <name val="ＭＳ 明朝"/>
      <family val="1"/>
      <charset val="128"/>
    </font>
    <font>
      <sz val="10"/>
      <name val="Century"/>
      <family val="1"/>
    </font>
    <font>
      <sz val="8"/>
      <color theme="1"/>
      <name val="Century"/>
      <family val="1"/>
    </font>
    <font>
      <sz val="9"/>
      <name val="ＭＳ 明朝"/>
      <family val="1"/>
      <charset val="128"/>
    </font>
    <font>
      <sz val="9"/>
      <name val="Century"/>
      <family val="1"/>
    </font>
    <font>
      <b/>
      <sz val="14"/>
      <color theme="1"/>
      <name val="Century"/>
      <family val="1"/>
    </font>
    <font>
      <b/>
      <sz val="10"/>
      <color indexed="81"/>
      <name val="MS P ゴシック"/>
      <family val="3"/>
      <charset val="128"/>
    </font>
    <font>
      <b/>
      <sz val="10"/>
      <color indexed="10"/>
      <name val="MS P ゴシック"/>
      <family val="3"/>
      <charset val="128"/>
    </font>
    <font>
      <b/>
      <sz val="9"/>
      <color indexed="10"/>
      <name val="MS P ゴシック"/>
      <family val="3"/>
      <charset val="128"/>
    </font>
    <font>
      <sz val="9"/>
      <color rgb="FF000000"/>
      <name val="Meiryo UI"/>
      <family val="3"/>
      <charset val="128"/>
    </font>
  </fonts>
  <fills count="11">
    <fill>
      <patternFill patternType="none"/>
    </fill>
    <fill>
      <patternFill patternType="gray125"/>
    </fill>
    <fill>
      <patternFill patternType="solid">
        <fgColor rgb="FFFFFFCC"/>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theme="8" tint="0.59996337778862885"/>
        <bgColor indexed="64"/>
      </patternFill>
    </fill>
    <fill>
      <patternFill patternType="solid">
        <fgColor rgb="FF0070C0"/>
        <bgColor indexed="64"/>
      </patternFill>
    </fill>
  </fills>
  <borders count="20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thin">
        <color indexed="64"/>
      </left>
      <right style="thin">
        <color indexed="64"/>
      </right>
      <top style="hair">
        <color indexed="64"/>
      </top>
      <bottom/>
      <diagonal/>
    </border>
    <border>
      <left style="thin">
        <color indexed="64"/>
      </left>
      <right/>
      <top style="medium">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double">
        <color rgb="FF000000"/>
      </bottom>
      <diagonal/>
    </border>
    <border>
      <left style="thin">
        <color indexed="64"/>
      </left>
      <right style="thin">
        <color indexed="64"/>
      </right>
      <top style="thin">
        <color indexed="64"/>
      </top>
      <bottom style="double">
        <color rgb="FF000000"/>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top style="medium">
        <color indexed="64"/>
      </top>
      <bottom style="double">
        <color indexed="64"/>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double">
        <color indexed="64"/>
      </bottom>
      <diagonal/>
    </border>
    <border>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bottom style="hair">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double">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style="double">
        <color rgb="FF000000"/>
      </top>
      <bottom/>
      <diagonal/>
    </border>
    <border>
      <left style="thin">
        <color indexed="64"/>
      </left>
      <right/>
      <top style="hair">
        <color indexed="64"/>
      </top>
      <bottom/>
      <diagonal/>
    </border>
    <border>
      <left/>
      <right style="thin">
        <color indexed="64"/>
      </right>
      <top style="hair">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medium">
        <color indexed="64"/>
      </right>
      <top style="hair">
        <color indexed="64"/>
      </top>
      <bottom/>
      <diagonal/>
    </border>
    <border>
      <left style="hair">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double">
        <color rgb="FF000000"/>
      </bottom>
      <diagonal/>
    </border>
    <border>
      <left style="thin">
        <color indexed="64"/>
      </left>
      <right style="dashed">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style="dashed">
        <color indexed="64"/>
      </left>
      <right style="dashed">
        <color indexed="64"/>
      </right>
      <top style="thin">
        <color indexed="64"/>
      </top>
      <bottom style="double">
        <color rgb="FF000000"/>
      </bottom>
      <diagonal/>
    </border>
    <border>
      <left style="dashed">
        <color indexed="64"/>
      </left>
      <right style="thin">
        <color indexed="64"/>
      </right>
      <top style="thin">
        <color indexed="64"/>
      </top>
      <bottom style="double">
        <color rgb="FF000000"/>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dashed">
        <color indexed="64"/>
      </right>
      <top style="medium">
        <color indexed="64"/>
      </top>
      <bottom style="thin">
        <color indexed="64"/>
      </bottom>
      <diagonal/>
    </border>
    <border>
      <left/>
      <right style="dashed">
        <color indexed="64"/>
      </right>
      <top style="thin">
        <color indexed="64"/>
      </top>
      <bottom style="medium">
        <color indexed="64"/>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right style="thin">
        <color indexed="64"/>
      </right>
      <top style="medium">
        <color indexed="64"/>
      </top>
      <bottom style="hair">
        <color indexed="64"/>
      </bottom>
      <diagonal/>
    </border>
    <border>
      <left/>
      <right style="thin">
        <color indexed="64"/>
      </right>
      <top style="hair">
        <color indexed="64"/>
      </top>
      <bottom style="double">
        <color rgb="FF000000"/>
      </bottom>
      <diagonal/>
    </border>
    <border>
      <left/>
      <right style="thin">
        <color indexed="64"/>
      </right>
      <top style="double">
        <color rgb="FF000000"/>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dashed">
        <color indexed="64"/>
      </right>
      <top style="medium">
        <color indexed="64"/>
      </top>
      <bottom style="hair">
        <color indexed="64"/>
      </bottom>
      <diagonal/>
    </border>
    <border>
      <left style="thin">
        <color indexed="64"/>
      </left>
      <right style="dashed">
        <color indexed="64"/>
      </right>
      <top style="hair">
        <color indexed="64"/>
      </top>
      <bottom style="double">
        <color rgb="FF000000"/>
      </bottom>
      <diagonal/>
    </border>
    <border>
      <left style="thin">
        <color indexed="64"/>
      </left>
      <right style="dashed">
        <color indexed="64"/>
      </right>
      <top style="double">
        <color rgb="FF000000"/>
      </top>
      <bottom style="hair">
        <color indexed="64"/>
      </bottom>
      <diagonal/>
    </border>
    <border>
      <left style="thin">
        <color indexed="64"/>
      </left>
      <right style="dashed">
        <color indexed="64"/>
      </right>
      <top style="hair">
        <color indexed="64"/>
      </top>
      <bottom style="thin">
        <color indexed="64"/>
      </bottom>
      <diagonal/>
    </border>
    <border>
      <left style="thin">
        <color indexed="64"/>
      </left>
      <right style="dashed">
        <color indexed="64"/>
      </right>
      <top/>
      <bottom style="hair">
        <color indexed="64"/>
      </bottom>
      <diagonal/>
    </border>
    <border>
      <left style="thin">
        <color indexed="64"/>
      </left>
      <right style="dashed">
        <color indexed="64"/>
      </right>
      <top style="thin">
        <color indexed="64"/>
      </top>
      <bottom style="hair">
        <color indexed="64"/>
      </bottom>
      <diagonal/>
    </border>
    <border>
      <left style="thin">
        <color indexed="64"/>
      </left>
      <right style="dashed">
        <color indexed="64"/>
      </right>
      <top style="hair">
        <color indexed="64"/>
      </top>
      <bottom style="medium">
        <color indexed="64"/>
      </bottom>
      <diagonal/>
    </border>
    <border>
      <left/>
      <right style="thin">
        <color auto="1"/>
      </right>
      <top/>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double">
        <color indexed="64"/>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thin">
        <color indexed="64"/>
      </right>
      <top/>
      <bottom style="medium">
        <color indexed="64"/>
      </bottom>
      <diagonal/>
    </border>
    <border>
      <left style="dashed">
        <color indexed="64"/>
      </left>
      <right style="thin">
        <color indexed="64"/>
      </right>
      <top style="thin">
        <color indexed="64"/>
      </top>
      <bottom/>
      <diagonal/>
    </border>
    <border>
      <left style="dashed">
        <color indexed="64"/>
      </left>
      <right style="thin">
        <color indexed="64"/>
      </right>
      <top/>
      <bottom style="medium">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diagonal/>
    </border>
    <border>
      <left style="hair">
        <color indexed="64"/>
      </left>
      <right/>
      <top/>
      <bottom style="medium">
        <color indexed="64"/>
      </bottom>
      <diagonal/>
    </border>
    <border>
      <left style="hair">
        <color indexed="64"/>
      </left>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rgb="FF000000"/>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double">
        <color indexed="64"/>
      </right>
      <top style="medium">
        <color indexed="64"/>
      </top>
      <bottom style="medium">
        <color indexed="64"/>
      </bottom>
      <diagonal/>
    </border>
  </borders>
  <cellStyleXfs count="4">
    <xf numFmtId="0" fontId="0" fillId="0" borderId="0">
      <alignment vertical="center"/>
    </xf>
    <xf numFmtId="0" fontId="7" fillId="0" borderId="0" applyNumberFormat="0" applyFill="0" applyBorder="0" applyAlignment="0" applyProtection="0">
      <alignment vertical="center"/>
    </xf>
    <xf numFmtId="9" fontId="31" fillId="0" borderId="0" applyFont="0" applyFill="0" applyBorder="0" applyAlignment="0" applyProtection="0">
      <alignment vertical="center"/>
    </xf>
    <xf numFmtId="38" fontId="31" fillId="0" borderId="0" applyFont="0" applyFill="0" applyBorder="0" applyAlignment="0" applyProtection="0">
      <alignment vertical="center"/>
    </xf>
  </cellStyleXfs>
  <cellXfs count="1691">
    <xf numFmtId="0" fontId="0" fillId="0" borderId="0" xfId="0">
      <alignment vertical="center"/>
    </xf>
    <xf numFmtId="0" fontId="9" fillId="0" borderId="0" xfId="0" applyFont="1">
      <alignment vertical="center"/>
    </xf>
    <xf numFmtId="0" fontId="9" fillId="0" borderId="1" xfId="0" applyFont="1" applyBorder="1">
      <alignment vertical="center"/>
    </xf>
    <xf numFmtId="0" fontId="12" fillId="0" borderId="0" xfId="0" applyFont="1">
      <alignment vertical="center"/>
    </xf>
    <xf numFmtId="41" fontId="9" fillId="0" borderId="0" xfId="0" applyNumberFormat="1" applyFont="1" applyAlignment="1">
      <alignment horizontal="center" vertical="center"/>
    </xf>
    <xf numFmtId="0" fontId="21" fillId="0" borderId="0" xfId="1" applyFont="1" applyBorder="1" applyAlignment="1">
      <alignment vertical="center"/>
    </xf>
    <xf numFmtId="0" fontId="5" fillId="0" borderId="0" xfId="0" applyFont="1">
      <alignment vertical="center"/>
    </xf>
    <xf numFmtId="0" fontId="2" fillId="0" borderId="0" xfId="0" applyFont="1">
      <alignment vertical="center"/>
    </xf>
    <xf numFmtId="0" fontId="13" fillId="0" borderId="0" xfId="0" applyFont="1">
      <alignment vertical="center"/>
    </xf>
    <xf numFmtId="0" fontId="4" fillId="0" borderId="0" xfId="0" applyFont="1">
      <alignment vertical="center"/>
    </xf>
    <xf numFmtId="0" fontId="9" fillId="0" borderId="12" xfId="0" applyFont="1" applyBorder="1" applyAlignment="1">
      <alignment horizontal="center" vertical="center"/>
    </xf>
    <xf numFmtId="0" fontId="16" fillId="7" borderId="0" xfId="0" applyFont="1" applyFill="1">
      <alignment vertical="center"/>
    </xf>
    <xf numFmtId="0" fontId="8" fillId="7" borderId="0" xfId="0" applyFont="1" applyFill="1">
      <alignment vertical="center"/>
    </xf>
    <xf numFmtId="0" fontId="33" fillId="7" borderId="0" xfId="0" applyFont="1" applyFill="1">
      <alignment vertical="center"/>
    </xf>
    <xf numFmtId="0" fontId="27" fillId="0" borderId="0" xfId="0" applyFont="1">
      <alignment vertical="center"/>
    </xf>
    <xf numFmtId="0" fontId="27" fillId="0" borderId="0" xfId="0" applyFont="1" applyAlignment="1">
      <alignment vertical="center" wrapText="1"/>
    </xf>
    <xf numFmtId="0" fontId="27" fillId="0" borderId="0" xfId="0" applyFont="1" applyAlignment="1">
      <alignment horizontal="distributed" vertical="center" justifyLastLine="1"/>
    </xf>
    <xf numFmtId="0" fontId="26" fillId="0" borderId="0" xfId="0" applyFont="1">
      <alignment vertical="center"/>
    </xf>
    <xf numFmtId="0" fontId="13" fillId="0" borderId="0" xfId="0" applyFont="1" applyAlignment="1">
      <alignment vertical="top"/>
    </xf>
    <xf numFmtId="0" fontId="13" fillId="0" borderId="0" xfId="0" applyFont="1" applyAlignment="1">
      <alignment horizontal="right" vertical="center"/>
    </xf>
    <xf numFmtId="0" fontId="26" fillId="5" borderId="0" xfId="0" applyFont="1" applyFill="1">
      <alignment vertical="center"/>
    </xf>
    <xf numFmtId="0" fontId="13" fillId="0" borderId="81" xfId="0" applyFont="1" applyBorder="1">
      <alignment vertical="center"/>
    </xf>
    <xf numFmtId="0" fontId="13" fillId="0" borderId="14" xfId="0" applyFont="1" applyBorder="1">
      <alignment vertical="center"/>
    </xf>
    <xf numFmtId="0" fontId="13" fillId="0" borderId="83" xfId="0" applyFont="1" applyBorder="1">
      <alignment vertical="center"/>
    </xf>
    <xf numFmtId="0" fontId="13" fillId="0" borderId="82" xfId="0" applyFont="1" applyBorder="1">
      <alignment vertical="center"/>
    </xf>
    <xf numFmtId="0" fontId="13" fillId="0" borderId="95" xfId="0" applyFont="1" applyBorder="1">
      <alignment vertical="center"/>
    </xf>
    <xf numFmtId="0" fontId="9" fillId="0" borderId="83" xfId="0" applyFont="1" applyBorder="1">
      <alignment vertical="center"/>
    </xf>
    <xf numFmtId="0" fontId="18" fillId="0" borderId="0" xfId="0" applyFont="1">
      <alignment vertical="center"/>
    </xf>
    <xf numFmtId="0" fontId="30" fillId="0" borderId="0" xfId="0" applyFont="1">
      <alignment vertical="center"/>
    </xf>
    <xf numFmtId="0" fontId="21" fillId="0" borderId="11" xfId="1" applyFont="1" applyBorder="1" applyAlignment="1">
      <alignment vertical="center"/>
    </xf>
    <xf numFmtId="49" fontId="21" fillId="0" borderId="10" xfId="1" applyNumberFormat="1" applyFont="1" applyBorder="1" applyAlignment="1">
      <alignment horizontal="center" vertical="center"/>
    </xf>
    <xf numFmtId="0" fontId="21" fillId="0" borderId="12" xfId="1" applyFont="1" applyBorder="1" applyAlignment="1">
      <alignment horizontal="center" vertical="center"/>
    </xf>
    <xf numFmtId="0" fontId="21" fillId="0" borderId="0" xfId="1" applyFont="1">
      <alignment vertical="center"/>
    </xf>
    <xf numFmtId="0" fontId="13" fillId="0" borderId="22" xfId="0" applyFont="1" applyBorder="1">
      <alignment vertical="center"/>
    </xf>
    <xf numFmtId="0" fontId="13" fillId="0" borderId="11" xfId="0" applyFont="1" applyBorder="1">
      <alignment vertical="center"/>
    </xf>
    <xf numFmtId="0" fontId="13" fillId="0" borderId="1" xfId="0" applyFont="1" applyBorder="1">
      <alignment vertical="center"/>
    </xf>
    <xf numFmtId="49" fontId="13" fillId="0" borderId="11" xfId="0" applyNumberFormat="1" applyFont="1" applyBorder="1" applyAlignment="1">
      <alignment horizontal="right" vertical="center"/>
    </xf>
    <xf numFmtId="49" fontId="13" fillId="0" borderId="10" xfId="0" applyNumberFormat="1" applyFont="1" applyBorder="1" applyAlignment="1">
      <alignment horizontal="center" vertical="center"/>
    </xf>
    <xf numFmtId="0" fontId="13" fillId="0" borderId="12" xfId="0" applyFont="1" applyBorder="1" applyAlignment="1">
      <alignment horizontal="center" vertical="center"/>
    </xf>
    <xf numFmtId="0" fontId="13" fillId="0" borderId="10" xfId="0" applyFont="1" applyBorder="1">
      <alignment vertical="center"/>
    </xf>
    <xf numFmtId="0" fontId="13" fillId="0" borderId="133" xfId="0" applyFont="1" applyBorder="1">
      <alignment vertical="center"/>
    </xf>
    <xf numFmtId="0" fontId="13" fillId="0" borderId="0" xfId="0" applyFont="1" applyAlignment="1">
      <alignment horizontal="center" vertical="center"/>
    </xf>
    <xf numFmtId="0" fontId="13" fillId="0" borderId="0" xfId="0" applyFont="1" applyAlignment="1">
      <alignment horizontal="left" vertical="center" indent="1"/>
    </xf>
    <xf numFmtId="49" fontId="13" fillId="0" borderId="0" xfId="0" applyNumberFormat="1" applyFont="1" applyAlignment="1">
      <alignment horizontal="center" vertical="center"/>
    </xf>
    <xf numFmtId="0" fontId="13" fillId="0" borderId="11" xfId="0" applyFont="1" applyBorder="1" applyAlignment="1">
      <alignment horizontal="center" vertical="center"/>
    </xf>
    <xf numFmtId="0" fontId="13" fillId="0" borderId="147" xfId="0" applyFont="1" applyBorder="1">
      <alignment vertical="center"/>
    </xf>
    <xf numFmtId="0" fontId="13" fillId="0" borderId="83" xfId="0" applyFont="1" applyBorder="1" applyAlignment="1">
      <alignment horizontal="left" vertical="center" indent="1"/>
    </xf>
    <xf numFmtId="0" fontId="21" fillId="0" borderId="10" xfId="1" applyFont="1" applyBorder="1">
      <alignment vertical="center"/>
    </xf>
    <xf numFmtId="0" fontId="13" fillId="0" borderId="13" xfId="0" applyFont="1" applyBorder="1">
      <alignment vertical="center"/>
    </xf>
    <xf numFmtId="0" fontId="13" fillId="0" borderId="15" xfId="0" applyFont="1" applyBorder="1">
      <alignment vertical="center"/>
    </xf>
    <xf numFmtId="0" fontId="13" fillId="0" borderId="32" xfId="0" applyFont="1" applyBorder="1" applyAlignment="1">
      <alignment horizontal="center" vertical="center"/>
    </xf>
    <xf numFmtId="0" fontId="13" fillId="0" borderId="32" xfId="0" applyFont="1" applyBorder="1">
      <alignment vertical="center"/>
    </xf>
    <xf numFmtId="0" fontId="13" fillId="0" borderId="32" xfId="0" applyFont="1" applyBorder="1" applyAlignment="1">
      <alignment horizontal="right" vertical="center"/>
    </xf>
    <xf numFmtId="0" fontId="21" fillId="0" borderId="134" xfId="1" quotePrefix="1" applyFont="1" applyBorder="1" applyAlignment="1">
      <alignment horizontal="center" vertical="center"/>
    </xf>
    <xf numFmtId="0" fontId="13" fillId="0" borderId="10" xfId="0" applyFont="1" applyBorder="1" applyAlignment="1">
      <alignment horizontal="center" vertical="center"/>
    </xf>
    <xf numFmtId="0" fontId="13" fillId="0" borderId="13"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lignment vertical="center"/>
    </xf>
    <xf numFmtId="0" fontId="9" fillId="0" borderId="10" xfId="0" applyFont="1" applyBorder="1">
      <alignment vertical="center"/>
    </xf>
    <xf numFmtId="0" fontId="13" fillId="0" borderId="11" xfId="0" quotePrefix="1" applyFont="1" applyBorder="1" applyAlignment="1">
      <alignment horizontal="right" vertical="center"/>
    </xf>
    <xf numFmtId="0" fontId="13" fillId="0" borderId="83" xfId="0" applyFont="1" applyBorder="1" applyAlignment="1">
      <alignment horizontal="center" vertical="center"/>
    </xf>
    <xf numFmtId="49" fontId="13" fillId="0" borderId="81" xfId="0" applyNumberFormat="1" applyFont="1" applyBorder="1" applyAlignment="1">
      <alignment horizontal="center" vertical="center"/>
    </xf>
    <xf numFmtId="0" fontId="9" fillId="0" borderId="14" xfId="0" applyFont="1" applyBorder="1">
      <alignment vertical="center"/>
    </xf>
    <xf numFmtId="0" fontId="13" fillId="0" borderId="14" xfId="0" applyFont="1" applyBorder="1" applyAlignment="1">
      <alignment horizontal="center" vertical="center"/>
    </xf>
    <xf numFmtId="0" fontId="46" fillId="0" borderId="11" xfId="0" applyFont="1" applyBorder="1" applyAlignment="1">
      <alignment horizontal="center" vertical="center"/>
    </xf>
    <xf numFmtId="0" fontId="13" fillId="0" borderId="22" xfId="0" applyFont="1" applyBorder="1" applyAlignment="1">
      <alignment horizontal="right" vertical="center"/>
    </xf>
    <xf numFmtId="0" fontId="9" fillId="0" borderId="22" xfId="0" applyFont="1" applyBorder="1">
      <alignment vertical="center"/>
    </xf>
    <xf numFmtId="0" fontId="9" fillId="0" borderId="22" xfId="0" applyFont="1" applyBorder="1" applyAlignment="1">
      <alignment horizontal="center" vertical="center"/>
    </xf>
    <xf numFmtId="0" fontId="13" fillId="0" borderId="22" xfId="0" applyFont="1" applyBorder="1" applyAlignment="1">
      <alignment horizontal="center" vertical="center"/>
    </xf>
    <xf numFmtId="0" fontId="46" fillId="0" borderId="0" xfId="0" applyFont="1">
      <alignment vertical="center"/>
    </xf>
    <xf numFmtId="0" fontId="46" fillId="0" borderId="0" xfId="0" applyFont="1" applyAlignment="1">
      <alignment horizontal="center" vertical="center"/>
    </xf>
    <xf numFmtId="0" fontId="21" fillId="0" borderId="11" xfId="1" applyFont="1" applyBorder="1">
      <alignment vertical="center"/>
    </xf>
    <xf numFmtId="0" fontId="24" fillId="0" borderId="0" xfId="0" applyFont="1">
      <alignment vertical="center"/>
    </xf>
    <xf numFmtId="0" fontId="2" fillId="0" borderId="1" xfId="0" applyFont="1" applyBorder="1">
      <alignment vertical="center"/>
    </xf>
    <xf numFmtId="0" fontId="46" fillId="0" borderId="11" xfId="0" applyFont="1" applyBorder="1">
      <alignment vertical="center"/>
    </xf>
    <xf numFmtId="0" fontId="21" fillId="0" borderId="10" xfId="1" applyFont="1" applyBorder="1" applyAlignment="1">
      <alignment horizontal="center" vertical="center"/>
    </xf>
    <xf numFmtId="0" fontId="21" fillId="0" borderId="1" xfId="1" quotePrefix="1" applyFont="1" applyBorder="1" applyAlignment="1">
      <alignment horizontal="center" vertical="center"/>
    </xf>
    <xf numFmtId="0" fontId="2" fillId="0" borderId="8" xfId="0" applyFont="1" applyBorder="1">
      <alignment vertical="center"/>
    </xf>
    <xf numFmtId="0" fontId="53" fillId="0" borderId="0" xfId="0" applyFont="1">
      <alignment vertical="center"/>
    </xf>
    <xf numFmtId="0" fontId="54" fillId="0" borderId="0" xfId="0" applyFont="1">
      <alignment vertical="center"/>
    </xf>
    <xf numFmtId="0" fontId="7" fillId="0" borderId="0" xfId="1" applyBorder="1" applyAlignment="1">
      <alignment vertical="center"/>
    </xf>
    <xf numFmtId="0" fontId="55" fillId="0" borderId="0" xfId="0" applyFont="1">
      <alignment vertical="center"/>
    </xf>
    <xf numFmtId="0" fontId="13" fillId="0" borderId="0" xfId="0" applyFont="1" applyAlignment="1">
      <alignment vertical="top" wrapText="1"/>
    </xf>
    <xf numFmtId="0" fontId="2" fillId="0" borderId="0" xfId="0" applyFont="1" applyAlignment="1">
      <alignment vertical="center" wrapText="1"/>
    </xf>
    <xf numFmtId="0" fontId="6" fillId="0" borderId="0" xfId="0" applyFont="1" applyAlignment="1">
      <alignment horizontal="left" vertical="center" wrapText="1"/>
    </xf>
    <xf numFmtId="0" fontId="6" fillId="0" borderId="0" xfId="0" applyFont="1" applyAlignment="1">
      <alignment vertical="center" wrapText="1"/>
    </xf>
    <xf numFmtId="0" fontId="37" fillId="0" borderId="0" xfId="0" applyFont="1" applyAlignment="1">
      <alignment vertical="center" wrapText="1"/>
    </xf>
    <xf numFmtId="0" fontId="6" fillId="0" borderId="0" xfId="0" applyFont="1">
      <alignment vertical="center"/>
    </xf>
    <xf numFmtId="0" fontId="50" fillId="0" borderId="8" xfId="0" applyFont="1" applyBorder="1" applyAlignment="1">
      <alignment vertical="top" wrapText="1"/>
    </xf>
    <xf numFmtId="0" fontId="50" fillId="0" borderId="8" xfId="0" applyFont="1" applyBorder="1" applyAlignment="1">
      <alignment horizontal="center" vertical="top" wrapText="1"/>
    </xf>
    <xf numFmtId="0" fontId="4" fillId="0" borderId="85" xfId="0" applyFont="1" applyBorder="1" applyAlignment="1">
      <alignment vertical="top" wrapText="1"/>
    </xf>
    <xf numFmtId="0" fontId="42" fillId="0" borderId="0" xfId="0" applyFont="1" applyAlignment="1">
      <alignment vertical="top" wrapText="1"/>
    </xf>
    <xf numFmtId="0" fontId="35" fillId="0" borderId="0" xfId="0" applyFont="1" applyAlignment="1">
      <alignment vertical="top" wrapText="1"/>
    </xf>
    <xf numFmtId="0" fontId="6" fillId="0" borderId="0" xfId="0" applyFont="1" applyAlignment="1">
      <alignment horizontal="left" vertical="top" wrapText="1"/>
    </xf>
    <xf numFmtId="0" fontId="37" fillId="0" borderId="0" xfId="0" applyFont="1" applyAlignment="1">
      <alignment horizontal="left" vertical="top" wrapText="1"/>
    </xf>
    <xf numFmtId="0" fontId="2" fillId="0" borderId="0" xfId="0" applyFont="1" applyAlignment="1">
      <alignment vertical="top" wrapText="1"/>
    </xf>
    <xf numFmtId="0" fontId="28" fillId="0" borderId="0" xfId="0" applyFont="1" applyAlignment="1">
      <alignment vertical="top"/>
    </xf>
    <xf numFmtId="0" fontId="2" fillId="0" borderId="8" xfId="0" applyFont="1" applyBorder="1" applyAlignment="1">
      <alignment vertical="top" wrapText="1"/>
    </xf>
    <xf numFmtId="0" fontId="4" fillId="0" borderId="0" xfId="0" applyFont="1" applyAlignment="1">
      <alignment vertical="top" wrapText="1"/>
    </xf>
    <xf numFmtId="0" fontId="13" fillId="0" borderId="83" xfId="0" applyFont="1" applyBorder="1" applyAlignment="1">
      <alignment horizontal="right" vertical="center"/>
    </xf>
    <xf numFmtId="0" fontId="13" fillId="0" borderId="82" xfId="0" applyFont="1" applyBorder="1" applyAlignment="1">
      <alignment horizontal="center" vertical="center"/>
    </xf>
    <xf numFmtId="49" fontId="13" fillId="0" borderId="83" xfId="0" applyNumberFormat="1" applyFont="1" applyBorder="1" applyAlignment="1">
      <alignment horizontal="right" vertical="center"/>
    </xf>
    <xf numFmtId="0" fontId="13" fillId="0" borderId="12" xfId="0" applyFont="1" applyBorder="1">
      <alignment vertical="center"/>
    </xf>
    <xf numFmtId="0" fontId="9" fillId="0" borderId="12" xfId="0" applyFont="1" applyBorder="1">
      <alignment vertical="center"/>
    </xf>
    <xf numFmtId="0" fontId="62" fillId="0" borderId="0" xfId="0" applyFont="1" applyAlignment="1">
      <alignment horizontal="right" vertical="center"/>
    </xf>
    <xf numFmtId="0" fontId="46" fillId="0" borderId="12" xfId="0" applyFont="1" applyBorder="1" applyAlignment="1">
      <alignment horizontal="center" vertical="center"/>
    </xf>
    <xf numFmtId="0" fontId="9" fillId="0" borderId="0" xfId="0" applyFont="1" applyAlignment="1">
      <alignment horizontal="center" vertical="center"/>
    </xf>
    <xf numFmtId="0" fontId="7" fillId="0" borderId="0" xfId="1">
      <alignment vertical="center"/>
    </xf>
    <xf numFmtId="0" fontId="7" fillId="0" borderId="10" xfId="1" applyBorder="1">
      <alignment vertical="center"/>
    </xf>
    <xf numFmtId="0" fontId="7" fillId="0" borderId="11" xfId="1" applyBorder="1">
      <alignment vertical="center"/>
    </xf>
    <xf numFmtId="0" fontId="9" fillId="0" borderId="82" xfId="0" applyFont="1" applyBorder="1" applyAlignment="1">
      <alignment horizontal="center" vertical="center"/>
    </xf>
    <xf numFmtId="0" fontId="21" fillId="0" borderId="15" xfId="1" quotePrefix="1" applyFont="1" applyBorder="1" applyAlignment="1">
      <alignment horizontal="center" vertical="center"/>
    </xf>
    <xf numFmtId="0" fontId="21" fillId="0" borderId="83" xfId="1" applyFont="1" applyBorder="1">
      <alignment vertical="center"/>
    </xf>
    <xf numFmtId="0" fontId="21" fillId="0" borderId="83" xfId="1" applyFont="1" applyBorder="1" applyAlignment="1">
      <alignment vertical="center"/>
    </xf>
    <xf numFmtId="0" fontId="9" fillId="0" borderId="83" xfId="0" quotePrefix="1" applyFont="1" applyBorder="1">
      <alignment vertical="center"/>
    </xf>
    <xf numFmtId="0" fontId="9" fillId="0" borderId="82" xfId="0" applyFont="1" applyBorder="1">
      <alignment vertical="center"/>
    </xf>
    <xf numFmtId="0" fontId="69" fillId="0" borderId="0" xfId="1" applyFont="1">
      <alignment vertical="center"/>
    </xf>
    <xf numFmtId="0" fontId="13" fillId="0" borderId="81" xfId="0" applyFont="1" applyBorder="1" applyAlignment="1">
      <alignment horizontal="center" vertical="center"/>
    </xf>
    <xf numFmtId="0" fontId="9" fillId="0" borderId="13" xfId="0" applyFont="1" applyBorder="1" applyAlignment="1">
      <alignment horizontal="center" vertical="center"/>
    </xf>
    <xf numFmtId="0" fontId="38" fillId="0" borderId="0" xfId="0" applyFont="1" applyAlignment="1">
      <alignment horizontal="left" vertical="center" indent="4"/>
    </xf>
    <xf numFmtId="0" fontId="43" fillId="5" borderId="0" xfId="0" applyFont="1" applyFill="1" applyAlignment="1">
      <alignment horizontal="center" vertical="center"/>
    </xf>
    <xf numFmtId="0" fontId="2" fillId="0" borderId="0" xfId="0" applyFont="1" applyProtection="1">
      <alignment vertical="center"/>
      <protection locked="0"/>
    </xf>
    <xf numFmtId="0" fontId="6" fillId="5" borderId="0" xfId="0" applyFont="1" applyFill="1" applyProtection="1">
      <alignment vertical="center"/>
      <protection locked="0"/>
    </xf>
    <xf numFmtId="0" fontId="2" fillId="0" borderId="0" xfId="0" applyFont="1" applyAlignment="1" applyProtection="1">
      <alignment horizontal="center" vertical="center"/>
      <protection locked="0"/>
    </xf>
    <xf numFmtId="0" fontId="28" fillId="0" borderId="0" xfId="0" applyFont="1" applyProtection="1">
      <alignment vertical="center"/>
      <protection locked="0"/>
    </xf>
    <xf numFmtId="0" fontId="5" fillId="0" borderId="0" xfId="0" applyFont="1" applyAlignment="1" applyProtection="1">
      <alignment horizontal="left" vertical="center"/>
      <protection locked="0"/>
    </xf>
    <xf numFmtId="0" fontId="2" fillId="0" borderId="0" xfId="0" applyFont="1" applyAlignment="1" applyProtection="1">
      <alignment vertical="center" wrapText="1"/>
      <protection locked="0"/>
    </xf>
    <xf numFmtId="0" fontId="2" fillId="0" borderId="1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5" xfId="0" applyFont="1" applyBorder="1" applyAlignment="1" applyProtection="1">
      <alignment horizontal="center" vertical="center" wrapText="1"/>
      <protection locked="0"/>
    </xf>
    <xf numFmtId="0" fontId="2" fillId="0" borderId="0" xfId="0" applyFont="1" applyAlignment="1" applyProtection="1">
      <alignment vertical="top" wrapText="1"/>
      <protection locked="0"/>
    </xf>
    <xf numFmtId="180" fontId="2" fillId="3" borderId="10" xfId="0" applyNumberFormat="1" applyFont="1" applyFill="1" applyBorder="1" applyProtection="1">
      <alignment vertical="center"/>
      <protection locked="0"/>
    </xf>
    <xf numFmtId="0" fontId="2" fillId="3" borderId="11" xfId="0" applyFont="1" applyFill="1" applyBorder="1" applyProtection="1">
      <alignment vertical="center"/>
      <protection locked="0"/>
    </xf>
    <xf numFmtId="0" fontId="2" fillId="3" borderId="31" xfId="0" applyFont="1" applyFill="1" applyBorder="1" applyProtection="1">
      <alignment vertical="center"/>
      <protection locked="0"/>
    </xf>
    <xf numFmtId="0" fontId="2" fillId="0" borderId="45" xfId="0" applyFont="1" applyBorder="1" applyAlignment="1" applyProtection="1">
      <alignment horizontal="center" vertical="center"/>
      <protection locked="0"/>
    </xf>
    <xf numFmtId="0" fontId="45" fillId="0" borderId="0" xfId="1" applyFont="1" applyBorder="1" applyAlignment="1" applyProtection="1">
      <alignment vertical="center"/>
      <protection locked="0"/>
    </xf>
    <xf numFmtId="0" fontId="2" fillId="0" borderId="0" xfId="0" applyFont="1" applyAlignment="1" applyProtection="1">
      <alignment horizontal="left" vertical="center"/>
      <protection locked="0"/>
    </xf>
    <xf numFmtId="0" fontId="2" fillId="0" borderId="0" xfId="0" applyFont="1" applyAlignment="1" applyProtection="1">
      <alignment horizontal="left" vertical="top" wrapText="1"/>
      <protection locked="0"/>
    </xf>
    <xf numFmtId="0" fontId="2" fillId="0" borderId="3" xfId="0" applyFont="1" applyBorder="1" applyAlignment="1" applyProtection="1">
      <alignment vertical="top" wrapText="1"/>
      <protection locked="0"/>
    </xf>
    <xf numFmtId="0" fontId="2" fillId="0" borderId="4" xfId="0" applyFont="1" applyBorder="1" applyAlignment="1" applyProtection="1">
      <alignment vertical="top" wrapText="1"/>
      <protection locked="0"/>
    </xf>
    <xf numFmtId="0" fontId="2" fillId="0" borderId="0" xfId="0" applyFont="1" applyAlignment="1" applyProtection="1">
      <alignment vertical="top"/>
      <protection locked="0"/>
    </xf>
    <xf numFmtId="0" fontId="2" fillId="0" borderId="3"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4" fillId="0" borderId="5" xfId="0" applyFont="1" applyBorder="1" applyAlignment="1" applyProtection="1">
      <alignment vertical="top" wrapText="1"/>
      <protection locked="0"/>
    </xf>
    <xf numFmtId="0" fontId="50" fillId="0" borderId="0" xfId="0" applyFont="1" applyAlignment="1" applyProtection="1">
      <alignment vertical="top"/>
      <protection locked="0"/>
    </xf>
    <xf numFmtId="0" fontId="4" fillId="0" borderId="7" xfId="0" applyFont="1" applyBorder="1" applyAlignment="1" applyProtection="1">
      <alignment vertical="top" wrapText="1"/>
      <protection locked="0"/>
    </xf>
    <xf numFmtId="0" fontId="50" fillId="0" borderId="0" xfId="0" applyFont="1" applyAlignment="1" applyProtection="1">
      <alignment vertical="top" wrapText="1"/>
      <protection locked="0"/>
    </xf>
    <xf numFmtId="189" fontId="2" fillId="0" borderId="153" xfId="0" applyNumberFormat="1" applyFont="1" applyBorder="1" applyAlignment="1">
      <alignment vertical="center" wrapText="1"/>
    </xf>
    <xf numFmtId="0" fontId="9" fillId="0" borderId="5" xfId="0" applyFont="1" applyBorder="1" applyAlignment="1">
      <alignment horizontal="center" vertical="center" wrapText="1"/>
    </xf>
    <xf numFmtId="0" fontId="9" fillId="0" borderId="0" xfId="0" applyFont="1" applyProtection="1">
      <alignment vertical="center"/>
      <protection locked="0"/>
    </xf>
    <xf numFmtId="0" fontId="5" fillId="0" borderId="0" xfId="0" applyFont="1" applyProtection="1">
      <alignment vertical="center"/>
      <protection locked="0"/>
    </xf>
    <xf numFmtId="0" fontId="23" fillId="0" borderId="1" xfId="0" applyFont="1" applyBorder="1" applyAlignment="1" applyProtection="1">
      <alignment horizontal="center" vertical="center"/>
      <protection locked="0"/>
    </xf>
    <xf numFmtId="0" fontId="4" fillId="0" borderId="15"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186" fontId="4" fillId="0" borderId="82" xfId="0" applyNumberFormat="1" applyFont="1" applyBorder="1" applyAlignment="1" applyProtection="1">
      <alignment horizontal="center" vertical="center" wrapText="1"/>
      <protection locked="0"/>
    </xf>
    <xf numFmtId="0" fontId="4" fillId="0" borderId="15" xfId="0" applyFont="1" applyBorder="1" applyAlignment="1" applyProtection="1">
      <alignment horizontal="left" vertical="center" wrapText="1"/>
      <protection locked="0"/>
    </xf>
    <xf numFmtId="0" fontId="2" fillId="0" borderId="5" xfId="0" applyFont="1" applyBorder="1" applyProtection="1">
      <alignment vertical="center"/>
      <protection locked="0"/>
    </xf>
    <xf numFmtId="0" fontId="28" fillId="0" borderId="0" xfId="0" applyFont="1" applyAlignment="1" applyProtection="1">
      <protection locked="0"/>
    </xf>
    <xf numFmtId="183" fontId="9" fillId="0" borderId="1" xfId="0" applyNumberFormat="1" applyFont="1" applyBorder="1" applyProtection="1">
      <alignment vertical="center"/>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center" vertical="center" wrapText="1"/>
      <protection locked="0"/>
    </xf>
    <xf numFmtId="186" fontId="4" fillId="0" borderId="12" xfId="0" applyNumberFormat="1" applyFont="1" applyBorder="1" applyAlignment="1" applyProtection="1">
      <alignment horizontal="center" vertical="center" wrapText="1"/>
      <protection locked="0"/>
    </xf>
    <xf numFmtId="0" fontId="28" fillId="0" borderId="0" xfId="0" applyFont="1" applyAlignment="1" applyProtection="1">
      <alignment vertical="top"/>
      <protection locked="0"/>
    </xf>
    <xf numFmtId="0" fontId="4" fillId="0" borderId="1" xfId="0" applyFont="1" applyBorder="1" applyAlignment="1" applyProtection="1">
      <alignment horizontal="left" vertical="center" wrapText="1"/>
      <protection locked="0"/>
    </xf>
    <xf numFmtId="186" fontId="4" fillId="0" borderId="1" xfId="0" applyNumberFormat="1" applyFont="1" applyBorder="1" applyAlignment="1" applyProtection="1">
      <alignment horizontal="center" vertical="center" wrapText="1"/>
      <protection locked="0"/>
    </xf>
    <xf numFmtId="0" fontId="4" fillId="0" borderId="29" xfId="0" applyFont="1" applyBorder="1" applyAlignment="1" applyProtection="1">
      <alignment horizontal="left" vertical="center" wrapText="1"/>
      <protection locked="0"/>
    </xf>
    <xf numFmtId="0" fontId="4" fillId="0" borderId="29" xfId="0" applyFont="1" applyBorder="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3" fillId="0" borderId="0" xfId="0" applyFont="1" applyProtection="1">
      <alignment vertical="center"/>
      <protection locked="0"/>
    </xf>
    <xf numFmtId="183" fontId="59" fillId="0" borderId="1" xfId="3" applyNumberFormat="1" applyFont="1" applyBorder="1" applyProtection="1">
      <alignment vertical="center"/>
    </xf>
    <xf numFmtId="3" fontId="59" fillId="0" borderId="1" xfId="0" applyNumberFormat="1" applyFont="1" applyBorder="1">
      <alignment vertical="center"/>
    </xf>
    <xf numFmtId="183" fontId="9" fillId="0" borderId="1" xfId="0" applyNumberFormat="1" applyFont="1" applyBorder="1">
      <alignment vertical="center"/>
    </xf>
    <xf numFmtId="3" fontId="9" fillId="0" borderId="1" xfId="0" applyNumberFormat="1" applyFont="1" applyBorder="1">
      <alignment vertical="center"/>
    </xf>
    <xf numFmtId="176" fontId="4" fillId="0" borderId="26" xfId="0" applyNumberFormat="1" applyFont="1" applyBorder="1" applyAlignment="1">
      <alignment horizontal="center" vertical="center" wrapText="1"/>
    </xf>
    <xf numFmtId="176" fontId="4" fillId="0" borderId="25" xfId="0" applyNumberFormat="1" applyFont="1" applyBorder="1" applyAlignment="1">
      <alignment horizontal="center" vertical="center" wrapText="1"/>
    </xf>
    <xf numFmtId="176" fontId="4" fillId="0" borderId="28" xfId="0" applyNumberFormat="1" applyFont="1" applyBorder="1" applyAlignment="1">
      <alignment horizontal="center" vertical="center" wrapText="1"/>
    </xf>
    <xf numFmtId="176" fontId="4" fillId="0" borderId="46" xfId="0" applyNumberFormat="1" applyFont="1" applyBorder="1" applyAlignment="1">
      <alignment horizontal="center" vertical="center" wrapText="1"/>
    </xf>
    <xf numFmtId="0" fontId="12" fillId="0" borderId="0" xfId="0" applyFont="1" applyProtection="1">
      <alignment vertical="center"/>
      <protection locked="0"/>
    </xf>
    <xf numFmtId="0" fontId="10" fillId="0" borderId="0" xfId="0" applyFont="1" applyProtection="1">
      <alignment vertical="center"/>
      <protection locked="0"/>
    </xf>
    <xf numFmtId="55" fontId="4" fillId="0" borderId="23" xfId="0" applyNumberFormat="1" applyFont="1" applyBorder="1" applyAlignment="1" applyProtection="1">
      <alignment horizontal="center" vertical="center" wrapText="1"/>
      <protection locked="0"/>
    </xf>
    <xf numFmtId="0" fontId="4" fillId="0" borderId="23" xfId="0" applyFont="1" applyBorder="1" applyAlignment="1" applyProtection="1">
      <alignment horizontal="left" vertical="center" wrapText="1"/>
      <protection locked="0"/>
    </xf>
    <xf numFmtId="55" fontId="4" fillId="0" borderId="1" xfId="0" applyNumberFormat="1" applyFont="1" applyBorder="1" applyAlignment="1" applyProtection="1">
      <alignment horizontal="center" vertical="center" wrapText="1"/>
      <protection locked="0"/>
    </xf>
    <xf numFmtId="0" fontId="25" fillId="0" borderId="0" xfId="0" applyFont="1" applyProtection="1">
      <alignment vertical="center"/>
      <protection locked="0"/>
    </xf>
    <xf numFmtId="0" fontId="11" fillId="0" borderId="0" xfId="0" applyFont="1" applyProtection="1">
      <alignment vertical="center"/>
      <protection locked="0"/>
    </xf>
    <xf numFmtId="176" fontId="4" fillId="0" borderId="18" xfId="0" applyNumberFormat="1" applyFont="1" applyBorder="1" applyAlignment="1">
      <alignment horizontal="center" vertical="center" wrapText="1"/>
    </xf>
    <xf numFmtId="0" fontId="9" fillId="4" borderId="27" xfId="0" applyFont="1" applyFill="1" applyBorder="1" applyAlignment="1" applyProtection="1">
      <alignment horizontal="center" vertical="center" wrapText="1"/>
      <protection locked="0"/>
    </xf>
    <xf numFmtId="0" fontId="9" fillId="0" borderId="6" xfId="0" applyFont="1" applyBorder="1" applyProtection="1">
      <alignment vertical="center"/>
      <protection locked="0"/>
    </xf>
    <xf numFmtId="0" fontId="2" fillId="0" borderId="27" xfId="0" applyFont="1" applyBorder="1" applyAlignment="1" applyProtection="1">
      <alignment horizontal="center" vertical="center"/>
      <protection locked="0"/>
    </xf>
    <xf numFmtId="0" fontId="2" fillId="0" borderId="1" xfId="0" applyFont="1" applyBorder="1" applyAlignment="1" applyProtection="1">
      <alignment horizontal="center" vertical="top"/>
      <protection locked="0"/>
    </xf>
    <xf numFmtId="0" fontId="22" fillId="0" borderId="1" xfId="0" applyFont="1" applyBorder="1" applyAlignment="1" applyProtection="1">
      <alignment horizontal="center" vertical="top"/>
      <protection locked="0"/>
    </xf>
    <xf numFmtId="0" fontId="22" fillId="0" borderId="12"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2" fillId="0" borderId="12" xfId="0" applyFont="1" applyBorder="1" applyAlignment="1" applyProtection="1">
      <alignment horizontal="center" vertical="top"/>
      <protection locked="0"/>
    </xf>
    <xf numFmtId="0" fontId="2" fillId="0" borderId="11"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30"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13" fillId="0" borderId="1" xfId="0" applyFont="1" applyBorder="1" applyAlignment="1">
      <alignment horizontal="left" vertical="center" wrapText="1"/>
    </xf>
    <xf numFmtId="0" fontId="13" fillId="0" borderId="29" xfId="0" applyFont="1" applyBorder="1" applyAlignment="1">
      <alignment horizontal="left" vertical="center" wrapText="1"/>
    </xf>
    <xf numFmtId="0" fontId="13" fillId="0" borderId="15" xfId="0" applyFont="1" applyBorder="1" applyAlignment="1">
      <alignment horizontal="left" vertical="center" wrapText="1"/>
    </xf>
    <xf numFmtId="0" fontId="2" fillId="0" borderId="6" xfId="0" applyFont="1" applyBorder="1" applyProtection="1">
      <alignment vertical="center"/>
      <protection locked="0"/>
    </xf>
    <xf numFmtId="0" fontId="2" fillId="0" borderId="1" xfId="0" applyFont="1" applyBorder="1" applyProtection="1">
      <alignment vertical="center"/>
      <protection locked="0"/>
    </xf>
    <xf numFmtId="0" fontId="22" fillId="0" borderId="1" xfId="0" applyFont="1" applyBorder="1" applyProtection="1">
      <alignment vertical="center"/>
      <protection locked="0"/>
    </xf>
    <xf numFmtId="0" fontId="22" fillId="0" borderId="1" xfId="0" applyFont="1" applyBorder="1" applyAlignment="1" applyProtection="1">
      <alignment horizontal="center" vertical="center" wrapText="1"/>
      <protection locked="0"/>
    </xf>
    <xf numFmtId="0" fontId="2" fillId="0" borderId="27" xfId="0" applyFont="1" applyBorder="1" applyProtection="1">
      <alignment vertical="center"/>
      <protection locked="0"/>
    </xf>
    <xf numFmtId="0" fontId="2" fillId="0" borderId="1" xfId="0" applyFont="1" applyBorder="1" applyAlignment="1" applyProtection="1">
      <alignment vertical="center" wrapText="1"/>
      <protection locked="0"/>
    </xf>
    <xf numFmtId="0" fontId="2" fillId="0" borderId="29" xfId="0" applyFont="1" applyBorder="1" applyProtection="1">
      <alignment vertical="center"/>
      <protection locked="0"/>
    </xf>
    <xf numFmtId="0" fontId="2" fillId="0" borderId="30" xfId="0" applyFont="1" applyBorder="1" applyProtection="1">
      <alignment vertical="center"/>
      <protection locked="0"/>
    </xf>
    <xf numFmtId="0" fontId="2" fillId="0" borderId="15" xfId="0" applyFont="1" applyBorder="1" applyProtection="1">
      <alignment vertical="center"/>
      <protection locked="0"/>
    </xf>
    <xf numFmtId="0" fontId="2" fillId="0" borderId="37" xfId="0" applyFont="1" applyBorder="1" applyProtection="1">
      <alignment vertical="center"/>
      <protection locked="0"/>
    </xf>
    <xf numFmtId="0" fontId="9" fillId="0" borderId="0" xfId="0" applyFont="1" applyAlignment="1" applyProtection="1">
      <alignment vertical="center" wrapText="1"/>
      <protection locked="0"/>
    </xf>
    <xf numFmtId="0" fontId="9" fillId="0" borderId="0" xfId="0" applyFont="1" applyAlignment="1" applyProtection="1">
      <alignment horizontal="center" vertical="center"/>
      <protection locked="0"/>
    </xf>
    <xf numFmtId="0" fontId="9" fillId="4" borderId="65" xfId="0" applyFont="1" applyFill="1" applyBorder="1" applyAlignment="1" applyProtection="1">
      <alignment horizontal="center" vertical="center"/>
      <protection locked="0"/>
    </xf>
    <xf numFmtId="0" fontId="13" fillId="4" borderId="29" xfId="0" applyFont="1" applyFill="1" applyBorder="1" applyAlignment="1" applyProtection="1">
      <alignment horizontal="center" vertical="center" wrapText="1"/>
      <protection locked="0"/>
    </xf>
    <xf numFmtId="3" fontId="13" fillId="0" borderId="123" xfId="0" applyNumberFormat="1" applyFont="1" applyBorder="1" applyAlignment="1" applyProtection="1">
      <alignment horizontal="right" vertical="center"/>
      <protection locked="0"/>
    </xf>
    <xf numFmtId="0" fontId="29" fillId="0" borderId="0" xfId="0" applyFont="1" applyAlignment="1" applyProtection="1">
      <protection locked="0"/>
    </xf>
    <xf numFmtId="192" fontId="15" fillId="0" borderId="124" xfId="0" applyNumberFormat="1" applyFont="1" applyBorder="1" applyAlignment="1" applyProtection="1">
      <alignment horizontal="right" vertical="center"/>
      <protection locked="0"/>
    </xf>
    <xf numFmtId="0" fontId="29" fillId="0" borderId="0" xfId="0" applyFont="1" applyAlignment="1" applyProtection="1">
      <alignment vertical="top"/>
      <protection locked="0"/>
    </xf>
    <xf numFmtId="3" fontId="13" fillId="0" borderId="125" xfId="0" applyNumberFormat="1" applyFont="1" applyBorder="1" applyAlignment="1" applyProtection="1">
      <alignment horizontal="right" vertical="center"/>
      <protection locked="0"/>
    </xf>
    <xf numFmtId="3" fontId="13" fillId="0" borderId="93" xfId="0" applyNumberFormat="1" applyFont="1" applyBorder="1" applyAlignment="1" applyProtection="1">
      <alignment horizontal="right" vertical="center"/>
      <protection locked="0"/>
    </xf>
    <xf numFmtId="192" fontId="15" fillId="0" borderId="88" xfId="0" applyNumberFormat="1" applyFont="1" applyBorder="1" applyAlignment="1" applyProtection="1">
      <alignment horizontal="right" vertical="center"/>
      <protection locked="0"/>
    </xf>
    <xf numFmtId="0" fontId="29" fillId="0" borderId="0" xfId="0" applyFont="1" applyProtection="1">
      <alignment vertical="center"/>
      <protection locked="0"/>
    </xf>
    <xf numFmtId="0" fontId="11" fillId="0" borderId="0" xfId="0" applyFont="1" applyAlignment="1" applyProtection="1">
      <alignment horizontal="center" vertical="center"/>
      <protection locked="0"/>
    </xf>
    <xf numFmtId="3" fontId="13" fillId="6" borderId="121" xfId="0" applyNumberFormat="1" applyFont="1" applyFill="1" applyBorder="1" applyAlignment="1">
      <alignment horizontal="right" vertical="center"/>
    </xf>
    <xf numFmtId="181" fontId="13" fillId="6" borderId="122" xfId="0" applyNumberFormat="1" applyFont="1" applyFill="1" applyBorder="1" applyAlignment="1">
      <alignment horizontal="right" vertical="center"/>
    </xf>
    <xf numFmtId="176" fontId="13" fillId="0" borderId="26" xfId="0" applyNumberFormat="1" applyFont="1" applyBorder="1" applyAlignment="1">
      <alignment horizontal="center" vertical="center" wrapText="1"/>
    </xf>
    <xf numFmtId="176" fontId="13" fillId="0" borderId="25" xfId="0" applyNumberFormat="1" applyFont="1" applyBorder="1" applyAlignment="1">
      <alignment horizontal="center" vertical="center" wrapText="1"/>
    </xf>
    <xf numFmtId="176" fontId="13" fillId="0" borderId="28" xfId="0" applyNumberFormat="1" applyFont="1" applyBorder="1" applyAlignment="1">
      <alignment horizontal="center" vertical="center" wrapText="1"/>
    </xf>
    <xf numFmtId="183" fontId="15" fillId="6" borderId="126" xfId="0" applyNumberFormat="1" applyFont="1" applyFill="1" applyBorder="1" applyAlignment="1">
      <alignment horizontal="right" vertical="center"/>
    </xf>
    <xf numFmtId="181" fontId="15" fillId="6" borderId="127" xfId="0" applyNumberFormat="1" applyFont="1" applyFill="1" applyBorder="1" applyAlignment="1">
      <alignment horizontal="right" vertical="center"/>
    </xf>
    <xf numFmtId="183" fontId="15" fillId="0" borderId="128" xfId="0" applyNumberFormat="1" applyFont="1" applyBorder="1" applyAlignment="1">
      <alignment horizontal="right" vertical="center"/>
    </xf>
    <xf numFmtId="181" fontId="15" fillId="0" borderId="129" xfId="0" applyNumberFormat="1" applyFont="1" applyBorder="1" applyAlignment="1">
      <alignment horizontal="right" vertical="center"/>
    </xf>
    <xf numFmtId="183" fontId="15" fillId="0" borderId="130" xfId="0" applyNumberFormat="1" applyFont="1" applyBorder="1" applyAlignment="1">
      <alignment horizontal="right" vertical="center"/>
    </xf>
    <xf numFmtId="183" fontId="15" fillId="0" borderId="131" xfId="0" applyNumberFormat="1" applyFont="1" applyBorder="1" applyAlignment="1">
      <alignment horizontal="right" vertical="center"/>
    </xf>
    <xf numFmtId="181" fontId="15" fillId="0" borderId="132" xfId="0" applyNumberFormat="1" applyFont="1" applyBorder="1" applyAlignment="1">
      <alignment horizontal="right" vertical="center"/>
    </xf>
    <xf numFmtId="0" fontId="13" fillId="0" borderId="0" xfId="0" applyFont="1" applyProtection="1">
      <alignment vertical="center"/>
      <protection locked="0"/>
    </xf>
    <xf numFmtId="0" fontId="13" fillId="0" borderId="0" xfId="0" applyFont="1" applyAlignment="1" applyProtection="1">
      <alignment vertical="center" wrapText="1"/>
      <protection locked="0"/>
    </xf>
    <xf numFmtId="0" fontId="70" fillId="0" borderId="0" xfId="0" applyFont="1" applyProtection="1">
      <alignment vertical="center"/>
      <protection locked="0"/>
    </xf>
    <xf numFmtId="0" fontId="13" fillId="0" borderId="0" xfId="0" applyFont="1" applyAlignment="1" applyProtection="1">
      <alignment horizontal="center" vertical="center"/>
      <protection locked="0"/>
    </xf>
    <xf numFmtId="0" fontId="13" fillId="4" borderId="65"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6" fillId="0" borderId="0" xfId="0" applyFont="1" applyProtection="1">
      <alignment vertical="center"/>
      <protection locked="0"/>
    </xf>
    <xf numFmtId="0" fontId="12" fillId="0" borderId="22" xfId="0" applyFont="1" applyBorder="1" applyAlignment="1" applyProtection="1">
      <alignment horizontal="center" vertical="center"/>
      <protection locked="0"/>
    </xf>
    <xf numFmtId="0" fontId="9" fillId="4" borderId="1" xfId="0" applyFont="1" applyFill="1" applyBorder="1" applyAlignment="1" applyProtection="1">
      <alignment horizontal="center" vertical="center" wrapText="1"/>
      <protection locked="0"/>
    </xf>
    <xf numFmtId="0" fontId="9" fillId="4" borderId="1" xfId="0" applyFont="1" applyFill="1" applyBorder="1" applyAlignment="1" applyProtection="1">
      <alignment horizontal="center" vertical="center"/>
      <protection locked="0"/>
    </xf>
    <xf numFmtId="0" fontId="18" fillId="6" borderId="44" xfId="0" applyFont="1" applyFill="1" applyBorder="1" applyAlignment="1" applyProtection="1">
      <alignment horizontal="center" vertical="center" wrapText="1"/>
      <protection locked="0"/>
    </xf>
    <xf numFmtId="0" fontId="13" fillId="0" borderId="90" xfId="0" applyFont="1" applyBorder="1" applyAlignment="1" applyProtection="1">
      <alignment horizontal="left" vertical="top" wrapText="1"/>
      <protection locked="0"/>
    </xf>
    <xf numFmtId="0" fontId="13" fillId="0" borderId="53" xfId="0" applyFont="1" applyBorder="1" applyAlignment="1" applyProtection="1">
      <alignment horizontal="left" vertical="center" indent="1"/>
      <protection locked="0"/>
    </xf>
    <xf numFmtId="0" fontId="13" fillId="0" borderId="93" xfId="0" applyFont="1" applyBorder="1" applyAlignment="1" applyProtection="1">
      <alignment horizontal="left" vertical="center" indent="1"/>
      <protection locked="0"/>
    </xf>
    <xf numFmtId="3" fontId="13" fillId="0" borderId="52" xfId="0" applyNumberFormat="1" applyFont="1" applyBorder="1" applyAlignment="1" applyProtection="1">
      <alignment horizontal="right" vertical="center"/>
      <protection locked="0"/>
    </xf>
    <xf numFmtId="0" fontId="13" fillId="0" borderId="59" xfId="0" applyFont="1" applyBorder="1" applyAlignment="1" applyProtection="1">
      <alignment horizontal="left" vertical="center" indent="1"/>
      <protection locked="0"/>
    </xf>
    <xf numFmtId="0" fontId="13" fillId="0" borderId="55" xfId="0" applyFont="1" applyBorder="1" applyAlignment="1" applyProtection="1">
      <alignment horizontal="left" vertical="center" indent="1"/>
      <protection locked="0"/>
    </xf>
    <xf numFmtId="3" fontId="13" fillId="0" borderId="39" xfId="0" applyNumberFormat="1" applyFont="1" applyBorder="1" applyAlignment="1" applyProtection="1">
      <alignment horizontal="right" vertical="center"/>
      <protection locked="0"/>
    </xf>
    <xf numFmtId="0" fontId="4" fillId="0" borderId="59" xfId="0" applyFont="1" applyBorder="1" applyAlignment="1" applyProtection="1">
      <alignment horizontal="left" vertical="center" indent="1"/>
      <protection locked="0"/>
    </xf>
    <xf numFmtId="3" fontId="13" fillId="0" borderId="59" xfId="0" applyNumberFormat="1" applyFont="1" applyBorder="1" applyAlignment="1" applyProtection="1">
      <alignment horizontal="right" vertical="center"/>
      <protection locked="0"/>
    </xf>
    <xf numFmtId="0" fontId="30" fillId="0" borderId="59" xfId="0" applyFont="1" applyBorder="1" applyAlignment="1" applyProtection="1">
      <alignment horizontal="left" vertical="center" indent="1"/>
      <protection locked="0"/>
    </xf>
    <xf numFmtId="0" fontId="4" fillId="0" borderId="48" xfId="0" applyFont="1" applyBorder="1" applyAlignment="1" applyProtection="1">
      <alignment horizontal="left" vertical="center" indent="1"/>
      <protection locked="0"/>
    </xf>
    <xf numFmtId="182" fontId="30" fillId="0" borderId="88" xfId="0" applyNumberFormat="1" applyFont="1" applyBorder="1" applyAlignment="1" applyProtection="1">
      <alignment horizontal="left" vertical="center" shrinkToFit="1"/>
      <protection locked="0"/>
    </xf>
    <xf numFmtId="3" fontId="13" fillId="0" borderId="61" xfId="0" applyNumberFormat="1" applyFont="1" applyBorder="1" applyAlignment="1" applyProtection="1">
      <alignment horizontal="right" vertical="center"/>
      <protection locked="0"/>
    </xf>
    <xf numFmtId="0" fontId="13" fillId="0" borderId="15" xfId="0" applyFont="1" applyBorder="1" applyAlignment="1" applyProtection="1">
      <alignment horizontal="left" vertical="top" wrapText="1"/>
      <protection locked="0"/>
    </xf>
    <xf numFmtId="0" fontId="13" fillId="0" borderId="82" xfId="0" applyFont="1" applyBorder="1" applyAlignment="1" applyProtection="1">
      <alignment horizontal="left" vertical="top" wrapText="1"/>
      <protection locked="0"/>
    </xf>
    <xf numFmtId="0" fontId="13" fillId="0" borderId="16" xfId="0" applyFont="1" applyBorder="1" applyAlignment="1" applyProtection="1">
      <alignment horizontal="left" vertical="top" wrapText="1"/>
      <protection locked="0"/>
    </xf>
    <xf numFmtId="3" fontId="15" fillId="6" borderId="44" xfId="0" applyNumberFormat="1" applyFont="1" applyFill="1" applyBorder="1" applyAlignment="1">
      <alignment horizontal="right" vertical="center"/>
    </xf>
    <xf numFmtId="3" fontId="13" fillId="0" borderId="92" xfId="0" applyNumberFormat="1" applyFont="1" applyBorder="1" applyAlignment="1">
      <alignment horizontal="right" vertical="center"/>
    </xf>
    <xf numFmtId="176" fontId="9" fillId="0" borderId="89" xfId="0" applyNumberFormat="1" applyFont="1" applyBorder="1" applyAlignment="1">
      <alignment horizontal="center" vertical="center" wrapText="1"/>
    </xf>
    <xf numFmtId="3" fontId="13" fillId="0" borderId="15" xfId="0" applyNumberFormat="1" applyFont="1" applyBorder="1" applyAlignment="1">
      <alignment horizontal="right" vertical="center"/>
    </xf>
    <xf numFmtId="176" fontId="9" fillId="0" borderId="18" xfId="0" applyNumberFormat="1" applyFont="1" applyBorder="1" applyAlignment="1">
      <alignment horizontal="center" vertical="center" wrapText="1"/>
    </xf>
    <xf numFmtId="3" fontId="13" fillId="0" borderId="23" xfId="0" applyNumberFormat="1" applyFont="1" applyBorder="1" applyAlignment="1">
      <alignment horizontal="right" vertical="center"/>
    </xf>
    <xf numFmtId="3" fontId="13" fillId="0" borderId="52" xfId="0" applyNumberFormat="1" applyFont="1" applyBorder="1" applyAlignment="1">
      <alignment horizontal="right" vertical="center"/>
    </xf>
    <xf numFmtId="3" fontId="13" fillId="0" borderId="39" xfId="0" applyNumberFormat="1" applyFont="1" applyBorder="1" applyAlignment="1">
      <alignment horizontal="right" vertical="center"/>
    </xf>
    <xf numFmtId="3" fontId="13" fillId="0" borderId="61" xfId="0" applyNumberFormat="1" applyFont="1" applyBorder="1" applyAlignment="1">
      <alignment horizontal="right" vertical="center"/>
    </xf>
    <xf numFmtId="0" fontId="13" fillId="0" borderId="48" xfId="0" applyFont="1" applyBorder="1" applyAlignment="1" applyProtection="1">
      <alignment horizontal="left" vertical="center" indent="1"/>
      <protection locked="0"/>
    </xf>
    <xf numFmtId="182" fontId="13" fillId="0" borderId="88" xfId="0" applyNumberFormat="1" applyFont="1" applyBorder="1" applyAlignment="1" applyProtection="1">
      <alignment horizontal="left" vertical="center" shrinkToFit="1"/>
      <protection locked="0"/>
    </xf>
    <xf numFmtId="182" fontId="13" fillId="0" borderId="96" xfId="0" applyNumberFormat="1" applyFont="1" applyBorder="1" applyAlignment="1" applyProtection="1">
      <alignment horizontal="left" vertical="center" shrinkToFit="1"/>
      <protection locked="0"/>
    </xf>
    <xf numFmtId="3" fontId="13" fillId="0" borderId="43" xfId="0" applyNumberFormat="1" applyFont="1" applyBorder="1" applyAlignment="1" applyProtection="1">
      <alignment horizontal="right" vertical="center"/>
      <protection locked="0"/>
    </xf>
    <xf numFmtId="3" fontId="13" fillId="0" borderId="43" xfId="0" applyNumberFormat="1" applyFont="1" applyBorder="1" applyAlignment="1">
      <alignment horizontal="right" vertical="center"/>
    </xf>
    <xf numFmtId="0" fontId="16" fillId="5" borderId="0" xfId="0" applyFont="1" applyFill="1" applyProtection="1">
      <alignment vertical="center"/>
      <protection locked="0"/>
    </xf>
    <xf numFmtId="0" fontId="16" fillId="5" borderId="0" xfId="0" applyFont="1" applyFill="1" applyAlignment="1" applyProtection="1">
      <alignment horizontal="right" vertical="center"/>
      <protection locked="0"/>
    </xf>
    <xf numFmtId="0" fontId="17" fillId="0" borderId="0" xfId="0" applyFont="1" applyProtection="1">
      <alignment vertical="center"/>
      <protection locked="0"/>
    </xf>
    <xf numFmtId="0" fontId="42" fillId="0" borderId="0" xfId="0" applyFont="1" applyProtection="1">
      <alignment vertical="center"/>
      <protection locked="0"/>
    </xf>
    <xf numFmtId="0" fontId="15" fillId="0" borderId="0" xfId="0" applyFont="1" applyProtection="1">
      <alignment vertical="center"/>
      <protection locked="0"/>
    </xf>
    <xf numFmtId="0" fontId="9" fillId="4" borderId="143" xfId="0" applyFont="1" applyFill="1" applyBorder="1" applyAlignment="1" applyProtection="1">
      <alignment horizontal="center" vertical="center" wrapText="1"/>
      <protection locked="0"/>
    </xf>
    <xf numFmtId="0" fontId="9" fillId="4" borderId="139" xfId="0" applyFont="1" applyFill="1" applyBorder="1" applyAlignment="1" applyProtection="1">
      <alignment horizontal="center" vertical="center" wrapText="1"/>
      <protection locked="0"/>
    </xf>
    <xf numFmtId="0" fontId="9" fillId="4" borderId="134" xfId="0" applyFont="1" applyFill="1" applyBorder="1" applyAlignment="1" applyProtection="1">
      <alignment horizontal="center" vertical="center" wrapText="1"/>
      <protection locked="0"/>
    </xf>
    <xf numFmtId="0" fontId="13" fillId="0" borderId="136" xfId="0" applyFont="1" applyBorder="1" applyAlignment="1" applyProtection="1">
      <alignment horizontal="left" vertical="center" wrapText="1" indent="1"/>
      <protection locked="0"/>
    </xf>
    <xf numFmtId="0" fontId="9" fillId="3" borderId="137" xfId="0" applyFont="1" applyFill="1" applyBorder="1" applyProtection="1">
      <alignment vertical="center"/>
      <protection locked="0"/>
    </xf>
    <xf numFmtId="0" fontId="4" fillId="0" borderId="155" xfId="0" applyFont="1" applyBorder="1" applyAlignment="1" applyProtection="1">
      <alignment horizontal="left" vertical="center" wrapText="1" indent="1"/>
      <protection locked="0"/>
    </xf>
    <xf numFmtId="0" fontId="9" fillId="3" borderId="154" xfId="0" applyFont="1" applyFill="1" applyBorder="1" applyAlignment="1" applyProtection="1">
      <alignment horizontal="center" vertical="center"/>
      <protection locked="0"/>
    </xf>
    <xf numFmtId="0" fontId="2" fillId="0" borderId="138" xfId="0" applyFont="1" applyBorder="1" applyAlignment="1" applyProtection="1">
      <alignment horizontal="center" vertical="center" shrinkToFit="1"/>
      <protection locked="0"/>
    </xf>
    <xf numFmtId="0" fontId="42" fillId="0" borderId="0" xfId="0" applyFont="1" applyAlignment="1" applyProtection="1">
      <alignment horizontal="left" vertical="center"/>
      <protection locked="0"/>
    </xf>
    <xf numFmtId="0" fontId="2" fillId="0" borderId="0" xfId="0" applyFont="1" applyAlignment="1" applyProtection="1">
      <alignment horizontal="left" vertical="center" indent="1"/>
      <protection locked="0"/>
    </xf>
    <xf numFmtId="0" fontId="13" fillId="0" borderId="0" xfId="0" applyFont="1" applyAlignment="1" applyProtection="1">
      <alignment horizontal="right" vertical="center"/>
      <protection locked="0"/>
    </xf>
    <xf numFmtId="0" fontId="9" fillId="0" borderId="25" xfId="0" applyFont="1" applyBorder="1" applyAlignment="1" applyProtection="1">
      <alignment horizontal="center" vertical="center" wrapText="1"/>
      <protection locked="0"/>
    </xf>
    <xf numFmtId="3" fontId="9" fillId="0" borderId="1" xfId="0" applyNumberFormat="1" applyFont="1" applyBorder="1" applyProtection="1">
      <alignment vertical="center"/>
      <protection locked="0"/>
    </xf>
    <xf numFmtId="41" fontId="9" fillId="0" borderId="27" xfId="0" applyNumberFormat="1" applyFont="1" applyBorder="1" applyAlignment="1" applyProtection="1">
      <alignment horizontal="center" vertical="center"/>
      <protection locked="0"/>
    </xf>
    <xf numFmtId="0" fontId="9" fillId="0" borderId="69" xfId="0" applyFont="1" applyBorder="1" applyAlignment="1" applyProtection="1">
      <alignment horizontal="center" vertical="center" wrapText="1"/>
      <protection locked="0"/>
    </xf>
    <xf numFmtId="3" fontId="9" fillId="0" borderId="150" xfId="0" applyNumberFormat="1" applyFont="1" applyBorder="1" applyProtection="1">
      <alignment vertical="center"/>
      <protection locked="0"/>
    </xf>
    <xf numFmtId="41" fontId="9" fillId="0" borderId="151" xfId="0" applyNumberFormat="1" applyFont="1" applyBorder="1" applyAlignment="1" applyProtection="1">
      <alignment horizontal="center" vertical="center"/>
      <protection locked="0"/>
    </xf>
    <xf numFmtId="0" fontId="9" fillId="0" borderId="45" xfId="0" applyFont="1" applyBorder="1" applyAlignment="1" applyProtection="1">
      <alignment horizontal="center" vertical="center" wrapText="1"/>
      <protection locked="0"/>
    </xf>
    <xf numFmtId="41" fontId="9" fillId="0" borderId="70"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77" fontId="9" fillId="0" borderId="3" xfId="0" applyNumberFormat="1" applyFont="1" applyBorder="1" applyAlignment="1" applyProtection="1">
      <alignment horizontal="right" vertical="center"/>
      <protection locked="0"/>
    </xf>
    <xf numFmtId="0" fontId="9" fillId="0" borderId="3" xfId="0" applyFont="1" applyBorder="1" applyProtection="1">
      <alignment vertical="center"/>
      <protection locked="0"/>
    </xf>
    <xf numFmtId="177" fontId="9" fillId="0" borderId="6" xfId="0" applyNumberFormat="1" applyFont="1" applyBorder="1" applyAlignment="1" applyProtection="1">
      <alignment horizontal="right" vertical="center"/>
      <protection locked="0"/>
    </xf>
    <xf numFmtId="0" fontId="23" fillId="0" borderId="0" xfId="0" applyFont="1" applyProtection="1">
      <alignment vertical="center"/>
      <protection locked="0"/>
    </xf>
    <xf numFmtId="0" fontId="9" fillId="0" borderId="3" xfId="0" applyFont="1" applyBorder="1" applyAlignment="1" applyProtection="1">
      <alignment vertical="top"/>
      <protection locked="0"/>
    </xf>
    <xf numFmtId="3" fontId="9" fillId="0" borderId="143" xfId="0" applyNumberFormat="1" applyFont="1" applyBorder="1">
      <alignment vertical="center"/>
    </xf>
    <xf numFmtId="3" fontId="9" fillId="0" borderId="139" xfId="0" applyNumberFormat="1" applyFont="1" applyBorder="1">
      <alignment vertical="center"/>
    </xf>
    <xf numFmtId="3" fontId="9" fillId="0" borderId="134" xfId="0" applyNumberFormat="1" applyFont="1" applyBorder="1" applyAlignment="1">
      <alignment vertical="center" wrapText="1"/>
    </xf>
    <xf numFmtId="185" fontId="9" fillId="0" borderId="10" xfId="0" applyNumberFormat="1" applyFont="1" applyBorder="1">
      <alignment vertical="center"/>
    </xf>
    <xf numFmtId="3" fontId="9" fillId="0" borderId="156" xfId="0" applyNumberFormat="1" applyFont="1" applyBorder="1">
      <alignment vertical="center"/>
    </xf>
    <xf numFmtId="3" fontId="9" fillId="0" borderId="157" xfId="0" applyNumberFormat="1" applyFont="1" applyBorder="1">
      <alignment vertical="center"/>
    </xf>
    <xf numFmtId="3" fontId="9" fillId="0" borderId="158" xfId="0" applyNumberFormat="1" applyFont="1" applyBorder="1" applyAlignment="1">
      <alignment vertical="center" wrapText="1"/>
    </xf>
    <xf numFmtId="185" fontId="9" fillId="0" borderId="159" xfId="0" applyNumberFormat="1" applyFont="1" applyBorder="1">
      <alignment vertical="center"/>
    </xf>
    <xf numFmtId="3" fontId="9" fillId="0" borderId="144" xfId="0" applyNumberFormat="1" applyFont="1" applyBorder="1">
      <alignment vertical="center"/>
    </xf>
    <xf numFmtId="3" fontId="9" fillId="0" borderId="140" xfId="0" applyNumberFormat="1" applyFont="1" applyBorder="1">
      <alignment vertical="center"/>
    </xf>
    <xf numFmtId="3" fontId="9" fillId="0" borderId="141" xfId="0" applyNumberFormat="1" applyFont="1" applyBorder="1" applyAlignment="1">
      <alignment vertical="center" wrapText="1"/>
    </xf>
    <xf numFmtId="185" fontId="9" fillId="0" borderId="21" xfId="0" applyNumberFormat="1" applyFont="1" applyBorder="1">
      <alignment vertical="center"/>
    </xf>
    <xf numFmtId="3" fontId="9" fillId="0" borderId="150" xfId="0" applyNumberFormat="1" applyFont="1" applyBorder="1">
      <alignment vertical="center"/>
    </xf>
    <xf numFmtId="3" fontId="9" fillId="0" borderId="1" xfId="0" applyNumberFormat="1" applyFont="1" applyBorder="1" applyAlignment="1">
      <alignment horizontal="right" vertical="center"/>
    </xf>
    <xf numFmtId="3" fontId="9" fillId="0" borderId="150" xfId="0" applyNumberFormat="1" applyFont="1" applyBorder="1" applyAlignment="1">
      <alignment horizontal="right" vertical="center"/>
    </xf>
    <xf numFmtId="3" fontId="9" fillId="0" borderId="65" xfId="0" applyNumberFormat="1" applyFont="1" applyBorder="1" applyAlignment="1">
      <alignment horizontal="right" vertical="center"/>
    </xf>
    <xf numFmtId="3" fontId="9" fillId="0" borderId="65" xfId="0" applyNumberFormat="1" applyFont="1" applyBorder="1">
      <alignment vertical="center"/>
    </xf>
    <xf numFmtId="0" fontId="27" fillId="0" borderId="0" xfId="0" applyFont="1" applyProtection="1">
      <alignment vertical="center"/>
      <protection locked="0"/>
    </xf>
    <xf numFmtId="0" fontId="26" fillId="0" borderId="0" xfId="0" applyFont="1" applyProtection="1">
      <alignment vertical="center"/>
      <protection locked="0"/>
    </xf>
    <xf numFmtId="0" fontId="27" fillId="0" borderId="0" xfId="0" applyFont="1" applyAlignment="1" applyProtection="1">
      <alignment horizontal="distributed" vertical="center" justifyLastLine="1"/>
      <protection locked="0"/>
    </xf>
    <xf numFmtId="0" fontId="39" fillId="0" borderId="0" xfId="0" applyFont="1" applyAlignment="1" applyProtection="1">
      <alignment horizontal="left" vertical="center" indent="2"/>
      <protection locked="0"/>
    </xf>
    <xf numFmtId="0" fontId="34" fillId="0" borderId="0" xfId="0" applyFont="1" applyProtection="1">
      <alignment vertical="center"/>
      <protection locked="0"/>
    </xf>
    <xf numFmtId="0" fontId="27" fillId="0" borderId="0" xfId="0" applyFont="1" applyAlignment="1" applyProtection="1">
      <alignment vertical="top"/>
      <protection locked="0"/>
    </xf>
    <xf numFmtId="0" fontId="27" fillId="0" borderId="0" xfId="0" applyFont="1" applyAlignment="1" applyProtection="1">
      <alignment vertical="center" wrapText="1"/>
      <protection locked="0"/>
    </xf>
    <xf numFmtId="0" fontId="77" fillId="0" borderId="0" xfId="0" applyFont="1" applyProtection="1">
      <alignment vertical="center"/>
      <protection locked="0"/>
    </xf>
    <xf numFmtId="0" fontId="9" fillId="0" borderId="1" xfId="0" applyFont="1" applyBorder="1" applyAlignment="1" applyProtection="1">
      <alignment horizontal="center" vertical="center"/>
      <protection locked="0"/>
    </xf>
    <xf numFmtId="0" fontId="77" fillId="0" borderId="1" xfId="0" applyFont="1" applyBorder="1" applyProtection="1">
      <alignment vertical="center"/>
      <protection locked="0"/>
    </xf>
    <xf numFmtId="3" fontId="77" fillId="0" borderId="1" xfId="0" applyNumberFormat="1" applyFont="1" applyBorder="1">
      <alignment vertical="center"/>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186" fontId="9" fillId="0" borderId="10" xfId="0" applyNumberFormat="1" applyFont="1" applyBorder="1" applyAlignment="1">
      <alignment horizontal="center" vertical="center" wrapText="1"/>
    </xf>
    <xf numFmtId="186" fontId="9" fillId="0" borderId="12" xfId="0" applyNumberFormat="1" applyFont="1" applyBorder="1" applyAlignment="1">
      <alignment horizontal="center" vertical="center" wrapText="1"/>
    </xf>
    <xf numFmtId="186" fontId="9" fillId="0" borderId="1" xfId="0" applyNumberFormat="1" applyFont="1" applyBorder="1" applyAlignment="1">
      <alignment horizontal="center" vertical="center" wrapText="1"/>
    </xf>
    <xf numFmtId="0" fontId="9" fillId="0" borderId="29" xfId="0" applyFont="1" applyBorder="1" applyAlignment="1">
      <alignment horizontal="left" vertical="center" wrapText="1"/>
    </xf>
    <xf numFmtId="0" fontId="9" fillId="0" borderId="29" xfId="0" applyFont="1" applyBorder="1" applyAlignment="1">
      <alignment horizontal="center" vertical="center" wrapText="1"/>
    </xf>
    <xf numFmtId="186" fontId="9" fillId="0" borderId="29" xfId="0" applyNumberFormat="1" applyFont="1" applyBorder="1" applyAlignment="1">
      <alignment horizontal="center" vertical="center" wrapText="1"/>
    </xf>
    <xf numFmtId="0" fontId="9" fillId="0" borderId="15" xfId="0" applyFont="1" applyBorder="1" applyAlignment="1">
      <alignment horizontal="left" vertical="center" wrapText="1"/>
    </xf>
    <xf numFmtId="0" fontId="9" fillId="0" borderId="15" xfId="0" applyFont="1" applyBorder="1" applyAlignment="1">
      <alignment horizontal="center" vertical="center" wrapText="1"/>
    </xf>
    <xf numFmtId="186" fontId="9" fillId="0" borderId="15" xfId="0" applyNumberFormat="1" applyFont="1" applyBorder="1" applyAlignment="1">
      <alignment horizontal="center" vertical="center" wrapText="1"/>
    </xf>
    <xf numFmtId="0" fontId="77" fillId="0" borderId="1" xfId="0" applyFont="1" applyBorder="1">
      <alignment vertical="center"/>
    </xf>
    <xf numFmtId="0" fontId="79" fillId="0" borderId="0" xfId="0" applyFont="1" applyProtection="1">
      <alignment vertical="center"/>
      <protection locked="0"/>
    </xf>
    <xf numFmtId="0" fontId="79" fillId="0" borderId="1" xfId="0" applyFont="1" applyBorder="1" applyProtection="1">
      <alignment vertical="center"/>
      <protection locked="0"/>
    </xf>
    <xf numFmtId="3" fontId="79" fillId="0" borderId="1" xfId="0" applyNumberFormat="1" applyFont="1" applyBorder="1">
      <alignment vertical="center"/>
    </xf>
    <xf numFmtId="0" fontId="79" fillId="0" borderId="1" xfId="0" applyFont="1" applyBorder="1">
      <alignment vertical="center"/>
    </xf>
    <xf numFmtId="0" fontId="9" fillId="0" borderId="27" xfId="0" applyFont="1" applyBorder="1" applyAlignment="1" applyProtection="1">
      <alignment horizontal="center" vertical="center"/>
      <protection locked="0"/>
    </xf>
    <xf numFmtId="0" fontId="2" fillId="0" borderId="1" xfId="0" applyFont="1" applyBorder="1" applyAlignment="1">
      <alignment horizontal="left" vertical="center" wrapText="1"/>
    </xf>
    <xf numFmtId="183" fontId="15" fillId="6" borderId="126" xfId="0" applyNumberFormat="1" applyFont="1" applyFill="1" applyBorder="1">
      <alignment vertical="center"/>
    </xf>
    <xf numFmtId="3" fontId="13" fillId="6" borderId="121" xfId="0" applyNumberFormat="1" applyFont="1" applyFill="1" applyBorder="1">
      <alignment vertical="center"/>
    </xf>
    <xf numFmtId="181" fontId="15" fillId="6" borderId="127" xfId="0" applyNumberFormat="1" applyFont="1" applyFill="1" applyBorder="1">
      <alignment vertical="center"/>
    </xf>
    <xf numFmtId="192" fontId="13" fillId="6" borderId="122" xfId="0" applyNumberFormat="1" applyFont="1" applyFill="1" applyBorder="1">
      <alignment vertical="center"/>
    </xf>
    <xf numFmtId="183" fontId="15" fillId="0" borderId="128" xfId="0" applyNumberFormat="1" applyFont="1" applyBorder="1">
      <alignment vertical="center"/>
    </xf>
    <xf numFmtId="3" fontId="13" fillId="0" borderId="123" xfId="0" applyNumberFormat="1" applyFont="1" applyBorder="1">
      <alignment vertical="center"/>
    </xf>
    <xf numFmtId="181" fontId="15" fillId="0" borderId="129" xfId="0" applyNumberFormat="1" applyFont="1" applyBorder="1">
      <alignment vertical="center"/>
    </xf>
    <xf numFmtId="192" fontId="15" fillId="0" borderId="124" xfId="0" applyNumberFormat="1" applyFont="1" applyBorder="1">
      <alignment vertical="center"/>
    </xf>
    <xf numFmtId="183" fontId="15" fillId="0" borderId="130" xfId="0" applyNumberFormat="1" applyFont="1" applyBorder="1">
      <alignment vertical="center"/>
    </xf>
    <xf numFmtId="3" fontId="13" fillId="0" borderId="125" xfId="0" applyNumberFormat="1" applyFont="1" applyBorder="1">
      <alignment vertical="center"/>
    </xf>
    <xf numFmtId="183" fontId="15" fillId="0" borderId="131" xfId="0" applyNumberFormat="1" applyFont="1" applyBorder="1">
      <alignment vertical="center"/>
    </xf>
    <xf numFmtId="3" fontId="13" fillId="0" borderId="93" xfId="0" applyNumberFormat="1" applyFont="1" applyBorder="1">
      <alignment vertical="center"/>
    </xf>
    <xf numFmtId="181" fontId="15" fillId="0" borderId="132" xfId="0" applyNumberFormat="1" applyFont="1" applyBorder="1">
      <alignment vertical="center"/>
    </xf>
    <xf numFmtId="192" fontId="15" fillId="0" borderId="88" xfId="0" applyNumberFormat="1" applyFont="1" applyBorder="1">
      <alignment vertical="center"/>
    </xf>
    <xf numFmtId="176" fontId="9" fillId="0" borderId="26" xfId="0" applyNumberFormat="1" applyFont="1" applyBorder="1" applyAlignment="1">
      <alignment horizontal="center" vertical="center" wrapText="1"/>
    </xf>
    <xf numFmtId="176" fontId="9" fillId="0" borderId="25" xfId="0" applyNumberFormat="1" applyFont="1" applyBorder="1" applyAlignment="1">
      <alignment horizontal="center" vertical="center" wrapText="1"/>
    </xf>
    <xf numFmtId="176" fontId="9" fillId="0" borderId="28" xfId="0" applyNumberFormat="1" applyFont="1" applyBorder="1" applyAlignment="1">
      <alignment horizontal="center" vertical="center" wrapText="1"/>
    </xf>
    <xf numFmtId="0" fontId="9" fillId="4" borderId="99" xfId="0" applyFont="1" applyFill="1" applyBorder="1" applyAlignment="1" applyProtection="1">
      <alignment horizontal="center" vertical="center" wrapText="1"/>
      <protection locked="0"/>
    </xf>
    <xf numFmtId="0" fontId="9" fillId="4" borderId="142" xfId="0" applyFont="1" applyFill="1" applyBorder="1" applyAlignment="1" applyProtection="1">
      <alignment horizontal="center" vertical="center" wrapText="1"/>
      <protection locked="0"/>
    </xf>
    <xf numFmtId="0" fontId="13" fillId="0" borderId="155" xfId="0" applyFont="1" applyBorder="1" applyAlignment="1" applyProtection="1">
      <alignment horizontal="left" vertical="center" wrapText="1" indent="1"/>
      <protection locked="0"/>
    </xf>
    <xf numFmtId="0" fontId="9" fillId="0" borderId="138" xfId="0" applyFont="1" applyBorder="1" applyAlignment="1" applyProtection="1">
      <alignment horizontal="center" vertical="center" shrinkToFit="1"/>
      <protection locked="0"/>
    </xf>
    <xf numFmtId="0" fontId="9" fillId="4" borderId="10" xfId="0" applyFont="1" applyFill="1" applyBorder="1" applyAlignment="1" applyProtection="1">
      <alignment horizontal="center" vertical="center" wrapText="1"/>
      <protection locked="0"/>
    </xf>
    <xf numFmtId="0" fontId="9" fillId="4" borderId="11" xfId="0" applyFont="1" applyFill="1" applyBorder="1" applyAlignment="1" applyProtection="1">
      <alignment horizontal="center" vertical="center" wrapText="1"/>
      <protection locked="0"/>
    </xf>
    <xf numFmtId="0" fontId="9" fillId="0" borderId="185" xfId="0" applyFont="1" applyBorder="1" applyProtection="1">
      <alignment vertical="center"/>
      <protection locked="0"/>
    </xf>
    <xf numFmtId="0" fontId="12" fillId="0" borderId="0" xfId="0" applyFont="1" applyAlignment="1" applyProtection="1">
      <alignment horizontal="left" vertical="center"/>
      <protection locked="0"/>
    </xf>
    <xf numFmtId="177" fontId="9" fillId="0" borderId="0" xfId="0" applyNumberFormat="1" applyFont="1" applyAlignment="1" applyProtection="1">
      <alignment horizontal="right" vertical="center"/>
      <protection locked="0"/>
    </xf>
    <xf numFmtId="180" fontId="9" fillId="0" borderId="0" xfId="0" applyNumberFormat="1" applyFont="1" applyProtection="1">
      <alignment vertical="center"/>
      <protection locked="0"/>
    </xf>
    <xf numFmtId="3" fontId="9" fillId="0" borderId="99" xfId="0" applyNumberFormat="1" applyFont="1" applyBorder="1">
      <alignment vertical="center"/>
    </xf>
    <xf numFmtId="3" fontId="9" fillId="0" borderId="137" xfId="0" applyNumberFormat="1" applyFont="1" applyBorder="1" applyAlignment="1">
      <alignment vertical="center" wrapText="1"/>
    </xf>
    <xf numFmtId="3" fontId="9" fillId="0" borderId="11" xfId="0" applyNumberFormat="1" applyFont="1" applyBorder="1" applyAlignment="1">
      <alignment vertical="center" wrapText="1"/>
    </xf>
    <xf numFmtId="3" fontId="9" fillId="0" borderId="1" xfId="0" applyNumberFormat="1" applyFont="1" applyBorder="1" applyAlignment="1">
      <alignment vertical="center" wrapText="1"/>
    </xf>
    <xf numFmtId="3" fontId="9" fillId="0" borderId="188" xfId="0" applyNumberFormat="1" applyFont="1" applyBorder="1">
      <alignment vertical="center"/>
    </xf>
    <xf numFmtId="3" fontId="9" fillId="0" borderId="154" xfId="0" applyNumberFormat="1" applyFont="1" applyBorder="1" applyAlignment="1">
      <alignment vertical="center" wrapText="1"/>
    </xf>
    <xf numFmtId="3" fontId="9" fillId="0" borderId="160" xfId="0" applyNumberFormat="1" applyFont="1" applyBorder="1" applyAlignment="1">
      <alignment vertical="center" wrapText="1"/>
    </xf>
    <xf numFmtId="3" fontId="9" fillId="0" borderId="150" xfId="0" applyNumberFormat="1" applyFont="1" applyBorder="1" applyAlignment="1">
      <alignment vertical="center" wrapText="1"/>
    </xf>
    <xf numFmtId="3" fontId="9" fillId="0" borderId="187" xfId="0" applyNumberFormat="1" applyFont="1" applyBorder="1">
      <alignment vertical="center"/>
    </xf>
    <xf numFmtId="3" fontId="9" fillId="0" borderId="138" xfId="0" applyNumberFormat="1" applyFont="1" applyBorder="1" applyAlignment="1">
      <alignment vertical="center" wrapText="1"/>
    </xf>
    <xf numFmtId="3" fontId="9" fillId="0" borderId="8" xfId="0" applyNumberFormat="1" applyFont="1" applyBorder="1" applyAlignment="1">
      <alignment vertical="center" wrapText="1"/>
    </xf>
    <xf numFmtId="3" fontId="9" fillId="0" borderId="65" xfId="0" applyNumberFormat="1" applyFont="1" applyBorder="1" applyAlignment="1">
      <alignment vertical="center" wrapText="1"/>
    </xf>
    <xf numFmtId="0" fontId="9" fillId="0" borderId="138" xfId="0" applyFont="1" applyBorder="1" applyAlignment="1">
      <alignment horizontal="center" vertical="center" shrinkToFit="1"/>
    </xf>
    <xf numFmtId="3" fontId="9" fillId="0" borderId="27" xfId="0" applyNumberFormat="1" applyFont="1" applyBorder="1">
      <alignment vertical="center"/>
    </xf>
    <xf numFmtId="3" fontId="9" fillId="0" borderId="137" xfId="0" applyNumberFormat="1" applyFont="1" applyBorder="1">
      <alignment vertical="center"/>
    </xf>
    <xf numFmtId="3" fontId="9" fillId="0" borderId="151" xfId="0" applyNumberFormat="1" applyFont="1" applyBorder="1">
      <alignment vertical="center"/>
    </xf>
    <xf numFmtId="3" fontId="9" fillId="0" borderId="154" xfId="0" applyNumberFormat="1" applyFont="1" applyBorder="1">
      <alignment vertical="center"/>
    </xf>
    <xf numFmtId="3" fontId="9" fillId="0" borderId="70" xfId="0" applyNumberFormat="1" applyFont="1" applyBorder="1">
      <alignment vertical="center"/>
    </xf>
    <xf numFmtId="3" fontId="9" fillId="0" borderId="138" xfId="0" applyNumberFormat="1" applyFont="1" applyBorder="1">
      <alignment vertical="center"/>
    </xf>
    <xf numFmtId="0" fontId="80" fillId="0" borderId="0" xfId="0" applyFont="1">
      <alignment vertical="center"/>
    </xf>
    <xf numFmtId="0" fontId="58" fillId="0" borderId="0" xfId="0" applyFont="1" applyAlignment="1" applyProtection="1">
      <alignment horizontal="right" vertical="center"/>
      <protection locked="0"/>
    </xf>
    <xf numFmtId="0" fontId="58" fillId="0" borderId="0" xfId="0" applyFont="1" applyAlignment="1" applyProtection="1">
      <alignment horizontal="left" vertical="center"/>
      <protection locked="0"/>
    </xf>
    <xf numFmtId="0" fontId="6" fillId="0" borderId="0" xfId="0" applyFont="1" applyProtection="1">
      <alignment vertical="center"/>
      <protection locked="0"/>
    </xf>
    <xf numFmtId="0" fontId="42" fillId="0" borderId="0" xfId="0" applyFont="1" applyAlignment="1" applyProtection="1">
      <alignment vertical="center" shrinkToFit="1"/>
      <protection locked="0"/>
    </xf>
    <xf numFmtId="0" fontId="2" fillId="0" borderId="0" xfId="0" applyFont="1" applyAlignment="1" applyProtection="1">
      <alignment horizontal="right" vertical="center" wrapText="1"/>
      <protection locked="0"/>
    </xf>
    <xf numFmtId="0" fontId="6" fillId="0" borderId="0" xfId="0" applyFont="1" applyAlignment="1" applyProtection="1">
      <alignment horizontal="left" vertical="center"/>
      <protection locked="0"/>
    </xf>
    <xf numFmtId="0" fontId="2" fillId="0" borderId="23"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3" fontId="2" fillId="0" borderId="1" xfId="0" applyNumberFormat="1" applyFont="1" applyBorder="1" applyAlignment="1" applyProtection="1">
      <alignment horizontal="right" vertical="center"/>
      <protection locked="0"/>
    </xf>
    <xf numFmtId="187" fontId="2" fillId="0" borderId="1" xfId="0" applyNumberFormat="1" applyFont="1" applyBorder="1" applyAlignment="1" applyProtection="1">
      <alignment horizontal="right" vertical="center"/>
      <protection locked="0"/>
    </xf>
    <xf numFmtId="3" fontId="2" fillId="0" borderId="150" xfId="0" applyNumberFormat="1" applyFont="1" applyBorder="1" applyAlignment="1" applyProtection="1">
      <alignment horizontal="right" vertical="center"/>
      <protection locked="0"/>
    </xf>
    <xf numFmtId="187" fontId="2" fillId="0" borderId="150" xfId="0" applyNumberFormat="1" applyFont="1" applyBorder="1" applyAlignment="1" applyProtection="1">
      <alignment horizontal="right" vertical="center"/>
      <protection locked="0"/>
    </xf>
    <xf numFmtId="0" fontId="2" fillId="0" borderId="151" xfId="0" applyFont="1" applyBorder="1" applyProtection="1">
      <alignment vertical="center"/>
      <protection locked="0"/>
    </xf>
    <xf numFmtId="3" fontId="2" fillId="0" borderId="65" xfId="0" applyNumberFormat="1" applyFont="1" applyBorder="1" applyProtection="1">
      <alignment vertical="center"/>
      <protection locked="0"/>
    </xf>
    <xf numFmtId="3" fontId="2" fillId="0" borderId="65" xfId="0" applyNumberFormat="1" applyFont="1" applyBorder="1" applyAlignment="1" applyProtection="1">
      <alignment horizontal="right" vertical="center"/>
      <protection locked="0"/>
    </xf>
    <xf numFmtId="187" fontId="2" fillId="0" borderId="65" xfId="0" applyNumberFormat="1" applyFont="1" applyBorder="1" applyAlignment="1" applyProtection="1">
      <alignment horizontal="right" vertical="center"/>
      <protection locked="0"/>
    </xf>
    <xf numFmtId="0" fontId="2" fillId="0" borderId="70" xfId="0" applyFont="1" applyBorder="1" applyProtection="1">
      <alignment vertical="center"/>
      <protection locked="0"/>
    </xf>
    <xf numFmtId="3" fontId="2" fillId="0" borderId="3" xfId="0" applyNumberFormat="1" applyFont="1" applyBorder="1" applyAlignment="1" applyProtection="1">
      <alignment horizontal="right" vertical="center"/>
      <protection locked="0"/>
    </xf>
    <xf numFmtId="187" fontId="2" fillId="0" borderId="3" xfId="0" applyNumberFormat="1" applyFont="1" applyBorder="1" applyAlignment="1" applyProtection="1">
      <alignment horizontal="right" vertical="center"/>
      <protection locked="0"/>
    </xf>
    <xf numFmtId="0" fontId="2" fillId="0" borderId="3" xfId="0" applyFont="1" applyBorder="1" applyProtection="1">
      <alignment vertical="center"/>
      <protection locked="0"/>
    </xf>
    <xf numFmtId="3" fontId="2" fillId="0" borderId="0" xfId="0" applyNumberFormat="1" applyFont="1" applyAlignment="1" applyProtection="1">
      <alignment horizontal="right" vertical="center"/>
      <protection locked="0"/>
    </xf>
    <xf numFmtId="187" fontId="2" fillId="0" borderId="0" xfId="0" applyNumberFormat="1" applyFont="1" applyAlignment="1" applyProtection="1">
      <alignment horizontal="right" vertical="center"/>
      <protection locked="0"/>
    </xf>
    <xf numFmtId="184" fontId="2" fillId="0" borderId="0" xfId="0" applyNumberFormat="1" applyFont="1" applyProtection="1">
      <alignment vertical="center"/>
      <protection locked="0"/>
    </xf>
    <xf numFmtId="0" fontId="2" fillId="0" borderId="0" xfId="0" applyFont="1" applyAlignment="1" applyProtection="1">
      <alignment horizontal="center" vertical="center" wrapText="1"/>
      <protection locked="0"/>
    </xf>
    <xf numFmtId="184" fontId="2" fillId="0" borderId="0" xfId="0" applyNumberFormat="1" applyFont="1" applyAlignment="1" applyProtection="1">
      <alignment horizontal="center" vertical="center"/>
      <protection locked="0"/>
    </xf>
    <xf numFmtId="0" fontId="2" fillId="0" borderId="0" xfId="0" applyFont="1" applyAlignment="1" applyProtection="1">
      <alignment horizontal="right" vertical="center"/>
      <protection locked="0"/>
    </xf>
    <xf numFmtId="0" fontId="2" fillId="0" borderId="0" xfId="0" applyFont="1" applyAlignment="1" applyProtection="1">
      <alignment horizontal="left" vertical="center" wrapText="1" indent="1"/>
      <protection locked="0"/>
    </xf>
    <xf numFmtId="0" fontId="2" fillId="0" borderId="0" xfId="0" applyFont="1" applyAlignment="1" applyProtection="1">
      <alignment horizontal="left" vertical="center" wrapText="1" indent="3"/>
      <protection locked="0"/>
    </xf>
    <xf numFmtId="187" fontId="2" fillId="0" borderId="1" xfId="0" applyNumberFormat="1" applyFont="1" applyBorder="1" applyAlignment="1">
      <alignment horizontal="right" vertical="center"/>
    </xf>
    <xf numFmtId="3" fontId="2" fillId="0" borderId="1" xfId="0" applyNumberFormat="1" applyFont="1" applyBorder="1" applyAlignment="1">
      <alignment horizontal="right" vertical="center"/>
    </xf>
    <xf numFmtId="188" fontId="2" fillId="0" borderId="1" xfId="0" applyNumberFormat="1" applyFont="1" applyBorder="1" applyAlignment="1">
      <alignment horizontal="center" vertical="center"/>
    </xf>
    <xf numFmtId="187" fontId="2" fillId="0" borderId="150" xfId="0" applyNumberFormat="1" applyFont="1" applyBorder="1" applyAlignment="1">
      <alignment horizontal="right" vertical="center"/>
    </xf>
    <xf numFmtId="3" fontId="2" fillId="0" borderId="150" xfId="0" applyNumberFormat="1" applyFont="1" applyBorder="1" applyAlignment="1">
      <alignment horizontal="right" vertical="center"/>
    </xf>
    <xf numFmtId="188" fontId="2" fillId="0" borderId="150" xfId="0" applyNumberFormat="1" applyFont="1" applyBorder="1" applyAlignment="1">
      <alignment horizontal="center" vertical="center"/>
    </xf>
    <xf numFmtId="3" fontId="2" fillId="0" borderId="65" xfId="0" applyNumberFormat="1" applyFont="1" applyBorder="1" applyAlignment="1">
      <alignment horizontal="right" vertical="center"/>
    </xf>
    <xf numFmtId="187" fontId="2" fillId="0" borderId="65" xfId="0" applyNumberFormat="1" applyFont="1" applyBorder="1" applyAlignment="1">
      <alignment horizontal="right" vertical="center"/>
    </xf>
    <xf numFmtId="0" fontId="66" fillId="0" borderId="0" xfId="0" applyFont="1" applyAlignment="1" applyProtection="1">
      <alignment vertical="center" wrapText="1"/>
      <protection locked="0"/>
    </xf>
    <xf numFmtId="0" fontId="66" fillId="0" borderId="0" xfId="0" applyFont="1" applyProtection="1">
      <alignment vertical="center"/>
      <protection locked="0"/>
    </xf>
    <xf numFmtId="0" fontId="66" fillId="0" borderId="0" xfId="0" applyFont="1" applyAlignment="1" applyProtection="1">
      <alignment horizontal="right" vertical="center"/>
      <protection locked="0"/>
    </xf>
    <xf numFmtId="0" fontId="66" fillId="0" borderId="0" xfId="0" applyFont="1" applyAlignment="1" applyProtection="1">
      <alignment horizontal="left" vertical="center"/>
      <protection locked="0"/>
    </xf>
    <xf numFmtId="0" fontId="12" fillId="0" borderId="0" xfId="0" applyFont="1" applyAlignment="1" applyProtection="1">
      <alignment horizontal="center" vertical="center" shrinkToFit="1"/>
      <protection locked="0"/>
    </xf>
    <xf numFmtId="0" fontId="9" fillId="0" borderId="0" xfId="0" applyFont="1" applyAlignment="1" applyProtection="1">
      <alignment horizontal="left" vertical="center"/>
      <protection locked="0"/>
    </xf>
    <xf numFmtId="0" fontId="9" fillId="0" borderId="0" xfId="0" applyFont="1" applyAlignment="1" applyProtection="1">
      <alignment horizontal="left" vertical="center" wrapText="1"/>
      <protection locked="0"/>
    </xf>
    <xf numFmtId="0" fontId="9" fillId="0" borderId="3" xfId="0" applyFont="1" applyBorder="1" applyAlignment="1" applyProtection="1">
      <alignment horizontal="center" vertical="center" wrapText="1"/>
      <protection locked="0"/>
    </xf>
    <xf numFmtId="0" fontId="9" fillId="0" borderId="13" xfId="0" applyFont="1" applyBorder="1" applyAlignment="1" applyProtection="1">
      <alignment vertical="center" wrapText="1"/>
      <protection locked="0"/>
    </xf>
    <xf numFmtId="3" fontId="9" fillId="0" borderId="12" xfId="0" applyNumberFormat="1" applyFont="1" applyBorder="1" applyProtection="1">
      <alignment vertical="center"/>
      <protection locked="0"/>
    </xf>
    <xf numFmtId="187" fontId="9" fillId="0" borderId="1" xfId="0" applyNumberFormat="1" applyFont="1" applyBorder="1" applyAlignment="1" applyProtection="1">
      <alignment horizontal="right" vertical="center"/>
      <protection locked="0"/>
    </xf>
    <xf numFmtId="3" fontId="9" fillId="0" borderId="1" xfId="0" applyNumberFormat="1" applyFont="1" applyBorder="1" applyAlignment="1" applyProtection="1">
      <alignment horizontal="right" vertical="center"/>
      <protection locked="0"/>
    </xf>
    <xf numFmtId="3" fontId="9" fillId="0" borderId="178" xfId="0" applyNumberFormat="1" applyFont="1" applyBorder="1" applyProtection="1">
      <alignment vertical="center"/>
      <protection locked="0"/>
    </xf>
    <xf numFmtId="187" fontId="9" fillId="0" borderId="150" xfId="0" applyNumberFormat="1" applyFont="1" applyBorder="1" applyAlignment="1" applyProtection="1">
      <alignment horizontal="right" vertical="center"/>
      <protection locked="0"/>
    </xf>
    <xf numFmtId="3" fontId="9" fillId="0" borderId="150" xfId="0" applyNumberFormat="1" applyFont="1" applyBorder="1" applyAlignment="1" applyProtection="1">
      <alignment horizontal="right" vertical="center"/>
      <protection locked="0"/>
    </xf>
    <xf numFmtId="0" fontId="9" fillId="0" borderId="7" xfId="0" applyFont="1" applyBorder="1" applyAlignment="1" applyProtection="1">
      <alignment horizontal="center" vertical="center"/>
      <protection locked="0"/>
    </xf>
    <xf numFmtId="187" fontId="9" fillId="0" borderId="65" xfId="0" applyNumberFormat="1" applyFont="1" applyBorder="1" applyAlignment="1" applyProtection="1">
      <alignment horizontal="right" vertical="center"/>
      <protection locked="0"/>
    </xf>
    <xf numFmtId="0" fontId="9" fillId="0" borderId="0" xfId="0" applyFont="1" applyAlignment="1" applyProtection="1">
      <alignment horizontal="center" vertical="center" wrapText="1"/>
      <protection locked="0"/>
    </xf>
    <xf numFmtId="184" fontId="9" fillId="0" borderId="0" xfId="0" applyNumberFormat="1" applyFont="1" applyAlignment="1" applyProtection="1">
      <alignment horizontal="center" vertical="center"/>
      <protection locked="0"/>
    </xf>
    <xf numFmtId="3" fontId="9" fillId="0" borderId="0" xfId="0" applyNumberFormat="1" applyFont="1" applyAlignment="1" applyProtection="1">
      <alignment horizontal="right" vertical="center"/>
      <protection locked="0"/>
    </xf>
    <xf numFmtId="187" fontId="9" fillId="0" borderId="0" xfId="0" applyNumberFormat="1" applyFont="1" applyAlignment="1" applyProtection="1">
      <alignment horizontal="right" vertical="center"/>
      <protection locked="0"/>
    </xf>
    <xf numFmtId="184" fontId="9" fillId="0" borderId="0" xfId="0" applyNumberFormat="1" applyFont="1" applyProtection="1">
      <alignment vertical="center"/>
      <protection locked="0"/>
    </xf>
    <xf numFmtId="184" fontId="12" fillId="0" borderId="0" xfId="0" applyNumberFormat="1" applyFont="1" applyAlignment="1" applyProtection="1">
      <alignment horizontal="center" vertical="center"/>
      <protection locked="0"/>
    </xf>
    <xf numFmtId="0" fontId="23" fillId="0" borderId="0" xfId="0" applyFont="1" applyAlignment="1" applyProtection="1">
      <alignment horizontal="right" vertical="center"/>
      <protection locked="0"/>
    </xf>
    <xf numFmtId="0" fontId="9" fillId="0" borderId="0" xfId="0" applyFont="1" applyAlignment="1" applyProtection="1">
      <alignment horizontal="right" vertical="center"/>
      <protection locked="0"/>
    </xf>
    <xf numFmtId="0" fontId="9" fillId="0" borderId="0" xfId="0" applyFont="1" applyAlignment="1" applyProtection="1">
      <alignment horizontal="left" vertical="center" indent="1"/>
      <protection locked="0"/>
    </xf>
    <xf numFmtId="187" fontId="9" fillId="0" borderId="1" xfId="0" applyNumberFormat="1" applyFont="1" applyBorder="1" applyAlignment="1">
      <alignment horizontal="right" vertical="center"/>
    </xf>
    <xf numFmtId="187" fontId="9" fillId="0" borderId="150" xfId="0" applyNumberFormat="1" applyFont="1" applyBorder="1" applyAlignment="1">
      <alignment horizontal="right" vertical="center"/>
    </xf>
    <xf numFmtId="3" fontId="9" fillId="0" borderId="182" xfId="0" applyNumberFormat="1" applyFont="1" applyBorder="1">
      <alignment vertical="center"/>
    </xf>
    <xf numFmtId="187" fontId="9" fillId="0" borderId="65" xfId="0" applyNumberFormat="1" applyFont="1" applyBorder="1" applyAlignment="1">
      <alignment horizontal="right" vertical="center"/>
    </xf>
    <xf numFmtId="0" fontId="35" fillId="0" borderId="0" xfId="0" applyFont="1" applyProtection="1">
      <alignment vertical="center"/>
      <protection locked="0"/>
    </xf>
    <xf numFmtId="0" fontId="9" fillId="0" borderId="1" xfId="0" applyFont="1" applyBorder="1" applyProtection="1">
      <alignment vertical="center"/>
      <protection locked="0"/>
    </xf>
    <xf numFmtId="3" fontId="9" fillId="0" borderId="1" xfId="0" applyNumberFormat="1" applyFont="1" applyBorder="1" applyAlignment="1" applyProtection="1">
      <alignment horizontal="center" vertical="center"/>
      <protection locked="0"/>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78" xfId="0" applyFont="1" applyBorder="1" applyAlignment="1">
      <alignment horizontal="center" vertical="center" wrapText="1"/>
    </xf>
    <xf numFmtId="0" fontId="9" fillId="0" borderId="82" xfId="0" applyFont="1" applyBorder="1" applyAlignment="1">
      <alignment horizontal="center" vertical="center" wrapText="1"/>
    </xf>
    <xf numFmtId="0" fontId="2" fillId="4" borderId="1" xfId="0" applyFont="1" applyFill="1" applyBorder="1" applyAlignment="1" applyProtection="1">
      <alignment horizontal="center" vertical="center" wrapText="1"/>
      <protection locked="0"/>
    </xf>
    <xf numFmtId="183" fontId="2" fillId="0" borderId="1" xfId="0" applyNumberFormat="1" applyFont="1" applyBorder="1" applyProtection="1">
      <alignment vertical="center"/>
      <protection locked="0"/>
    </xf>
    <xf numFmtId="0" fontId="2" fillId="0" borderId="1" xfId="0" applyFont="1" applyBorder="1" applyAlignment="1">
      <alignment horizontal="center" vertical="center" wrapText="1"/>
    </xf>
    <xf numFmtId="186" fontId="2" fillId="0" borderId="10" xfId="0" applyNumberFormat="1" applyFont="1" applyBorder="1" applyAlignment="1">
      <alignment horizontal="center" vertical="center" wrapText="1"/>
    </xf>
    <xf numFmtId="186" fontId="2" fillId="0" borderId="12" xfId="0" applyNumberFormat="1" applyFont="1" applyBorder="1" applyAlignment="1">
      <alignment horizontal="center" vertical="center" wrapText="1"/>
    </xf>
    <xf numFmtId="186" fontId="2" fillId="0" borderId="1" xfId="0" applyNumberFormat="1" applyFont="1" applyBorder="1" applyAlignment="1">
      <alignment horizontal="center" vertical="center" wrapText="1"/>
    </xf>
    <xf numFmtId="0" fontId="2" fillId="0" borderId="29" xfId="0" applyFont="1" applyBorder="1" applyAlignment="1">
      <alignment horizontal="left" vertical="center" wrapText="1"/>
    </xf>
    <xf numFmtId="0" fontId="2" fillId="0" borderId="29" xfId="0" applyFont="1" applyBorder="1" applyAlignment="1">
      <alignment horizontal="center" vertical="center" wrapText="1"/>
    </xf>
    <xf numFmtId="186" fontId="2" fillId="0" borderId="29" xfId="0" applyNumberFormat="1" applyFont="1" applyBorder="1" applyAlignment="1">
      <alignment horizontal="center" vertical="center" wrapText="1"/>
    </xf>
    <xf numFmtId="0" fontId="2" fillId="0" borderId="15" xfId="0" applyFont="1" applyBorder="1" applyAlignment="1">
      <alignment horizontal="left" vertical="center" wrapText="1"/>
    </xf>
    <xf numFmtId="0" fontId="2" fillId="0" borderId="15" xfId="0" applyFont="1" applyBorder="1" applyAlignment="1">
      <alignment horizontal="center" vertical="center" wrapText="1"/>
    </xf>
    <xf numFmtId="186" fontId="2" fillId="0" borderId="15" xfId="0" applyNumberFormat="1" applyFont="1" applyBorder="1" applyAlignment="1">
      <alignment horizontal="center" vertical="center" wrapText="1"/>
    </xf>
    <xf numFmtId="183" fontId="2" fillId="0" borderId="1" xfId="0" applyNumberFormat="1" applyFont="1" applyBorder="1">
      <alignment vertical="center"/>
    </xf>
    <xf numFmtId="0" fontId="9" fillId="0" borderId="29" xfId="0" applyFont="1" applyBorder="1" applyAlignment="1" applyProtection="1">
      <alignment horizontal="center" vertical="center"/>
      <protection locked="0"/>
    </xf>
    <xf numFmtId="0" fontId="9" fillId="0" borderId="30" xfId="0" applyFont="1" applyBorder="1" applyAlignment="1" applyProtection="1">
      <alignment horizontal="center" vertical="center"/>
      <protection locked="0"/>
    </xf>
    <xf numFmtId="192" fontId="13" fillId="6" borderId="122" xfId="0" applyNumberFormat="1" applyFont="1" applyFill="1" applyBorder="1" applyAlignment="1">
      <alignment horizontal="right" vertical="center"/>
    </xf>
    <xf numFmtId="3" fontId="13" fillId="0" borderId="123" xfId="0" applyNumberFormat="1" applyFont="1" applyBorder="1" applyAlignment="1">
      <alignment horizontal="right" vertical="center"/>
    </xf>
    <xf numFmtId="192" fontId="15" fillId="0" borderId="124" xfId="0" applyNumberFormat="1" applyFont="1" applyBorder="1" applyAlignment="1">
      <alignment horizontal="right" vertical="center"/>
    </xf>
    <xf numFmtId="3" fontId="13" fillId="0" borderId="125" xfId="0" applyNumberFormat="1" applyFont="1" applyBorder="1" applyAlignment="1">
      <alignment horizontal="right" vertical="center"/>
    </xf>
    <xf numFmtId="3" fontId="13" fillId="0" borderId="93" xfId="0" applyNumberFormat="1" applyFont="1" applyBorder="1" applyAlignment="1">
      <alignment horizontal="right" vertical="center"/>
    </xf>
    <xf numFmtId="192" fontId="15" fillId="0" borderId="88" xfId="0" applyNumberFormat="1" applyFont="1" applyBorder="1" applyAlignment="1">
      <alignment horizontal="right" vertical="center"/>
    </xf>
    <xf numFmtId="0" fontId="2" fillId="4" borderId="65" xfId="0" applyFont="1" applyFill="1" applyBorder="1" applyAlignment="1" applyProtection="1">
      <alignment horizontal="center" vertical="center"/>
      <protection locked="0"/>
    </xf>
    <xf numFmtId="0" fontId="2" fillId="4" borderId="29"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protection locked="0"/>
    </xf>
    <xf numFmtId="183" fontId="32" fillId="6" borderId="126" xfId="0" applyNumberFormat="1" applyFont="1" applyFill="1" applyBorder="1" applyAlignment="1">
      <alignment horizontal="right" vertical="center"/>
    </xf>
    <xf numFmtId="3" fontId="4" fillId="6" borderId="121" xfId="0" applyNumberFormat="1" applyFont="1" applyFill="1" applyBorder="1" applyAlignment="1">
      <alignment horizontal="right" vertical="center"/>
    </xf>
    <xf numFmtId="181" fontId="32" fillId="6" borderId="127" xfId="0" applyNumberFormat="1" applyFont="1" applyFill="1" applyBorder="1" applyAlignment="1">
      <alignment horizontal="right" vertical="center"/>
    </xf>
    <xf numFmtId="192" fontId="4" fillId="6" borderId="122" xfId="0" applyNumberFormat="1" applyFont="1" applyFill="1" applyBorder="1" applyAlignment="1">
      <alignment horizontal="right" vertical="center"/>
    </xf>
    <xf numFmtId="183" fontId="32" fillId="0" borderId="128" xfId="0" applyNumberFormat="1" applyFont="1" applyBorder="1" applyAlignment="1">
      <alignment horizontal="right" vertical="center"/>
    </xf>
    <xf numFmtId="3" fontId="4" fillId="0" borderId="123" xfId="0" applyNumberFormat="1" applyFont="1" applyBorder="1" applyAlignment="1">
      <alignment horizontal="right" vertical="center"/>
    </xf>
    <xf numFmtId="181" fontId="32" fillId="0" borderId="129" xfId="0" applyNumberFormat="1" applyFont="1" applyBorder="1" applyAlignment="1">
      <alignment horizontal="right" vertical="center"/>
    </xf>
    <xf numFmtId="192" fontId="32" fillId="0" borderId="124" xfId="0" applyNumberFormat="1" applyFont="1" applyBorder="1" applyAlignment="1">
      <alignment horizontal="right" vertical="center"/>
    </xf>
    <xf numFmtId="183" fontId="32" fillId="0" borderId="130" xfId="0" applyNumberFormat="1" applyFont="1" applyBorder="1" applyAlignment="1">
      <alignment horizontal="right" vertical="center"/>
    </xf>
    <xf numFmtId="3" fontId="4" fillId="0" borderId="125" xfId="0" applyNumberFormat="1" applyFont="1" applyBorder="1" applyAlignment="1">
      <alignment horizontal="right" vertical="center"/>
    </xf>
    <xf numFmtId="183" fontId="32" fillId="0" borderId="131" xfId="0" applyNumberFormat="1" applyFont="1" applyBorder="1" applyAlignment="1">
      <alignment horizontal="right" vertical="center"/>
    </xf>
    <xf numFmtId="3" fontId="4" fillId="0" borderId="93" xfId="0" applyNumberFormat="1" applyFont="1" applyBorder="1" applyAlignment="1">
      <alignment horizontal="right" vertical="center"/>
    </xf>
    <xf numFmtId="181" fontId="32" fillId="0" borderId="132" xfId="0" applyNumberFormat="1" applyFont="1" applyBorder="1" applyAlignment="1">
      <alignment horizontal="right" vertical="center"/>
    </xf>
    <xf numFmtId="192" fontId="32" fillId="0" borderId="88" xfId="0" applyNumberFormat="1" applyFont="1" applyBorder="1" applyAlignment="1">
      <alignment horizontal="right" vertical="center"/>
    </xf>
    <xf numFmtId="176" fontId="2" fillId="0" borderId="26" xfId="0" applyNumberFormat="1" applyFont="1" applyBorder="1" applyAlignment="1">
      <alignment horizontal="center" vertical="center" wrapText="1"/>
    </xf>
    <xf numFmtId="176" fontId="2" fillId="0" borderId="25" xfId="0" applyNumberFormat="1" applyFont="1" applyBorder="1" applyAlignment="1">
      <alignment horizontal="center" vertical="center" wrapText="1"/>
    </xf>
    <xf numFmtId="176" fontId="2" fillId="0" borderId="28" xfId="0" applyNumberFormat="1" applyFont="1" applyBorder="1" applyAlignment="1">
      <alignment horizontal="center" vertical="center" wrapText="1"/>
    </xf>
    <xf numFmtId="0" fontId="42" fillId="0" borderId="22" xfId="0" applyFont="1" applyBorder="1" applyAlignment="1" applyProtection="1">
      <alignment horizontal="center" vertical="center"/>
      <protection locked="0"/>
    </xf>
    <xf numFmtId="0" fontId="2" fillId="4" borderId="1" xfId="0" applyFont="1" applyFill="1" applyBorder="1" applyAlignment="1" applyProtection="1">
      <alignment horizontal="center" vertical="center"/>
      <protection locked="0"/>
    </xf>
    <xf numFmtId="0" fontId="50" fillId="6" borderId="44" xfId="0" applyFont="1" applyFill="1" applyBorder="1" applyAlignment="1" applyProtection="1">
      <alignment horizontal="center" vertical="center" wrapText="1"/>
      <protection locked="0"/>
    </xf>
    <xf numFmtId="0" fontId="4" fillId="0" borderId="90" xfId="0" applyFont="1" applyBorder="1" applyAlignment="1" applyProtection="1">
      <alignment horizontal="left" vertical="top" wrapText="1"/>
      <protection locked="0"/>
    </xf>
    <xf numFmtId="0" fontId="4" fillId="0" borderId="0" xfId="0" applyFont="1" applyProtection="1">
      <alignment vertical="center"/>
      <protection locked="0"/>
    </xf>
    <xf numFmtId="0" fontId="4" fillId="0" borderId="93" xfId="0" applyFont="1" applyBorder="1" applyAlignment="1" applyProtection="1">
      <alignment horizontal="left" vertical="center" indent="1"/>
      <protection locked="0"/>
    </xf>
    <xf numFmtId="3" fontId="4" fillId="0" borderId="52" xfId="0" applyNumberFormat="1" applyFont="1" applyBorder="1" applyAlignment="1" applyProtection="1">
      <alignment horizontal="right" vertical="center"/>
      <protection locked="0"/>
    </xf>
    <xf numFmtId="0" fontId="4" fillId="0" borderId="55" xfId="0" applyFont="1" applyBorder="1" applyAlignment="1" applyProtection="1">
      <alignment horizontal="left" vertical="center" indent="1"/>
      <protection locked="0"/>
    </xf>
    <xf numFmtId="3" fontId="4" fillId="0" borderId="39" xfId="0" applyNumberFormat="1" applyFont="1" applyBorder="1" applyAlignment="1" applyProtection="1">
      <alignment horizontal="right" vertical="center"/>
      <protection locked="0"/>
    </xf>
    <xf numFmtId="0" fontId="4" fillId="0" borderId="0" xfId="0" applyFont="1" applyAlignment="1" applyProtection="1">
      <alignment horizontal="center" vertical="center"/>
      <protection locked="0"/>
    </xf>
    <xf numFmtId="3" fontId="4" fillId="0" borderId="59" xfId="0" applyNumberFormat="1" applyFont="1" applyBorder="1" applyAlignment="1" applyProtection="1">
      <alignment horizontal="right" vertical="center"/>
      <protection locked="0"/>
    </xf>
    <xf numFmtId="182" fontId="4" fillId="0" borderId="88" xfId="0" applyNumberFormat="1" applyFont="1" applyBorder="1" applyAlignment="1" applyProtection="1">
      <alignment horizontal="left" vertical="center" shrinkToFit="1"/>
      <protection locked="0"/>
    </xf>
    <xf numFmtId="3" fontId="4" fillId="0" borderId="61" xfId="0" applyNumberFormat="1" applyFont="1" applyBorder="1" applyAlignment="1" applyProtection="1">
      <alignment horizontal="right" vertical="center"/>
      <protection locked="0"/>
    </xf>
    <xf numFmtId="0" fontId="4" fillId="0" borderId="15" xfId="0" applyFont="1" applyBorder="1" applyAlignment="1" applyProtection="1">
      <alignment horizontal="left" vertical="top" wrapText="1"/>
      <protection locked="0"/>
    </xf>
    <xf numFmtId="0" fontId="4" fillId="0" borderId="82" xfId="0" applyFont="1" applyBorder="1" applyAlignment="1" applyProtection="1">
      <alignment horizontal="left" vertical="top" wrapText="1"/>
      <protection locked="0"/>
    </xf>
    <xf numFmtId="0" fontId="4" fillId="0" borderId="16" xfId="0" applyFont="1" applyBorder="1" applyAlignment="1" applyProtection="1">
      <alignment horizontal="left" vertical="top" wrapText="1"/>
      <protection locked="0"/>
    </xf>
    <xf numFmtId="182" fontId="4" fillId="0" borderId="96" xfId="0" applyNumberFormat="1" applyFont="1" applyBorder="1" applyAlignment="1" applyProtection="1">
      <alignment horizontal="left" vertical="center" shrinkToFit="1"/>
      <protection locked="0"/>
    </xf>
    <xf numFmtId="3" fontId="4" fillId="0" borderId="43" xfId="0" applyNumberFormat="1" applyFont="1" applyBorder="1" applyAlignment="1" applyProtection="1">
      <alignment horizontal="right" vertical="center"/>
      <protection locked="0"/>
    </xf>
    <xf numFmtId="3" fontId="32" fillId="6" borderId="44" xfId="0" applyNumberFormat="1" applyFont="1" applyFill="1" applyBorder="1" applyAlignment="1">
      <alignment horizontal="right" vertical="center"/>
    </xf>
    <xf numFmtId="3" fontId="4" fillId="0" borderId="92" xfId="0" applyNumberFormat="1" applyFont="1" applyBorder="1" applyAlignment="1">
      <alignment horizontal="right" vertical="center"/>
    </xf>
    <xf numFmtId="176" fontId="2" fillId="0" borderId="89" xfId="0" applyNumberFormat="1" applyFont="1" applyBorder="1" applyAlignment="1">
      <alignment horizontal="center" vertical="center" wrapText="1"/>
    </xf>
    <xf numFmtId="3" fontId="4" fillId="0" borderId="15" xfId="0" applyNumberFormat="1" applyFont="1" applyBorder="1" applyAlignment="1">
      <alignment horizontal="right" vertical="center"/>
    </xf>
    <xf numFmtId="176" fontId="2" fillId="0" borderId="18" xfId="0" applyNumberFormat="1" applyFont="1" applyBorder="1" applyAlignment="1">
      <alignment horizontal="center" vertical="center" wrapText="1"/>
    </xf>
    <xf numFmtId="3" fontId="4" fillId="0" borderId="23" xfId="0" applyNumberFormat="1" applyFont="1" applyBorder="1" applyAlignment="1">
      <alignment horizontal="right" vertical="center"/>
    </xf>
    <xf numFmtId="3" fontId="4" fillId="0" borderId="52" xfId="0" applyNumberFormat="1" applyFont="1" applyBorder="1" applyAlignment="1">
      <alignment horizontal="right" vertical="center"/>
    </xf>
    <xf numFmtId="3" fontId="4" fillId="0" borderId="39" xfId="0" applyNumberFormat="1" applyFont="1" applyBorder="1" applyAlignment="1">
      <alignment horizontal="right" vertical="center"/>
    </xf>
    <xf numFmtId="3" fontId="4" fillId="0" borderId="61" xfId="0" applyNumberFormat="1" applyFont="1" applyBorder="1" applyAlignment="1">
      <alignment horizontal="right" vertical="center"/>
    </xf>
    <xf numFmtId="3" fontId="4" fillId="0" borderId="43" xfId="0" applyNumberFormat="1" applyFont="1" applyBorder="1" applyAlignment="1">
      <alignment horizontal="right" vertical="center"/>
    </xf>
    <xf numFmtId="0" fontId="8" fillId="5" borderId="0" xfId="0" applyFont="1" applyFill="1" applyProtection="1">
      <alignment vertical="center"/>
      <protection locked="0"/>
    </xf>
    <xf numFmtId="0" fontId="8" fillId="5" borderId="0" xfId="0" applyFont="1" applyFill="1" applyAlignment="1" applyProtection="1">
      <alignment horizontal="right" vertical="center"/>
      <protection locked="0"/>
    </xf>
    <xf numFmtId="0" fontId="52" fillId="0" borderId="0" xfId="0" applyFont="1" applyProtection="1">
      <alignment vertical="center"/>
      <protection locked="0"/>
    </xf>
    <xf numFmtId="0" fontId="32" fillId="0" borderId="0" xfId="0" applyFont="1" applyProtection="1">
      <alignment vertical="center"/>
      <protection locked="0"/>
    </xf>
    <xf numFmtId="0" fontId="4" fillId="0" borderId="0" xfId="0" applyFont="1" applyAlignment="1" applyProtection="1">
      <alignment horizontal="right" vertical="center"/>
      <protection locked="0"/>
    </xf>
    <xf numFmtId="0" fontId="2" fillId="4" borderId="143" xfId="0" applyFont="1" applyFill="1" applyBorder="1" applyAlignment="1" applyProtection="1">
      <alignment horizontal="center" vertical="center" wrapText="1"/>
      <protection locked="0"/>
    </xf>
    <xf numFmtId="0" fontId="2" fillId="4" borderId="99" xfId="0" applyFont="1" applyFill="1" applyBorder="1" applyAlignment="1" applyProtection="1">
      <alignment horizontal="center" vertical="center" wrapText="1"/>
      <protection locked="0"/>
    </xf>
    <xf numFmtId="0" fontId="2" fillId="4" borderId="142" xfId="0" applyFont="1" applyFill="1" applyBorder="1" applyAlignment="1" applyProtection="1">
      <alignment horizontal="center" vertical="center" wrapText="1"/>
      <protection locked="0"/>
    </xf>
    <xf numFmtId="0" fontId="4" fillId="0" borderId="136" xfId="0" applyFont="1" applyBorder="1" applyAlignment="1" applyProtection="1">
      <alignment horizontal="left" vertical="center" wrapText="1" indent="1"/>
      <protection locked="0"/>
    </xf>
    <xf numFmtId="0" fontId="2" fillId="3" borderId="137" xfId="0" applyFont="1" applyFill="1" applyBorder="1" applyProtection="1">
      <alignment vertical="center"/>
      <protection locked="0"/>
    </xf>
    <xf numFmtId="0" fontId="2" fillId="3" borderId="154" xfId="0" applyFont="1" applyFill="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4" borderId="10" xfId="0" applyFont="1" applyFill="1" applyBorder="1" applyAlignment="1" applyProtection="1">
      <alignment horizontal="center" vertical="center" wrapText="1"/>
      <protection locked="0"/>
    </xf>
    <xf numFmtId="0" fontId="2" fillId="4" borderId="11" xfId="0" applyFont="1" applyFill="1" applyBorder="1" applyAlignment="1" applyProtection="1">
      <alignment horizontal="center" vertical="center" wrapText="1"/>
      <protection locked="0"/>
    </xf>
    <xf numFmtId="0" fontId="2" fillId="0" borderId="185" xfId="0" applyFont="1" applyBorder="1" applyProtection="1">
      <alignment vertical="center"/>
      <protection locked="0"/>
    </xf>
    <xf numFmtId="177" fontId="2" fillId="0" borderId="6" xfId="0" applyNumberFormat="1" applyFont="1" applyBorder="1" applyAlignment="1" applyProtection="1">
      <alignment horizontal="right" vertical="center"/>
      <protection locked="0"/>
    </xf>
    <xf numFmtId="3" fontId="2" fillId="0" borderId="143" xfId="0" applyNumberFormat="1" applyFont="1" applyBorder="1">
      <alignment vertical="center"/>
    </xf>
    <xf numFmtId="3" fontId="2" fillId="0" borderId="99" xfId="0" applyNumberFormat="1" applyFont="1" applyBorder="1">
      <alignment vertical="center"/>
    </xf>
    <xf numFmtId="3" fontId="2" fillId="0" borderId="137" xfId="0" applyNumberFormat="1" applyFont="1" applyBorder="1" applyAlignment="1">
      <alignment vertical="center" wrapText="1"/>
    </xf>
    <xf numFmtId="3" fontId="2" fillId="0" borderId="11" xfId="0" applyNumberFormat="1" applyFont="1" applyBorder="1" applyAlignment="1">
      <alignment vertical="center" wrapText="1"/>
    </xf>
    <xf numFmtId="3" fontId="2" fillId="0" borderId="1" xfId="0" applyNumberFormat="1" applyFont="1" applyBorder="1" applyAlignment="1">
      <alignment vertical="center" wrapText="1"/>
    </xf>
    <xf numFmtId="185" fontId="2" fillId="0" borderId="10" xfId="0" applyNumberFormat="1" applyFont="1" applyBorder="1">
      <alignment vertical="center"/>
    </xf>
    <xf numFmtId="3" fontId="2" fillId="0" borderId="156" xfId="0" applyNumberFormat="1" applyFont="1" applyBorder="1">
      <alignment vertical="center"/>
    </xf>
    <xf numFmtId="3" fontId="2" fillId="0" borderId="188" xfId="0" applyNumberFormat="1" applyFont="1" applyBorder="1">
      <alignment vertical="center"/>
    </xf>
    <xf numFmtId="3" fontId="2" fillId="0" borderId="154" xfId="0" applyNumberFormat="1" applyFont="1" applyBorder="1" applyAlignment="1">
      <alignment vertical="center" wrapText="1"/>
    </xf>
    <xf numFmtId="3" fontId="2" fillId="0" borderId="160" xfId="0" applyNumberFormat="1" applyFont="1" applyBorder="1" applyAlignment="1">
      <alignment vertical="center" wrapText="1"/>
    </xf>
    <xf numFmtId="3" fontId="2" fillId="0" borderId="150" xfId="0" applyNumberFormat="1" applyFont="1" applyBorder="1" applyAlignment="1">
      <alignment vertical="center" wrapText="1"/>
    </xf>
    <xf numFmtId="185" fontId="2" fillId="0" borderId="159" xfId="0" applyNumberFormat="1" applyFont="1" applyBorder="1">
      <alignment vertical="center"/>
    </xf>
    <xf numFmtId="3" fontId="2" fillId="0" borderId="144" xfId="0" applyNumberFormat="1" applyFont="1" applyBorder="1">
      <alignment vertical="center"/>
    </xf>
    <xf numFmtId="3" fontId="2" fillId="0" borderId="187" xfId="0" applyNumberFormat="1" applyFont="1" applyBorder="1">
      <alignment vertical="center"/>
    </xf>
    <xf numFmtId="3" fontId="2" fillId="0" borderId="138" xfId="0" applyNumberFormat="1" applyFont="1" applyBorder="1" applyAlignment="1">
      <alignment vertical="center" wrapText="1"/>
    </xf>
    <xf numFmtId="3" fontId="2" fillId="0" borderId="8" xfId="0" applyNumberFormat="1" applyFont="1" applyBorder="1" applyAlignment="1">
      <alignment vertical="center" wrapText="1"/>
    </xf>
    <xf numFmtId="3" fontId="2" fillId="0" borderId="65" xfId="0" applyNumberFormat="1" applyFont="1" applyBorder="1" applyAlignment="1">
      <alignment vertical="center" wrapText="1"/>
    </xf>
    <xf numFmtId="185" fontId="2" fillId="0" borderId="21" xfId="0" applyNumberFormat="1" applyFont="1" applyBorder="1">
      <alignment vertical="center"/>
    </xf>
    <xf numFmtId="0" fontId="2" fillId="0" borderId="138" xfId="0" applyFont="1" applyBorder="1" applyAlignment="1">
      <alignment horizontal="center" vertical="center" shrinkToFit="1"/>
    </xf>
    <xf numFmtId="3" fontId="2" fillId="0" borderId="27" xfId="0" applyNumberFormat="1" applyFont="1" applyBorder="1">
      <alignment vertical="center"/>
    </xf>
    <xf numFmtId="3" fontId="2" fillId="0" borderId="137" xfId="0" applyNumberFormat="1" applyFont="1" applyBorder="1">
      <alignment vertical="center"/>
    </xf>
    <xf numFmtId="3" fontId="2" fillId="0" borderId="151" xfId="0" applyNumberFormat="1" applyFont="1" applyBorder="1">
      <alignment vertical="center"/>
    </xf>
    <xf numFmtId="3" fontId="2" fillId="0" borderId="154" xfId="0" applyNumberFormat="1" applyFont="1" applyBorder="1">
      <alignment vertical="center"/>
    </xf>
    <xf numFmtId="3" fontId="2" fillId="0" borderId="70" xfId="0" applyNumberFormat="1" applyFont="1" applyBorder="1">
      <alignment vertical="center"/>
    </xf>
    <xf numFmtId="3" fontId="2" fillId="0" borderId="138" xfId="0" applyNumberFormat="1" applyFont="1" applyBorder="1">
      <alignment vertical="center"/>
    </xf>
    <xf numFmtId="0" fontId="35" fillId="0" borderId="0" xfId="0" applyFont="1" applyAlignment="1" applyProtection="1">
      <alignment horizontal="distributed" vertical="center" justifyLastLine="1"/>
      <protection locked="0"/>
    </xf>
    <xf numFmtId="0" fontId="40" fillId="0" borderId="0" xfId="0" applyFont="1" applyProtection="1">
      <alignment vertical="center"/>
      <protection locked="0"/>
    </xf>
    <xf numFmtId="0" fontId="9" fillId="4" borderId="15" xfId="0"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23" fillId="0" borderId="1" xfId="0" applyFont="1" applyBorder="1" applyProtection="1">
      <alignment vertical="center"/>
      <protection locked="0"/>
    </xf>
    <xf numFmtId="0" fontId="9" fillId="6" borderId="155" xfId="0" applyFont="1" applyFill="1" applyBorder="1" applyAlignment="1" applyProtection="1">
      <alignment horizontal="center" vertical="center"/>
      <protection locked="0"/>
    </xf>
    <xf numFmtId="0" fontId="9" fillId="6" borderId="160" xfId="0" applyFont="1" applyFill="1" applyBorder="1" applyAlignment="1" applyProtection="1">
      <alignment horizontal="center" vertical="center"/>
      <protection locked="0"/>
    </xf>
    <xf numFmtId="0" fontId="56" fillId="6" borderId="160" xfId="0" applyFont="1" applyFill="1" applyBorder="1" applyAlignment="1" applyProtection="1">
      <alignment horizontal="center" vertical="center"/>
      <protection locked="0"/>
    </xf>
    <xf numFmtId="0" fontId="9" fillId="6" borderId="160" xfId="0" applyFont="1" applyFill="1" applyBorder="1" applyAlignment="1" applyProtection="1">
      <alignment horizontal="center" vertical="center" wrapText="1"/>
      <protection locked="0"/>
    </xf>
    <xf numFmtId="0" fontId="9" fillId="6" borderId="178" xfId="0" applyFont="1" applyFill="1" applyBorder="1" applyAlignment="1" applyProtection="1">
      <alignment horizontal="center" vertical="center" wrapText="1"/>
      <protection locked="0"/>
    </xf>
    <xf numFmtId="183" fontId="2" fillId="0" borderId="0" xfId="0" applyNumberFormat="1" applyFont="1" applyProtection="1">
      <alignment vertical="center"/>
      <protection locked="0"/>
    </xf>
    <xf numFmtId="183" fontId="2" fillId="0" borderId="0" xfId="0" applyNumberFormat="1" applyFont="1" applyAlignment="1" applyProtection="1">
      <alignment horizontal="right" vertical="center"/>
      <protection locked="0"/>
    </xf>
    <xf numFmtId="176" fontId="9" fillId="0" borderId="15" xfId="0" applyNumberFormat="1" applyFont="1" applyBorder="1" applyAlignment="1" applyProtection="1">
      <alignment horizontal="center" vertical="center" wrapText="1"/>
      <protection locked="0"/>
    </xf>
    <xf numFmtId="0" fontId="9" fillId="0" borderId="40" xfId="0" applyFont="1" applyBorder="1" applyAlignment="1" applyProtection="1">
      <alignment horizontal="left" vertical="center" wrapText="1"/>
      <protection locked="0"/>
    </xf>
    <xf numFmtId="0" fontId="9" fillId="0" borderId="40" xfId="0" applyFont="1" applyBorder="1" applyAlignment="1" applyProtection="1">
      <alignment horizontal="center" vertical="center" wrapText="1"/>
      <protection locked="0"/>
    </xf>
    <xf numFmtId="186" fontId="9" fillId="0" borderId="75" xfId="0" applyNumberFormat="1" applyFont="1" applyBorder="1" applyAlignment="1" applyProtection="1">
      <alignment horizontal="center" vertical="center" wrapText="1"/>
      <protection locked="0"/>
    </xf>
    <xf numFmtId="3" fontId="9" fillId="0" borderId="40" xfId="0" applyNumberFormat="1" applyFont="1" applyBorder="1" applyAlignment="1" applyProtection="1">
      <alignment horizontal="right" vertical="center"/>
      <protection locked="0"/>
    </xf>
    <xf numFmtId="0" fontId="23" fillId="0" borderId="40" xfId="0" applyFont="1" applyBorder="1" applyAlignment="1" applyProtection="1">
      <alignment horizontal="left" vertical="center" wrapText="1"/>
      <protection locked="0"/>
    </xf>
    <xf numFmtId="0" fontId="23" fillId="0" borderId="40" xfId="0" applyFont="1" applyBorder="1" applyAlignment="1" applyProtection="1">
      <alignment horizontal="center" vertical="center" wrapText="1"/>
      <protection locked="0"/>
    </xf>
    <xf numFmtId="0" fontId="9" fillId="0" borderId="5" xfId="0" applyFont="1" applyBorder="1" applyProtection="1">
      <alignment vertical="center"/>
      <protection locked="0"/>
    </xf>
    <xf numFmtId="176" fontId="9" fillId="0" borderId="61" xfId="0" applyNumberFormat="1" applyFont="1" applyBorder="1" applyAlignment="1" applyProtection="1">
      <alignment horizontal="center" vertical="center" wrapText="1"/>
      <protection locked="0"/>
    </xf>
    <xf numFmtId="0" fontId="9" fillId="0" borderId="61" xfId="0" applyFont="1" applyBorder="1" applyAlignment="1" applyProtection="1">
      <alignment horizontal="left" vertical="center" wrapText="1"/>
      <protection locked="0"/>
    </xf>
    <xf numFmtId="0" fontId="9" fillId="0" borderId="61" xfId="0" applyFont="1" applyBorder="1" applyAlignment="1" applyProtection="1">
      <alignment horizontal="center" vertical="center" wrapText="1"/>
      <protection locked="0"/>
    </xf>
    <xf numFmtId="186" fontId="9" fillId="0" borderId="48" xfId="0" applyNumberFormat="1" applyFont="1" applyBorder="1" applyAlignment="1" applyProtection="1">
      <alignment horizontal="center" vertical="center" wrapText="1"/>
      <protection locked="0"/>
    </xf>
    <xf numFmtId="3" fontId="9" fillId="0" borderId="61" xfId="0" applyNumberFormat="1" applyFont="1" applyBorder="1" applyAlignment="1" applyProtection="1">
      <alignment horizontal="right" vertical="center"/>
      <protection locked="0"/>
    </xf>
    <xf numFmtId="176" fontId="9" fillId="0" borderId="40" xfId="0" applyNumberFormat="1" applyFont="1" applyBorder="1" applyAlignment="1" applyProtection="1">
      <alignment horizontal="center" vertical="center" wrapText="1"/>
      <protection locked="0"/>
    </xf>
    <xf numFmtId="183" fontId="9" fillId="0" borderId="0" xfId="0" applyNumberFormat="1" applyFont="1" applyProtection="1">
      <alignment vertical="center"/>
      <protection locked="0"/>
    </xf>
    <xf numFmtId="183" fontId="2" fillId="0" borderId="150" xfId="0" applyNumberFormat="1" applyFont="1" applyBorder="1">
      <alignment vertical="center"/>
    </xf>
    <xf numFmtId="183" fontId="60" fillId="0" borderId="150" xfId="0" applyNumberFormat="1" applyFont="1" applyBorder="1">
      <alignment vertical="center"/>
    </xf>
    <xf numFmtId="176" fontId="13" fillId="0" borderId="57" xfId="0" applyNumberFormat="1" applyFont="1" applyBorder="1" applyAlignment="1">
      <alignment horizontal="center" vertical="center" wrapText="1"/>
    </xf>
    <xf numFmtId="0" fontId="13" fillId="0" borderId="57" xfId="0" applyFont="1" applyBorder="1" applyAlignment="1">
      <alignment horizontal="left" vertical="center" wrapText="1"/>
    </xf>
    <xf numFmtId="0" fontId="13" fillId="0" borderId="57" xfId="0" applyFont="1" applyBorder="1" applyAlignment="1">
      <alignment horizontal="center" vertical="center" wrapText="1"/>
    </xf>
    <xf numFmtId="186" fontId="13" fillId="0" borderId="58" xfId="0" applyNumberFormat="1" applyFont="1" applyBorder="1" applyAlignment="1">
      <alignment horizontal="center" vertical="center" wrapText="1"/>
    </xf>
    <xf numFmtId="3" fontId="9" fillId="6" borderId="150" xfId="3" applyNumberFormat="1" applyFont="1" applyFill="1" applyBorder="1" applyAlignment="1" applyProtection="1">
      <alignment vertical="center" wrapText="1"/>
    </xf>
    <xf numFmtId="3" fontId="13" fillId="0" borderId="57" xfId="0" applyNumberFormat="1" applyFont="1" applyBorder="1" applyAlignment="1">
      <alignment horizontal="right" vertical="center"/>
    </xf>
    <xf numFmtId="183" fontId="2" fillId="0" borderId="15" xfId="0" applyNumberFormat="1" applyFont="1" applyBorder="1">
      <alignment vertical="center"/>
    </xf>
    <xf numFmtId="183" fontId="2" fillId="0" borderId="0" xfId="0" applyNumberFormat="1" applyFont="1" applyAlignment="1">
      <alignment horizontal="right" vertical="center"/>
    </xf>
    <xf numFmtId="183" fontId="9" fillId="0" borderId="15" xfId="0" applyNumberFormat="1" applyFont="1" applyBorder="1">
      <alignment vertical="center"/>
    </xf>
    <xf numFmtId="176" fontId="13" fillId="0" borderId="52" xfId="0" applyNumberFormat="1" applyFont="1" applyBorder="1" applyAlignment="1">
      <alignment horizontal="center" vertical="center" wrapText="1"/>
    </xf>
    <xf numFmtId="0" fontId="9" fillId="0" borderId="57" xfId="0" applyFont="1" applyBorder="1" applyAlignment="1">
      <alignment horizontal="left" vertical="center" wrapText="1"/>
    </xf>
    <xf numFmtId="0" fontId="9" fillId="0" borderId="57" xfId="0" applyFont="1" applyBorder="1" applyAlignment="1">
      <alignment horizontal="center" vertical="center" wrapText="1"/>
    </xf>
    <xf numFmtId="186" fontId="9" fillId="0" borderId="58" xfId="0" applyNumberFormat="1" applyFont="1" applyBorder="1" applyAlignment="1">
      <alignment horizontal="center" vertical="center" wrapText="1"/>
    </xf>
    <xf numFmtId="3" fontId="9" fillId="0" borderId="57" xfId="0" applyNumberFormat="1" applyFont="1" applyBorder="1" applyAlignment="1">
      <alignment horizontal="right" vertical="center"/>
    </xf>
    <xf numFmtId="176" fontId="13" fillId="0" borderId="56" xfId="0" applyNumberFormat="1" applyFont="1" applyBorder="1" applyAlignment="1">
      <alignment horizontal="center" vertical="center" wrapText="1"/>
    </xf>
    <xf numFmtId="180" fontId="9" fillId="0" borderId="46" xfId="0" applyNumberFormat="1" applyFont="1" applyBorder="1" applyAlignment="1">
      <alignment horizontal="center" vertical="center" wrapText="1"/>
    </xf>
    <xf numFmtId="176" fontId="9" fillId="0" borderId="56" xfId="0" applyNumberFormat="1" applyFont="1" applyBorder="1" applyAlignment="1">
      <alignment horizontal="center" vertical="center" wrapText="1"/>
    </xf>
    <xf numFmtId="180" fontId="9" fillId="0" borderId="196" xfId="0" applyNumberFormat="1" applyFont="1" applyBorder="1" applyAlignment="1">
      <alignment horizontal="center" vertical="center" wrapText="1"/>
    </xf>
    <xf numFmtId="3" fontId="13" fillId="6" borderId="159" xfId="3" applyNumberFormat="1" applyFont="1" applyFill="1" applyBorder="1" applyAlignment="1" applyProtection="1">
      <alignment vertical="center" wrapText="1"/>
    </xf>
    <xf numFmtId="3" fontId="13" fillId="0" borderId="58" xfId="0" applyNumberFormat="1" applyFont="1" applyBorder="1" applyAlignment="1">
      <alignment horizontal="right" vertical="center"/>
    </xf>
    <xf numFmtId="3" fontId="9" fillId="0" borderId="75" xfId="0" applyNumberFormat="1" applyFont="1" applyBorder="1" applyAlignment="1">
      <alignment horizontal="right" vertical="center"/>
    </xf>
    <xf numFmtId="3" fontId="9" fillId="0" borderId="58" xfId="0" applyNumberFormat="1" applyFont="1" applyBorder="1" applyAlignment="1">
      <alignment horizontal="right" vertical="center"/>
    </xf>
    <xf numFmtId="3" fontId="9" fillId="0" borderId="48" xfId="0" applyNumberFormat="1" applyFont="1" applyBorder="1" applyAlignment="1">
      <alignment horizontal="right" vertical="center"/>
    </xf>
    <xf numFmtId="4" fontId="9" fillId="6" borderId="161" xfId="0" applyNumberFormat="1" applyFont="1" applyFill="1" applyBorder="1" applyAlignment="1">
      <alignment horizontal="center" vertical="center" wrapText="1"/>
    </xf>
    <xf numFmtId="178" fontId="13" fillId="0" borderId="68" xfId="0" applyNumberFormat="1" applyFont="1" applyBorder="1" applyAlignment="1">
      <alignment horizontal="center" vertical="center"/>
    </xf>
    <xf numFmtId="178" fontId="9" fillId="0" borderId="76" xfId="0" applyNumberFormat="1" applyFont="1" applyBorder="1" applyAlignment="1">
      <alignment horizontal="center" vertical="center"/>
    </xf>
    <xf numFmtId="4" fontId="9" fillId="0" borderId="68" xfId="0" applyNumberFormat="1" applyFont="1" applyBorder="1" applyAlignment="1">
      <alignment horizontal="center" vertical="center"/>
    </xf>
    <xf numFmtId="4" fontId="9" fillId="0" borderId="76" xfId="0" applyNumberFormat="1" applyFont="1" applyBorder="1" applyAlignment="1">
      <alignment horizontal="center" vertical="center"/>
    </xf>
    <xf numFmtId="4" fontId="9" fillId="0" borderId="77" xfId="0" applyNumberFormat="1" applyFont="1" applyBorder="1">
      <alignment vertical="center"/>
    </xf>
    <xf numFmtId="4" fontId="9" fillId="0" borderId="64" xfId="0" applyNumberFormat="1" applyFont="1" applyBorder="1">
      <alignment vertical="center"/>
    </xf>
    <xf numFmtId="4" fontId="9" fillId="0" borderId="47" xfId="0" applyNumberFormat="1" applyFont="1" applyBorder="1">
      <alignment vertical="center"/>
    </xf>
    <xf numFmtId="0" fontId="49" fillId="0" borderId="0" xfId="0" applyFont="1" applyProtection="1">
      <alignment vertical="center"/>
      <protection locked="0"/>
    </xf>
    <xf numFmtId="0" fontId="2" fillId="0" borderId="12" xfId="0" applyFont="1" applyBorder="1" applyAlignment="1" applyProtection="1">
      <alignment horizontal="center" vertical="center"/>
      <protection locked="0"/>
    </xf>
    <xf numFmtId="0" fontId="9" fillId="0" borderId="83" xfId="0" applyFont="1" applyBorder="1" applyProtection="1">
      <alignment vertical="center"/>
      <protection locked="0"/>
    </xf>
    <xf numFmtId="176" fontId="23" fillId="0" borderId="52" xfId="0" applyNumberFormat="1" applyFont="1" applyBorder="1" applyAlignment="1">
      <alignment horizontal="center" vertical="center" wrapText="1"/>
    </xf>
    <xf numFmtId="176" fontId="23" fillId="0" borderId="57" xfId="0" applyNumberFormat="1" applyFont="1" applyBorder="1" applyAlignment="1">
      <alignment horizontal="center" vertical="center" wrapText="1"/>
    </xf>
    <xf numFmtId="178" fontId="9" fillId="0" borderId="68" xfId="0" applyNumberFormat="1" applyFont="1" applyBorder="1" applyAlignment="1">
      <alignment horizontal="center" vertical="center"/>
    </xf>
    <xf numFmtId="0" fontId="12" fillId="0" borderId="0" xfId="0" applyFont="1" applyAlignment="1" applyProtection="1">
      <alignment horizontal="center" vertical="center"/>
      <protection locked="0"/>
    </xf>
    <xf numFmtId="0" fontId="9" fillId="4" borderId="170" xfId="0" applyFont="1" applyFill="1" applyBorder="1" applyAlignment="1" applyProtection="1">
      <alignment horizontal="center" vertical="center" wrapText="1"/>
      <protection locked="0"/>
    </xf>
    <xf numFmtId="3" fontId="15" fillId="6" borderId="171" xfId="0" applyNumberFormat="1" applyFont="1" applyFill="1" applyBorder="1" applyAlignment="1">
      <alignment horizontal="right" vertical="center"/>
    </xf>
    <xf numFmtId="3" fontId="13" fillId="0" borderId="172" xfId="0" applyNumberFormat="1" applyFont="1" applyBorder="1" applyAlignment="1">
      <alignment horizontal="right" vertical="center"/>
    </xf>
    <xf numFmtId="3" fontId="13" fillId="0" borderId="173" xfId="0" applyNumberFormat="1" applyFont="1" applyBorder="1" applyAlignment="1">
      <alignment horizontal="right" vertical="center"/>
    </xf>
    <xf numFmtId="3" fontId="13" fillId="0" borderId="174" xfId="0" applyNumberFormat="1" applyFont="1" applyBorder="1" applyAlignment="1">
      <alignment horizontal="right" vertical="center"/>
    </xf>
    <xf numFmtId="3" fontId="13" fillId="0" borderId="59" xfId="0" applyNumberFormat="1" applyFont="1" applyBorder="1" applyAlignment="1">
      <alignment horizontal="right" vertical="center"/>
    </xf>
    <xf numFmtId="3" fontId="13" fillId="0" borderId="175" xfId="0" applyNumberFormat="1" applyFont="1" applyBorder="1" applyAlignment="1">
      <alignment horizontal="right" vertical="center"/>
    </xf>
    <xf numFmtId="3" fontId="13" fillId="0" borderId="176" xfId="0" applyNumberFormat="1" applyFont="1" applyBorder="1" applyAlignment="1">
      <alignment horizontal="right" vertical="center"/>
    </xf>
    <xf numFmtId="3" fontId="13" fillId="0" borderId="177" xfId="0" applyNumberFormat="1" applyFont="1" applyBorder="1" applyAlignment="1">
      <alignment horizontal="right" vertical="center"/>
    </xf>
    <xf numFmtId="182" fontId="30" fillId="0" borderId="88" xfId="0" applyNumberFormat="1" applyFont="1" applyBorder="1" applyAlignment="1">
      <alignment horizontal="left" vertical="center" shrinkToFit="1"/>
    </xf>
    <xf numFmtId="176" fontId="9" fillId="0" borderId="165" xfId="0" applyNumberFormat="1" applyFont="1" applyBorder="1" applyAlignment="1">
      <alignment horizontal="center" vertical="center" wrapText="1"/>
    </xf>
    <xf numFmtId="176" fontId="9" fillId="0" borderId="169" xfId="0" applyNumberFormat="1" applyFont="1" applyBorder="1" applyAlignment="1">
      <alignment horizontal="center" vertical="center" wrapText="1"/>
    </xf>
    <xf numFmtId="0" fontId="4" fillId="0" borderId="136" xfId="0" applyFont="1" applyBorder="1" applyAlignment="1" applyProtection="1">
      <alignment horizontal="left" vertical="center" wrapText="1"/>
      <protection locked="0"/>
    </xf>
    <xf numFmtId="0" fontId="2" fillId="3" borderId="136" xfId="0" applyFont="1" applyFill="1" applyBorder="1" applyAlignment="1" applyProtection="1">
      <alignment horizontal="center" vertical="center"/>
      <protection locked="0"/>
    </xf>
    <xf numFmtId="0" fontId="2" fillId="3" borderId="31" xfId="0" applyFont="1" applyFill="1" applyBorder="1" applyAlignment="1" applyProtection="1">
      <alignment horizontal="center" vertical="center"/>
      <protection locked="0"/>
    </xf>
    <xf numFmtId="0" fontId="4" fillId="0" borderId="155" xfId="0" applyFont="1" applyBorder="1" applyAlignment="1" applyProtection="1">
      <alignment horizontal="left" vertical="center" wrapText="1"/>
      <protection locked="0"/>
    </xf>
    <xf numFmtId="0" fontId="2" fillId="3" borderId="155" xfId="0" applyFont="1" applyFill="1" applyBorder="1" applyAlignment="1" applyProtection="1">
      <alignment horizontal="center" vertical="center"/>
      <protection locked="0"/>
    </xf>
    <xf numFmtId="0" fontId="2" fillId="3" borderId="161" xfId="0" applyFont="1" applyFill="1" applyBorder="1" applyAlignment="1" applyProtection="1">
      <alignment horizontal="center" vertical="center"/>
      <protection locked="0"/>
    </xf>
    <xf numFmtId="0" fontId="2" fillId="0" borderId="70" xfId="0" applyFont="1" applyBorder="1" applyAlignment="1" applyProtection="1">
      <alignment horizontal="center" vertical="center" shrinkToFit="1"/>
      <protection locked="0"/>
    </xf>
    <xf numFmtId="0" fontId="2" fillId="4" borderId="82" xfId="0" applyFont="1" applyFill="1" applyBorder="1" applyAlignment="1" applyProtection="1">
      <alignment horizontal="center" vertical="center" wrapText="1"/>
      <protection locked="0"/>
    </xf>
    <xf numFmtId="0" fontId="2" fillId="0" borderId="69" xfId="0"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protection locked="0"/>
    </xf>
    <xf numFmtId="177" fontId="2" fillId="0" borderId="3" xfId="0" applyNumberFormat="1" applyFont="1" applyBorder="1" applyAlignment="1" applyProtection="1">
      <alignment horizontal="right" vertical="center"/>
      <protection locked="0"/>
    </xf>
    <xf numFmtId="58" fontId="32" fillId="0" borderId="5" xfId="0" applyNumberFormat="1" applyFont="1" applyBorder="1" applyAlignment="1" applyProtection="1">
      <alignment vertical="center" wrapText="1"/>
      <protection locked="0"/>
    </xf>
    <xf numFmtId="58" fontId="32" fillId="0" borderId="0" xfId="0" applyNumberFormat="1" applyFont="1" applyAlignment="1" applyProtection="1">
      <alignment horizontal="center" vertical="center" wrapText="1"/>
      <protection locked="0"/>
    </xf>
    <xf numFmtId="3" fontId="2" fillId="0" borderId="10" xfId="0" applyNumberFormat="1" applyFont="1" applyBorder="1">
      <alignment vertical="center"/>
    </xf>
    <xf numFmtId="3" fontId="2" fillId="0" borderId="11" xfId="0" applyNumberFormat="1" applyFont="1" applyBorder="1">
      <alignment vertical="center"/>
    </xf>
    <xf numFmtId="185" fontId="2" fillId="0" borderId="11" xfId="0" applyNumberFormat="1" applyFont="1" applyBorder="1">
      <alignment vertical="center"/>
    </xf>
    <xf numFmtId="185" fontId="2" fillId="0" borderId="137" xfId="0" applyNumberFormat="1" applyFont="1" applyBorder="1">
      <alignment vertical="center"/>
    </xf>
    <xf numFmtId="3" fontId="2" fillId="0" borderId="159" xfId="0" applyNumberFormat="1" applyFont="1" applyBorder="1">
      <alignment vertical="center"/>
    </xf>
    <xf numFmtId="3" fontId="2" fillId="0" borderId="160" xfId="0" applyNumberFormat="1" applyFont="1" applyBorder="1">
      <alignment vertical="center"/>
    </xf>
    <xf numFmtId="185" fontId="2" fillId="0" borderId="160" xfId="0" applyNumberFormat="1" applyFont="1" applyBorder="1">
      <alignment vertical="center"/>
    </xf>
    <xf numFmtId="185" fontId="2" fillId="0" borderId="154" xfId="0" applyNumberFormat="1" applyFont="1" applyBorder="1">
      <alignment vertical="center"/>
    </xf>
    <xf numFmtId="3" fontId="2" fillId="0" borderId="21" xfId="0" applyNumberFormat="1" applyFont="1" applyBorder="1">
      <alignment vertical="center"/>
    </xf>
    <xf numFmtId="3" fontId="2" fillId="0" borderId="8" xfId="0" applyNumberFormat="1" applyFont="1" applyBorder="1">
      <alignment vertical="center"/>
    </xf>
    <xf numFmtId="185" fontId="2" fillId="0" borderId="8" xfId="0" applyNumberFormat="1" applyFont="1" applyBorder="1">
      <alignment vertical="center"/>
    </xf>
    <xf numFmtId="185" fontId="2" fillId="0" borderId="138" xfId="0" applyNumberFormat="1" applyFont="1" applyBorder="1">
      <alignment vertical="center"/>
    </xf>
    <xf numFmtId="0" fontId="2" fillId="3" borderId="7" xfId="0" applyFont="1" applyFill="1" applyBorder="1" applyAlignment="1">
      <alignment horizontal="center" vertical="center" shrinkToFit="1"/>
    </xf>
    <xf numFmtId="3" fontId="2" fillId="0" borderId="10" xfId="0" applyNumberFormat="1" applyFont="1" applyBorder="1" applyAlignment="1">
      <alignment horizontal="right" vertical="center"/>
    </xf>
    <xf numFmtId="3" fontId="2" fillId="0" borderId="137" xfId="0" applyNumberFormat="1" applyFont="1" applyBorder="1" applyAlignment="1">
      <alignment horizontal="right" vertical="center"/>
    </xf>
    <xf numFmtId="3" fontId="2" fillId="0" borderId="159" xfId="0" applyNumberFormat="1" applyFont="1" applyBorder="1" applyAlignment="1">
      <alignment horizontal="right" vertical="center"/>
    </xf>
    <xf numFmtId="3" fontId="2" fillId="0" borderId="154" xfId="0" applyNumberFormat="1" applyFont="1" applyBorder="1" applyAlignment="1">
      <alignment horizontal="right" vertical="center"/>
    </xf>
    <xf numFmtId="3" fontId="2" fillId="0" borderId="21" xfId="0" applyNumberFormat="1" applyFont="1" applyBorder="1" applyAlignment="1">
      <alignment horizontal="right" vertical="center"/>
    </xf>
    <xf numFmtId="3" fontId="2" fillId="0" borderId="138" xfId="0" applyNumberFormat="1" applyFont="1" applyBorder="1" applyAlignment="1">
      <alignment horizontal="right" vertical="center"/>
    </xf>
    <xf numFmtId="0" fontId="2" fillId="4" borderId="15"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0" fontId="2" fillId="0" borderId="40" xfId="0" applyFont="1" applyBorder="1" applyAlignment="1" applyProtection="1">
      <alignment horizontal="left" vertical="center" wrapText="1"/>
      <protection locked="0"/>
    </xf>
    <xf numFmtId="0" fontId="2" fillId="0" borderId="40" xfId="0" applyFont="1" applyBorder="1" applyAlignment="1" applyProtection="1">
      <alignment horizontal="center" vertical="center" wrapText="1"/>
      <protection locked="0"/>
    </xf>
    <xf numFmtId="186" fontId="2" fillId="0" borderId="40" xfId="0" applyNumberFormat="1" applyFont="1" applyBorder="1" applyAlignment="1" applyProtection="1">
      <alignment horizontal="center" vertical="center" wrapText="1"/>
      <protection locked="0"/>
    </xf>
    <xf numFmtId="3" fontId="2" fillId="0" borderId="40" xfId="0" applyNumberFormat="1" applyFont="1" applyBorder="1" applyAlignment="1" applyProtection="1">
      <alignment vertical="center" wrapText="1"/>
      <protection locked="0"/>
    </xf>
    <xf numFmtId="0" fontId="2" fillId="0" borderId="61" xfId="0" applyFont="1" applyBorder="1" applyAlignment="1" applyProtection="1">
      <alignment horizontal="left" vertical="center" wrapText="1"/>
      <protection locked="0"/>
    </xf>
    <xf numFmtId="0" fontId="2" fillId="0" borderId="61" xfId="0" applyFont="1" applyBorder="1" applyAlignment="1" applyProtection="1">
      <alignment horizontal="center" vertical="center" wrapText="1"/>
      <protection locked="0"/>
    </xf>
    <xf numFmtId="186" fontId="2" fillId="0" borderId="61" xfId="0" applyNumberFormat="1" applyFont="1" applyBorder="1" applyAlignment="1" applyProtection="1">
      <alignment horizontal="center" vertical="center" wrapText="1"/>
      <protection locked="0"/>
    </xf>
    <xf numFmtId="3" fontId="2" fillId="0" borderId="61" xfId="0" applyNumberFormat="1" applyFont="1" applyBorder="1" applyAlignment="1" applyProtection="1">
      <alignment vertical="center" wrapText="1"/>
      <protection locked="0"/>
    </xf>
    <xf numFmtId="176" fontId="2" fillId="0" borderId="56" xfId="0" applyNumberFormat="1" applyFont="1" applyBorder="1" applyAlignment="1">
      <alignment horizontal="center" vertical="center" wrapText="1"/>
    </xf>
    <xf numFmtId="176" fontId="2" fillId="0" borderId="52" xfId="0" applyNumberFormat="1" applyFont="1" applyBorder="1" applyAlignment="1">
      <alignment horizontal="center" vertical="center" wrapText="1"/>
    </xf>
    <xf numFmtId="0" fontId="2" fillId="0" borderId="57" xfId="0" applyFont="1" applyBorder="1" applyAlignment="1">
      <alignment horizontal="left" vertical="center" wrapText="1"/>
    </xf>
    <xf numFmtId="0" fontId="2" fillId="0" borderId="57" xfId="0" applyFont="1" applyBorder="1" applyAlignment="1">
      <alignment horizontal="center" vertical="center" wrapText="1"/>
    </xf>
    <xf numFmtId="186" fontId="2" fillId="0" borderId="58" xfId="0" applyNumberFormat="1" applyFont="1" applyBorder="1" applyAlignment="1">
      <alignment horizontal="center" vertical="center" wrapText="1"/>
    </xf>
    <xf numFmtId="3" fontId="2" fillId="0" borderId="57" xfId="0" applyNumberFormat="1" applyFont="1" applyBorder="1">
      <alignment vertical="center"/>
    </xf>
    <xf numFmtId="176" fontId="2" fillId="0" borderId="57" xfId="0" applyNumberFormat="1" applyFont="1" applyBorder="1" applyAlignment="1">
      <alignment horizontal="center" vertical="center" wrapText="1"/>
    </xf>
    <xf numFmtId="3" fontId="2" fillId="0" borderId="58" xfId="0" applyNumberFormat="1" applyFont="1" applyBorder="1" applyAlignment="1">
      <alignment horizontal="right" vertical="center"/>
    </xf>
    <xf numFmtId="3" fontId="2" fillId="0" borderId="75" xfId="0" applyNumberFormat="1" applyFont="1" applyBorder="1" applyAlignment="1">
      <alignment horizontal="right" vertical="center"/>
    </xf>
    <xf numFmtId="3" fontId="2" fillId="0" borderId="48" xfId="0" applyNumberFormat="1" applyFont="1" applyBorder="1" applyAlignment="1">
      <alignment horizontal="right" vertical="center"/>
    </xf>
    <xf numFmtId="178" fontId="2" fillId="0" borderId="68" xfId="0" applyNumberFormat="1" applyFont="1" applyBorder="1" applyAlignment="1">
      <alignment horizontal="center" vertical="center"/>
    </xf>
    <xf numFmtId="178" fontId="2" fillId="0" borderId="76" xfId="0" applyNumberFormat="1" applyFont="1" applyBorder="1" applyAlignment="1">
      <alignment horizontal="center" vertical="center"/>
    </xf>
    <xf numFmtId="4" fontId="2" fillId="0" borderId="68" xfId="0" applyNumberFormat="1" applyFont="1" applyBorder="1" applyAlignment="1">
      <alignment horizontal="center" vertical="center"/>
    </xf>
    <xf numFmtId="4" fontId="2" fillId="0" borderId="76" xfId="0" applyNumberFormat="1" applyFont="1" applyBorder="1" applyAlignment="1">
      <alignment horizontal="center" vertical="center"/>
    </xf>
    <xf numFmtId="4" fontId="2" fillId="0" borderId="77" xfId="0" applyNumberFormat="1" applyFont="1" applyBorder="1">
      <alignment vertical="center"/>
    </xf>
    <xf numFmtId="4" fontId="2" fillId="0" borderId="64" xfId="0" applyNumberFormat="1" applyFont="1" applyBorder="1">
      <alignment vertical="center"/>
    </xf>
    <xf numFmtId="4" fontId="2" fillId="0" borderId="47" xfId="0" applyNumberFormat="1" applyFont="1" applyBorder="1">
      <alignment vertical="center"/>
    </xf>
    <xf numFmtId="0" fontId="9" fillId="4" borderId="29" xfId="0" applyFont="1" applyFill="1" applyBorder="1" applyAlignment="1" applyProtection="1">
      <alignment horizontal="center" vertical="center" wrapText="1"/>
      <protection locked="0"/>
    </xf>
    <xf numFmtId="0" fontId="9" fillId="4" borderId="194" xfId="0" applyFont="1" applyFill="1" applyBorder="1" applyAlignment="1" applyProtection="1">
      <alignment horizontal="center" vertical="center" wrapText="1"/>
      <protection locked="0"/>
    </xf>
    <xf numFmtId="0" fontId="13" fillId="0" borderId="136" xfId="0" applyFont="1" applyBorder="1" applyAlignment="1" applyProtection="1">
      <alignment horizontal="left" vertical="center" wrapText="1"/>
      <protection locked="0"/>
    </xf>
    <xf numFmtId="0" fontId="9" fillId="3" borderId="136" xfId="0" applyFont="1" applyFill="1" applyBorder="1" applyAlignment="1" applyProtection="1">
      <alignment horizontal="center" vertical="center"/>
      <protection locked="0"/>
    </xf>
    <xf numFmtId="0" fontId="9" fillId="3" borderId="31" xfId="0" applyFont="1" applyFill="1" applyBorder="1" applyAlignment="1" applyProtection="1">
      <alignment horizontal="center" vertical="center"/>
      <protection locked="0"/>
    </xf>
    <xf numFmtId="0" fontId="13" fillId="0" borderId="155" xfId="0" applyFont="1" applyBorder="1" applyAlignment="1" applyProtection="1">
      <alignment horizontal="left" vertical="center" wrapText="1"/>
      <protection locked="0"/>
    </xf>
    <xf numFmtId="0" fontId="9" fillId="3" borderId="155" xfId="0" applyFont="1" applyFill="1" applyBorder="1" applyAlignment="1" applyProtection="1">
      <alignment horizontal="center" vertical="center"/>
      <protection locked="0"/>
    </xf>
    <xf numFmtId="0" fontId="9" fillId="3" borderId="161" xfId="0" applyFont="1" applyFill="1" applyBorder="1" applyAlignment="1" applyProtection="1">
      <alignment horizontal="center" vertical="center"/>
      <protection locked="0"/>
    </xf>
    <xf numFmtId="0" fontId="9" fillId="0" borderId="70" xfId="0" applyFont="1" applyBorder="1" applyAlignment="1" applyProtection="1">
      <alignment horizontal="center" vertical="center" shrinkToFit="1"/>
      <protection locked="0"/>
    </xf>
    <xf numFmtId="58" fontId="15" fillId="0" borderId="5" xfId="0" applyNumberFormat="1" applyFont="1" applyBorder="1" applyAlignment="1" applyProtection="1">
      <alignment vertical="center" wrapText="1"/>
      <protection locked="0"/>
    </xf>
    <xf numFmtId="58" fontId="15" fillId="0" borderId="0" xfId="0" applyNumberFormat="1" applyFont="1" applyAlignment="1" applyProtection="1">
      <alignment horizontal="center" vertical="center" wrapText="1"/>
      <protection locked="0"/>
    </xf>
    <xf numFmtId="3" fontId="9" fillId="0" borderId="10" xfId="0" applyNumberFormat="1" applyFont="1" applyBorder="1">
      <alignment vertical="center"/>
    </xf>
    <xf numFmtId="185" fontId="9" fillId="0" borderId="11" xfId="0" applyNumberFormat="1" applyFont="1" applyBorder="1">
      <alignment vertical="center"/>
    </xf>
    <xf numFmtId="185" fontId="9" fillId="0" borderId="137" xfId="0" applyNumberFormat="1" applyFont="1" applyBorder="1">
      <alignment vertical="center"/>
    </xf>
    <xf numFmtId="3" fontId="9" fillId="0" borderId="159" xfId="0" applyNumberFormat="1" applyFont="1" applyBorder="1">
      <alignment vertical="center"/>
    </xf>
    <xf numFmtId="185" fontId="9" fillId="0" borderId="160" xfId="0" applyNumberFormat="1" applyFont="1" applyBorder="1">
      <alignment vertical="center"/>
    </xf>
    <xf numFmtId="185" fontId="9" fillId="0" borderId="154" xfId="0" applyNumberFormat="1" applyFont="1" applyBorder="1">
      <alignment vertical="center"/>
    </xf>
    <xf numFmtId="3" fontId="9" fillId="0" borderId="21" xfId="0" applyNumberFormat="1" applyFont="1" applyBorder="1">
      <alignment vertical="center"/>
    </xf>
    <xf numFmtId="185" fontId="9" fillId="0" borderId="8" xfId="0" applyNumberFormat="1" applyFont="1" applyBorder="1">
      <alignment vertical="center"/>
    </xf>
    <xf numFmtId="185" fontId="9" fillId="0" borderId="138" xfId="0" applyNumberFormat="1" applyFont="1" applyBorder="1">
      <alignment vertical="center"/>
    </xf>
    <xf numFmtId="0" fontId="9" fillId="3" borderId="7" xfId="0" applyFont="1" applyFill="1" applyBorder="1" applyAlignment="1">
      <alignment horizontal="center" vertical="center" shrinkToFit="1"/>
    </xf>
    <xf numFmtId="3" fontId="2" fillId="0" borderId="1" xfId="0" applyNumberFormat="1" applyFont="1" applyBorder="1">
      <alignment vertical="center"/>
    </xf>
    <xf numFmtId="3" fontId="2" fillId="0" borderId="150" xfId="0" applyNumberFormat="1" applyFont="1" applyBorder="1">
      <alignment vertical="center"/>
    </xf>
    <xf numFmtId="3" fontId="2" fillId="0" borderId="65" xfId="0" applyNumberFormat="1" applyFont="1" applyBorder="1">
      <alignment vertical="center"/>
    </xf>
    <xf numFmtId="3" fontId="13" fillId="0" borderId="1" xfId="0" applyNumberFormat="1" applyFont="1" applyBorder="1" applyAlignment="1">
      <alignment horizontal="center" vertical="center"/>
    </xf>
    <xf numFmtId="3" fontId="13" fillId="0" borderId="29" xfId="0" applyNumberFormat="1" applyFont="1" applyBorder="1" applyAlignment="1">
      <alignment horizontal="center" vertical="center"/>
    </xf>
    <xf numFmtId="3" fontId="13" fillId="0" borderId="15" xfId="0" applyNumberFormat="1" applyFont="1" applyBorder="1" applyAlignment="1">
      <alignment horizontal="center" vertical="center"/>
    </xf>
    <xf numFmtId="0" fontId="23" fillId="0" borderId="0" xfId="0" applyFont="1" applyAlignment="1" applyProtection="1">
      <alignment horizontal="center" vertical="center"/>
      <protection locked="0"/>
    </xf>
    <xf numFmtId="0" fontId="23" fillId="4" borderId="28" xfId="0" applyFont="1" applyFill="1" applyBorder="1" applyAlignment="1" applyProtection="1">
      <alignment horizontal="center" vertical="center" wrapText="1"/>
      <protection locked="0"/>
    </xf>
    <xf numFmtId="0" fontId="23" fillId="4" borderId="30" xfId="0" applyFont="1" applyFill="1" applyBorder="1" applyAlignment="1" applyProtection="1">
      <alignment horizontal="center" vertical="center" wrapText="1"/>
      <protection locked="0"/>
    </xf>
    <xf numFmtId="0" fontId="2" fillId="6" borderId="198" xfId="0" applyFont="1" applyFill="1" applyBorder="1" applyAlignment="1" applyProtection="1">
      <alignment horizontal="center" vertical="center"/>
      <protection locked="0"/>
    </xf>
    <xf numFmtId="0" fontId="20" fillId="6" borderId="44" xfId="0" applyFont="1" applyFill="1" applyBorder="1" applyAlignment="1" applyProtection="1">
      <alignment horizontal="center" vertical="center"/>
      <protection locked="0"/>
    </xf>
    <xf numFmtId="0" fontId="20" fillId="6" borderId="199" xfId="0" applyFont="1" applyFill="1" applyBorder="1" applyAlignment="1" applyProtection="1">
      <alignment horizontal="center" vertical="center" wrapText="1"/>
      <protection locked="0"/>
    </xf>
    <xf numFmtId="3" fontId="9" fillId="0" borderId="37" xfId="0" applyNumberFormat="1" applyFont="1" applyBorder="1" applyProtection="1">
      <alignment vertical="center"/>
      <protection locked="0"/>
    </xf>
    <xf numFmtId="3" fontId="9" fillId="0" borderId="27" xfId="0" applyNumberFormat="1" applyFont="1" applyBorder="1" applyProtection="1">
      <alignment vertical="center"/>
      <protection locked="0"/>
    </xf>
    <xf numFmtId="3" fontId="9" fillId="0" borderId="30" xfId="0" applyNumberFormat="1" applyFont="1" applyBorder="1" applyProtection="1">
      <alignment vertical="center"/>
      <protection locked="0"/>
    </xf>
    <xf numFmtId="0" fontId="63" fillId="0" borderId="0" xfId="0" applyFont="1" applyProtection="1">
      <alignment vertical="center"/>
      <protection locked="0"/>
    </xf>
    <xf numFmtId="3" fontId="9" fillId="6" borderId="44" xfId="0" applyNumberFormat="1" applyFont="1" applyFill="1" applyBorder="1">
      <alignment vertical="center"/>
    </xf>
    <xf numFmtId="183" fontId="9" fillId="6" borderId="198" xfId="0" applyNumberFormat="1" applyFont="1" applyFill="1" applyBorder="1">
      <alignment vertical="center"/>
    </xf>
    <xf numFmtId="183" fontId="9" fillId="6" borderId="200" xfId="0" applyNumberFormat="1" applyFont="1" applyFill="1" applyBorder="1">
      <alignment vertical="center"/>
    </xf>
    <xf numFmtId="3" fontId="9" fillId="6" borderId="60" xfId="0" applyNumberFormat="1" applyFont="1" applyFill="1" applyBorder="1">
      <alignment vertical="center"/>
    </xf>
    <xf numFmtId="3" fontId="9" fillId="6" borderId="200" xfId="0" applyNumberFormat="1" applyFont="1" applyFill="1" applyBorder="1">
      <alignment vertical="center"/>
    </xf>
    <xf numFmtId="0" fontId="9" fillId="0" borderId="82" xfId="0" applyFont="1" applyBorder="1" applyAlignment="1">
      <alignment horizontal="left" vertical="center" wrapText="1"/>
    </xf>
    <xf numFmtId="3" fontId="9" fillId="0" borderId="82" xfId="0" applyNumberFormat="1" applyFont="1" applyBorder="1">
      <alignment vertical="center"/>
    </xf>
    <xf numFmtId="183" fontId="9" fillId="0" borderId="26" xfId="0" applyNumberFormat="1" applyFont="1" applyBorder="1">
      <alignment vertical="center"/>
    </xf>
    <xf numFmtId="3" fontId="9" fillId="0" borderId="83" xfId="0" applyNumberFormat="1" applyFont="1" applyBorder="1">
      <alignment vertical="center"/>
    </xf>
    <xf numFmtId="0" fontId="9" fillId="0" borderId="10" xfId="0" applyFont="1" applyBorder="1" applyAlignment="1">
      <alignment horizontal="left" vertical="center" wrapText="1"/>
    </xf>
    <xf numFmtId="183" fontId="9" fillId="0" borderId="25" xfId="0" applyNumberFormat="1" applyFont="1" applyBorder="1">
      <alignment vertical="center"/>
    </xf>
    <xf numFmtId="3" fontId="9" fillId="0" borderId="11" xfId="0" applyNumberFormat="1" applyFont="1" applyBorder="1">
      <alignment vertical="center"/>
    </xf>
    <xf numFmtId="0" fontId="9" fillId="0" borderId="78" xfId="0" applyFont="1" applyBorder="1" applyAlignment="1">
      <alignment horizontal="left" vertical="center" wrapText="1"/>
    </xf>
    <xf numFmtId="3" fontId="9" fillId="0" borderId="78" xfId="0" applyNumberFormat="1" applyFont="1" applyBorder="1">
      <alignment vertical="center"/>
    </xf>
    <xf numFmtId="183" fontId="9" fillId="0" borderId="28" xfId="0" applyNumberFormat="1" applyFont="1" applyBorder="1">
      <alignment vertical="center"/>
    </xf>
    <xf numFmtId="3" fontId="9" fillId="0" borderId="79" xfId="0" applyNumberFormat="1" applyFont="1" applyBorder="1">
      <alignment vertical="center"/>
    </xf>
    <xf numFmtId="3" fontId="9" fillId="6" borderId="198" xfId="0" applyNumberFormat="1" applyFont="1" applyFill="1" applyBorder="1">
      <alignment vertical="center"/>
    </xf>
    <xf numFmtId="3" fontId="9" fillId="0" borderId="26" xfId="0" applyNumberFormat="1" applyFont="1" applyBorder="1">
      <alignment vertical="center"/>
    </xf>
    <xf numFmtId="3" fontId="9" fillId="0" borderId="25" xfId="0" applyNumberFormat="1" applyFont="1" applyBorder="1">
      <alignment vertical="center"/>
    </xf>
    <xf numFmtId="3" fontId="9" fillId="0" borderId="28" xfId="0" applyNumberFormat="1" applyFont="1" applyBorder="1">
      <alignment vertical="center"/>
    </xf>
    <xf numFmtId="0" fontId="23" fillId="4" borderId="15" xfId="0" applyFont="1" applyFill="1" applyBorder="1" applyAlignment="1" applyProtection="1">
      <alignment horizontal="center" vertical="center" wrapText="1"/>
      <protection locked="0"/>
    </xf>
    <xf numFmtId="3" fontId="9" fillId="0" borderId="82" xfId="0" applyNumberFormat="1" applyFont="1" applyBorder="1" applyAlignment="1">
      <alignment horizontal="center" vertical="center" wrapText="1"/>
    </xf>
    <xf numFmtId="3" fontId="9" fillId="0" borderId="10" xfId="0" applyNumberFormat="1" applyFont="1" applyBorder="1" applyAlignment="1">
      <alignment horizontal="center" vertical="center" wrapText="1"/>
    </xf>
    <xf numFmtId="3" fontId="9" fillId="0" borderId="78" xfId="0" applyNumberFormat="1" applyFont="1" applyBorder="1" applyAlignment="1">
      <alignment horizontal="center" vertical="center" wrapText="1"/>
    </xf>
    <xf numFmtId="0" fontId="23" fillId="4" borderId="29" xfId="0" applyFont="1" applyFill="1" applyBorder="1" applyAlignment="1" applyProtection="1">
      <alignment horizontal="center" vertical="center" wrapText="1"/>
      <protection locked="0"/>
    </xf>
    <xf numFmtId="0" fontId="23" fillId="4" borderId="182" xfId="0" applyFont="1" applyFill="1" applyBorder="1" applyAlignment="1" applyProtection="1">
      <alignment horizontal="center" vertical="center" wrapText="1"/>
      <protection locked="0"/>
    </xf>
    <xf numFmtId="3" fontId="9" fillId="6" borderId="60" xfId="0" applyNumberFormat="1" applyFont="1" applyFill="1" applyBorder="1" applyAlignment="1" applyProtection="1">
      <alignment horizontal="left" vertical="center"/>
      <protection locked="0"/>
    </xf>
    <xf numFmtId="3" fontId="9" fillId="6" borderId="200" xfId="0" applyNumberFormat="1" applyFont="1" applyFill="1" applyBorder="1" applyAlignment="1" applyProtection="1">
      <alignment horizontal="left" vertical="center"/>
      <protection locked="0"/>
    </xf>
    <xf numFmtId="3" fontId="9" fillId="0" borderId="15" xfId="0" applyNumberFormat="1" applyFont="1" applyBorder="1" applyProtection="1">
      <alignment vertical="center"/>
      <protection locked="0"/>
    </xf>
    <xf numFmtId="3" fontId="9" fillId="0" borderId="83" xfId="0" applyNumberFormat="1" applyFont="1" applyBorder="1" applyAlignment="1" applyProtection="1">
      <alignment horizontal="left" vertical="center"/>
      <protection locked="0"/>
    </xf>
    <xf numFmtId="3" fontId="9" fillId="0" borderId="37" xfId="0" applyNumberFormat="1" applyFont="1" applyBorder="1" applyAlignment="1" applyProtection="1">
      <alignment horizontal="left" vertical="center"/>
      <protection locked="0"/>
    </xf>
    <xf numFmtId="3" fontId="9" fillId="0" borderId="29" xfId="0" applyNumberFormat="1" applyFont="1" applyBorder="1" applyProtection="1">
      <alignment vertical="center"/>
      <protection locked="0"/>
    </xf>
    <xf numFmtId="3" fontId="9" fillId="0" borderId="79" xfId="0" applyNumberFormat="1" applyFont="1" applyBorder="1" applyAlignment="1" applyProtection="1">
      <alignment horizontal="left" vertical="center"/>
      <protection locked="0"/>
    </xf>
    <xf numFmtId="3" fontId="9" fillId="0" borderId="30" xfId="0" applyNumberFormat="1" applyFont="1" applyBorder="1" applyAlignment="1" applyProtection="1">
      <alignment horizontal="left" vertical="center"/>
      <protection locked="0"/>
    </xf>
    <xf numFmtId="183" fontId="9" fillId="6" borderId="199" xfId="0" applyNumberFormat="1" applyFont="1" applyFill="1" applyBorder="1" applyAlignment="1">
      <alignment horizontal="right" vertical="center"/>
    </xf>
    <xf numFmtId="191" fontId="9" fillId="6" borderId="201" xfId="0" applyNumberFormat="1" applyFont="1" applyFill="1" applyBorder="1">
      <alignment vertical="center"/>
    </xf>
    <xf numFmtId="3" fontId="9" fillId="6" borderId="199" xfId="0" applyNumberFormat="1" applyFont="1" applyFill="1" applyBorder="1">
      <alignment vertical="center"/>
    </xf>
    <xf numFmtId="191" fontId="9" fillId="0" borderId="95" xfId="0" applyNumberFormat="1" applyFont="1" applyBorder="1">
      <alignment vertical="center"/>
    </xf>
    <xf numFmtId="191" fontId="9" fillId="0" borderId="12" xfId="0" applyNumberFormat="1" applyFont="1" applyBorder="1">
      <alignment vertical="center"/>
    </xf>
    <xf numFmtId="191" fontId="9" fillId="0" borderId="100" xfId="0" applyNumberFormat="1" applyFont="1" applyBorder="1">
      <alignment vertical="center"/>
    </xf>
    <xf numFmtId="3" fontId="9" fillId="6" borderId="60" xfId="0" applyNumberFormat="1" applyFont="1" applyFill="1" applyBorder="1" applyAlignment="1" applyProtection="1">
      <alignment horizontal="right" vertical="center"/>
      <protection locked="0"/>
    </xf>
    <xf numFmtId="3" fontId="9" fillId="6" borderId="200" xfId="0" applyNumberFormat="1" applyFont="1" applyFill="1" applyBorder="1" applyAlignment="1" applyProtection="1">
      <alignment horizontal="right" vertical="center"/>
      <protection locked="0"/>
    </xf>
    <xf numFmtId="183" fontId="9" fillId="6" borderId="199" xfId="0" applyNumberFormat="1" applyFont="1" applyFill="1" applyBorder="1">
      <alignment vertical="center"/>
    </xf>
    <xf numFmtId="0" fontId="20" fillId="0" borderId="0" xfId="0" applyFont="1" applyProtection="1">
      <alignment vertical="center"/>
      <protection locked="0"/>
    </xf>
    <xf numFmtId="3" fontId="9" fillId="0" borderId="1" xfId="0" applyNumberFormat="1" applyFont="1" applyBorder="1" applyAlignment="1">
      <alignment horizontal="center" vertical="center" wrapText="1"/>
    </xf>
    <xf numFmtId="3" fontId="9" fillId="0" borderId="29" xfId="0" applyNumberFormat="1" applyFont="1" applyBorder="1" applyAlignment="1">
      <alignment horizontal="center" vertical="center" wrapText="1"/>
    </xf>
    <xf numFmtId="3" fontId="9" fillId="0" borderId="15" xfId="0" applyNumberFormat="1" applyFont="1" applyBorder="1" applyAlignment="1">
      <alignment horizontal="center" vertical="center" wrapText="1"/>
    </xf>
    <xf numFmtId="190" fontId="13" fillId="0" borderId="0" xfId="0" applyNumberFormat="1" applyFont="1" applyAlignment="1" applyProtection="1">
      <alignment horizontal="left" vertical="center"/>
      <protection locked="0"/>
    </xf>
    <xf numFmtId="0" fontId="13" fillId="0" borderId="0" xfId="0" quotePrefix="1" applyFont="1" applyAlignment="1" applyProtection="1">
      <alignment horizontal="right" vertical="center" indent="1"/>
      <protection locked="0"/>
    </xf>
    <xf numFmtId="0" fontId="13" fillId="0" borderId="0" xfId="0" applyFont="1" applyAlignment="1" applyProtection="1">
      <alignment horizontal="right" vertical="center" indent="1"/>
      <protection locked="0"/>
    </xf>
    <xf numFmtId="3" fontId="13" fillId="0" borderId="0" xfId="0" applyNumberFormat="1" applyFont="1" applyProtection="1">
      <alignment vertical="center"/>
      <protection locked="0"/>
    </xf>
    <xf numFmtId="0" fontId="13" fillId="0" borderId="0" xfId="0" applyFont="1" applyAlignment="1" applyProtection="1">
      <alignment horizontal="left" vertical="center" indent="2"/>
      <protection locked="0"/>
    </xf>
    <xf numFmtId="0" fontId="4" fillId="0" borderId="0" xfId="0" applyFont="1" applyAlignment="1" applyProtection="1">
      <alignment horizontal="left" vertical="center" indent="2"/>
      <protection locked="0"/>
    </xf>
    <xf numFmtId="0" fontId="4" fillId="0" borderId="0" xfId="0" applyFont="1" applyAlignment="1" applyProtection="1">
      <alignment horizontal="left" vertical="center" indent="1"/>
      <protection locked="0"/>
    </xf>
    <xf numFmtId="0" fontId="4" fillId="0" borderId="0" xfId="0" applyFont="1" applyAlignment="1" applyProtection="1">
      <alignment horizontal="left" vertical="center"/>
      <protection locked="0"/>
    </xf>
    <xf numFmtId="0" fontId="30" fillId="0" borderId="0" xfId="0" applyFont="1" applyProtection="1">
      <alignment vertical="center"/>
      <protection locked="0"/>
    </xf>
    <xf numFmtId="0" fontId="2" fillId="0" borderId="0" xfId="0" applyFont="1" applyAlignment="1" applyProtection="1">
      <alignment horizontal="center" vertical="center" shrinkToFit="1"/>
      <protection locked="0"/>
    </xf>
    <xf numFmtId="0" fontId="2" fillId="4" borderId="15" xfId="0" applyFont="1" applyFill="1" applyBorder="1" applyAlignment="1" applyProtection="1">
      <alignment horizontal="center" vertical="center"/>
      <protection locked="0"/>
    </xf>
    <xf numFmtId="183" fontId="9" fillId="0" borderId="15" xfId="0" applyNumberFormat="1" applyFont="1" applyBorder="1" applyProtection="1">
      <alignment vertical="center"/>
      <protection locked="0"/>
    </xf>
    <xf numFmtId="183" fontId="9" fillId="0" borderId="29" xfId="0" applyNumberFormat="1" applyFont="1" applyBorder="1" applyProtection="1">
      <alignment vertical="center"/>
      <protection locked="0"/>
    </xf>
    <xf numFmtId="55" fontId="4" fillId="0" borderId="29" xfId="0" applyNumberFormat="1" applyFont="1" applyBorder="1" applyAlignment="1" applyProtection="1">
      <alignment horizontal="center" vertical="center" wrapText="1"/>
      <protection locked="0"/>
    </xf>
    <xf numFmtId="55" fontId="4" fillId="0" borderId="15" xfId="0" applyNumberFormat="1" applyFont="1" applyBorder="1" applyAlignment="1" applyProtection="1">
      <alignment horizontal="center" vertical="center" wrapText="1"/>
      <protection locked="0"/>
    </xf>
    <xf numFmtId="0" fontId="9" fillId="0" borderId="0" xfId="0" applyFont="1" applyAlignment="1" applyProtection="1">
      <alignment horizontal="center" vertical="center" shrinkToFit="1"/>
      <protection locked="0"/>
    </xf>
    <xf numFmtId="176" fontId="9" fillId="0" borderId="26" xfId="0" applyNumberFormat="1" applyFont="1" applyBorder="1" applyAlignment="1" applyProtection="1">
      <alignment horizontal="center" vertical="center" wrapText="1"/>
      <protection locked="0"/>
    </xf>
    <xf numFmtId="176" fontId="9" fillId="0" borderId="28" xfId="0" applyNumberFormat="1" applyFont="1" applyBorder="1" applyAlignment="1" applyProtection="1">
      <alignment horizontal="center" vertical="center" wrapText="1"/>
      <protection locked="0"/>
    </xf>
    <xf numFmtId="3" fontId="9" fillId="0" borderId="10" xfId="0" applyNumberFormat="1" applyFont="1" applyBorder="1" applyAlignment="1" applyProtection="1">
      <alignment horizontal="center" vertical="center" wrapText="1"/>
      <protection locked="0"/>
    </xf>
    <xf numFmtId="3" fontId="9" fillId="0" borderId="78" xfId="0" applyNumberFormat="1" applyFont="1" applyBorder="1" applyAlignment="1" applyProtection="1">
      <alignment horizontal="center" vertical="center" wrapText="1"/>
      <protection locked="0"/>
    </xf>
    <xf numFmtId="3" fontId="9" fillId="0" borderId="82" xfId="0" applyNumberFormat="1" applyFont="1" applyBorder="1" applyAlignment="1" applyProtection="1">
      <alignment horizontal="center" vertical="center" wrapText="1"/>
      <protection locked="0"/>
    </xf>
    <xf numFmtId="176" fontId="2" fillId="0" borderId="42" xfId="0" applyNumberFormat="1" applyFont="1" applyBorder="1" applyAlignment="1">
      <alignment horizontal="center" vertical="center" wrapText="1"/>
    </xf>
    <xf numFmtId="176" fontId="2" fillId="0" borderId="32" xfId="0" applyNumberFormat="1" applyFont="1" applyBorder="1" applyAlignment="1">
      <alignment horizontal="center" vertical="center" wrapText="1"/>
    </xf>
    <xf numFmtId="0" fontId="2" fillId="0" borderId="32" xfId="0" applyFont="1" applyBorder="1" applyAlignment="1">
      <alignment horizontal="left" vertical="center" wrapText="1"/>
    </xf>
    <xf numFmtId="0" fontId="2" fillId="0" borderId="32" xfId="0" applyFont="1" applyBorder="1" applyAlignment="1">
      <alignment horizontal="center" vertical="center" wrapText="1"/>
    </xf>
    <xf numFmtId="186" fontId="2" fillId="0" borderId="22" xfId="0" applyNumberFormat="1" applyFont="1" applyBorder="1" applyAlignment="1">
      <alignment horizontal="center" vertical="center" wrapText="1"/>
    </xf>
    <xf numFmtId="3" fontId="2" fillId="0" borderId="32" xfId="0" applyNumberFormat="1" applyFont="1" applyBorder="1">
      <alignment vertical="center"/>
    </xf>
    <xf numFmtId="178" fontId="2" fillId="0" borderId="68" xfId="0" applyNumberFormat="1" applyFont="1" applyBorder="1">
      <alignment vertical="center"/>
    </xf>
    <xf numFmtId="178" fontId="2" fillId="0" borderId="6" xfId="0" applyNumberFormat="1" applyFont="1" applyBorder="1">
      <alignment vertical="center"/>
    </xf>
    <xf numFmtId="178" fontId="2" fillId="0" borderId="76" xfId="0" applyNumberFormat="1" applyFont="1" applyBorder="1">
      <alignment vertical="center"/>
    </xf>
    <xf numFmtId="4" fontId="2" fillId="0" borderId="68" xfId="0" applyNumberFormat="1" applyFont="1" applyBorder="1">
      <alignment vertical="center"/>
    </xf>
    <xf numFmtId="4" fontId="2" fillId="0" borderId="6" xfId="0" applyNumberFormat="1" applyFont="1" applyBorder="1">
      <alignment vertical="center"/>
    </xf>
    <xf numFmtId="4" fontId="2" fillId="0" borderId="76" xfId="0" applyNumberFormat="1" applyFont="1" applyBorder="1">
      <alignment vertical="center"/>
    </xf>
    <xf numFmtId="4" fontId="2" fillId="0" borderId="186" xfId="0" applyNumberFormat="1" applyFont="1" applyBorder="1">
      <alignment vertical="center"/>
    </xf>
    <xf numFmtId="3" fontId="2" fillId="0" borderId="75" xfId="0" applyNumberFormat="1" applyFont="1" applyBorder="1">
      <alignment vertical="center"/>
    </xf>
    <xf numFmtId="3" fontId="2" fillId="0" borderId="22" xfId="0" applyNumberFormat="1" applyFont="1" applyBorder="1">
      <alignment vertical="center"/>
    </xf>
    <xf numFmtId="3" fontId="2" fillId="0" borderId="58" xfId="0" applyNumberFormat="1" applyFont="1" applyBorder="1">
      <alignment vertical="center"/>
    </xf>
    <xf numFmtId="3" fontId="2" fillId="0" borderId="48" xfId="0" applyNumberFormat="1" applyFont="1" applyBorder="1">
      <alignment vertical="center"/>
    </xf>
    <xf numFmtId="176" fontId="2" fillId="0" borderId="39" xfId="0" applyNumberFormat="1" applyFont="1" applyBorder="1" applyAlignment="1">
      <alignment horizontal="center" vertical="center" wrapText="1"/>
    </xf>
    <xf numFmtId="0" fontId="4" fillId="0" borderId="46" xfId="0" applyFont="1" applyBorder="1" applyAlignment="1" applyProtection="1">
      <alignment horizontal="center" vertical="center" wrapText="1"/>
      <protection locked="0"/>
    </xf>
    <xf numFmtId="4" fontId="9" fillId="6" borderId="161" xfId="0" applyNumberFormat="1" applyFont="1" applyFill="1" applyBorder="1" applyAlignment="1">
      <alignment vertical="center" wrapText="1"/>
    </xf>
    <xf numFmtId="0" fontId="2" fillId="0" borderId="46" xfId="0" applyFont="1" applyBorder="1" applyAlignment="1" applyProtection="1">
      <alignment horizontal="center" vertical="center" wrapText="1"/>
      <protection locked="0"/>
    </xf>
    <xf numFmtId="0" fontId="2" fillId="0" borderId="196" xfId="0" applyFont="1" applyBorder="1" applyAlignment="1" applyProtection="1">
      <alignment horizontal="center" vertical="center" wrapText="1"/>
      <protection locked="0"/>
    </xf>
    <xf numFmtId="3" fontId="2" fillId="0" borderId="22" xfId="0" applyNumberFormat="1" applyFont="1" applyBorder="1" applyAlignment="1">
      <alignment horizontal="right" vertical="center"/>
    </xf>
    <xf numFmtId="178" fontId="2" fillId="0" borderId="6" xfId="0" applyNumberFormat="1" applyFont="1" applyBorder="1" applyAlignment="1">
      <alignment horizontal="center" vertical="center"/>
    </xf>
    <xf numFmtId="4" fontId="2" fillId="0" borderId="6" xfId="0" applyNumberFormat="1" applyFont="1" applyBorder="1" applyAlignment="1">
      <alignment horizontal="center" vertical="center"/>
    </xf>
    <xf numFmtId="0" fontId="66" fillId="0" borderId="0" xfId="0" applyFont="1" applyAlignment="1" applyProtection="1">
      <alignment horizontal="center" vertical="center"/>
      <protection locked="0"/>
    </xf>
    <xf numFmtId="184" fontId="27" fillId="0" borderId="0" xfId="0" applyNumberFormat="1" applyFont="1" applyAlignment="1" applyProtection="1">
      <alignment horizontal="center" vertical="center" shrinkToFit="1"/>
      <protection locked="0"/>
    </xf>
    <xf numFmtId="0" fontId="9" fillId="0" borderId="0" xfId="0" applyFont="1" applyAlignment="1" applyProtection="1">
      <alignment horizontal="left" vertical="center" wrapText="1" indent="3"/>
      <protection locked="0"/>
    </xf>
    <xf numFmtId="0" fontId="9" fillId="0" borderId="0" xfId="0" applyFont="1" applyAlignment="1">
      <alignment horizontal="left" vertical="center" wrapText="1"/>
    </xf>
    <xf numFmtId="0" fontId="12" fillId="0" borderId="0" xfId="0" applyFont="1" applyAlignment="1">
      <alignment horizontal="left" vertical="center" shrinkToFit="1"/>
    </xf>
    <xf numFmtId="0" fontId="9" fillId="0" borderId="1" xfId="0" applyFont="1" applyBorder="1" applyAlignment="1" applyProtection="1">
      <alignment horizontal="center" vertical="center" wrapText="1"/>
      <protection locked="0"/>
    </xf>
    <xf numFmtId="3" fontId="9" fillId="0" borderId="10" xfId="0" applyNumberFormat="1" applyFont="1" applyBorder="1" applyAlignment="1">
      <alignment horizontal="right" vertical="center"/>
    </xf>
    <xf numFmtId="0" fontId="9" fillId="4" borderId="82" xfId="0" applyFont="1" applyFill="1" applyBorder="1" applyAlignment="1" applyProtection="1">
      <alignment horizontal="center" vertical="center" wrapText="1"/>
      <protection locked="0"/>
    </xf>
    <xf numFmtId="3" fontId="9" fillId="0" borderId="160" xfId="0" applyNumberFormat="1" applyFont="1" applyBorder="1">
      <alignment vertical="center"/>
    </xf>
    <xf numFmtId="3" fontId="9" fillId="0" borderId="8" xfId="0" applyNumberFormat="1" applyFont="1" applyBorder="1">
      <alignment vertical="center"/>
    </xf>
    <xf numFmtId="0" fontId="9" fillId="4" borderId="10" xfId="0" applyFont="1" applyFill="1" applyBorder="1" applyAlignment="1" applyProtection="1">
      <alignment horizontal="center" vertical="center"/>
      <protection locked="0"/>
    </xf>
    <xf numFmtId="3" fontId="9" fillId="0" borderId="137" xfId="0" applyNumberFormat="1" applyFont="1" applyBorder="1" applyAlignment="1">
      <alignment horizontal="right" vertical="center"/>
    </xf>
    <xf numFmtId="3" fontId="9" fillId="0" borderId="159" xfId="0" applyNumberFormat="1" applyFont="1" applyBorder="1" applyAlignment="1">
      <alignment horizontal="right" vertical="center"/>
    </xf>
    <xf numFmtId="3" fontId="9" fillId="0" borderId="154" xfId="0" applyNumberFormat="1" applyFont="1" applyBorder="1" applyAlignment="1">
      <alignment horizontal="right" vertical="center"/>
    </xf>
    <xf numFmtId="3" fontId="9" fillId="0" borderId="21" xfId="0" applyNumberFormat="1" applyFont="1" applyBorder="1" applyAlignment="1">
      <alignment horizontal="right" vertical="center"/>
    </xf>
    <xf numFmtId="3" fontId="9" fillId="0" borderId="138" xfId="0" applyNumberFormat="1" applyFont="1" applyBorder="1" applyAlignment="1">
      <alignment horizontal="right" vertical="center"/>
    </xf>
    <xf numFmtId="0" fontId="74" fillId="0" borderId="0" xfId="0" applyFont="1" applyProtection="1">
      <alignment vertical="center"/>
      <protection locked="0"/>
    </xf>
    <xf numFmtId="0" fontId="39" fillId="0" borderId="0" xfId="0" applyFont="1">
      <alignment vertical="center"/>
    </xf>
    <xf numFmtId="0" fontId="45" fillId="0" borderId="10" xfId="1" applyFont="1" applyBorder="1">
      <alignment vertical="center"/>
    </xf>
    <xf numFmtId="0" fontId="45" fillId="0" borderId="82" xfId="1" applyFont="1" applyBorder="1">
      <alignment vertical="center"/>
    </xf>
    <xf numFmtId="0" fontId="13" fillId="4" borderId="27"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42" fillId="0" borderId="0" xfId="0" applyFont="1" applyAlignment="1" applyProtection="1">
      <protection locked="0"/>
    </xf>
    <xf numFmtId="0" fontId="37" fillId="5" borderId="0" xfId="0" applyFont="1" applyFill="1" applyAlignment="1" applyProtection="1">
      <alignment horizontal="right" vertical="center"/>
      <protection locked="0"/>
    </xf>
    <xf numFmtId="0" fontId="75" fillId="0" borderId="0" xfId="0" applyFont="1" applyProtection="1">
      <alignment vertical="center"/>
      <protection locked="0"/>
    </xf>
    <xf numFmtId="0" fontId="26" fillId="5" borderId="0" xfId="0" applyFont="1" applyFill="1" applyAlignment="1">
      <alignment horizontal="right" vertical="center"/>
    </xf>
    <xf numFmtId="0" fontId="64" fillId="0" borderId="0" xfId="0" applyFont="1" applyAlignment="1" applyProtection="1">
      <alignment horizontal="right" vertical="center"/>
      <protection locked="0"/>
    </xf>
    <xf numFmtId="0" fontId="64" fillId="0" borderId="0" xfId="0" applyFont="1" applyAlignment="1">
      <alignment horizontal="right" vertical="center"/>
    </xf>
    <xf numFmtId="0" fontId="13" fillId="0" borderId="0" xfId="0" applyFont="1" applyAlignment="1" applyProtection="1">
      <alignment horizontal="left" vertical="center"/>
      <protection locked="0"/>
    </xf>
    <xf numFmtId="0" fontId="26" fillId="7" borderId="0" xfId="0" applyFont="1" applyFill="1" applyAlignment="1">
      <alignment horizontal="right" vertical="center"/>
    </xf>
    <xf numFmtId="0" fontId="37" fillId="5" borderId="0" xfId="0" applyFont="1" applyFill="1" applyAlignment="1">
      <alignment horizontal="right" vertical="center"/>
    </xf>
    <xf numFmtId="0" fontId="26" fillId="0" borderId="0" xfId="0" applyFont="1" applyAlignment="1">
      <alignment horizontal="right" vertical="center"/>
    </xf>
    <xf numFmtId="0" fontId="27" fillId="0" borderId="0" xfId="0" applyFont="1" applyAlignment="1" applyProtection="1">
      <alignment vertical="center" shrinkToFit="1"/>
      <protection locked="0"/>
    </xf>
    <xf numFmtId="183" fontId="15" fillId="0" borderId="126" xfId="0" applyNumberFormat="1" applyFont="1" applyBorder="1">
      <alignment vertical="center"/>
    </xf>
    <xf numFmtId="3" fontId="13" fillId="0" borderId="121" xfId="0" applyNumberFormat="1" applyFont="1" applyBorder="1">
      <alignment vertical="center"/>
    </xf>
    <xf numFmtId="0" fontId="23" fillId="0" borderId="61" xfId="0" applyFont="1" applyBorder="1" applyAlignment="1" applyProtection="1">
      <alignment horizontal="left" vertical="center" wrapText="1"/>
      <protection locked="0"/>
    </xf>
    <xf numFmtId="0" fontId="23" fillId="0" borderId="61" xfId="0" applyFont="1" applyBorder="1" applyAlignment="1" applyProtection="1">
      <alignment horizontal="center" vertical="center" wrapText="1"/>
      <protection locked="0"/>
    </xf>
    <xf numFmtId="183" fontId="9" fillId="0" borderId="37" xfId="0" applyNumberFormat="1" applyFont="1" applyBorder="1" applyProtection="1">
      <alignment vertical="center"/>
      <protection locked="0"/>
    </xf>
    <xf numFmtId="183" fontId="9" fillId="0" borderId="27" xfId="0" applyNumberFormat="1" applyFont="1" applyBorder="1" applyProtection="1">
      <alignment vertical="center"/>
      <protection locked="0"/>
    </xf>
    <xf numFmtId="183" fontId="9" fillId="0" borderId="30" xfId="0" applyNumberFormat="1" applyFont="1" applyBorder="1" applyProtection="1">
      <alignment vertical="center"/>
      <protection locked="0"/>
    </xf>
    <xf numFmtId="183" fontId="9" fillId="0" borderId="29" xfId="0" applyNumberFormat="1" applyFont="1" applyBorder="1">
      <alignment vertical="center"/>
    </xf>
    <xf numFmtId="183" fontId="13" fillId="0" borderId="1" xfId="0" applyNumberFormat="1" applyFont="1" applyBorder="1">
      <alignment vertical="center"/>
    </xf>
    <xf numFmtId="193" fontId="9" fillId="0" borderId="1" xfId="0" applyNumberFormat="1" applyFont="1" applyBorder="1">
      <alignment vertical="center"/>
    </xf>
    <xf numFmtId="193" fontId="9" fillId="0" borderId="150" xfId="0" applyNumberFormat="1" applyFont="1" applyBorder="1">
      <alignment vertical="center"/>
    </xf>
    <xf numFmtId="194" fontId="9" fillId="0" borderId="1" xfId="0" applyNumberFormat="1" applyFont="1" applyBorder="1">
      <alignment vertical="center"/>
    </xf>
    <xf numFmtId="194" fontId="9" fillId="0" borderId="150" xfId="0" applyNumberFormat="1" applyFont="1" applyBorder="1">
      <alignment vertical="center"/>
    </xf>
    <xf numFmtId="0" fontId="35" fillId="0" borderId="0" xfId="0" applyFont="1">
      <alignment vertical="center"/>
    </xf>
    <xf numFmtId="195" fontId="27" fillId="0" borderId="0" xfId="0" applyNumberFormat="1" applyFont="1">
      <alignment vertical="center"/>
    </xf>
    <xf numFmtId="0" fontId="45" fillId="0" borderId="11" xfId="1" applyFont="1" applyBorder="1" applyAlignment="1">
      <alignment vertical="center"/>
    </xf>
    <xf numFmtId="0" fontId="45" fillId="0" borderId="11" xfId="1" applyFont="1" applyBorder="1">
      <alignment vertical="center"/>
    </xf>
    <xf numFmtId="0" fontId="45" fillId="0" borderId="0" xfId="1" applyFont="1">
      <alignment vertical="center"/>
    </xf>
    <xf numFmtId="0" fontId="45" fillId="0" borderId="10" xfId="1" applyFont="1" applyBorder="1" applyAlignment="1">
      <alignment vertical="center"/>
    </xf>
    <xf numFmtId="49" fontId="45" fillId="0" borderId="11" xfId="1" applyNumberFormat="1" applyFont="1" applyBorder="1" applyAlignment="1">
      <alignment horizontal="center" vertical="center"/>
    </xf>
    <xf numFmtId="0" fontId="45" fillId="0" borderId="22" xfId="1" applyFont="1" applyBorder="1">
      <alignment vertical="center"/>
    </xf>
    <xf numFmtId="0" fontId="4" fillId="0" borderId="22" xfId="1" applyFont="1" applyBorder="1" applyAlignment="1">
      <alignment horizontal="right" vertical="center"/>
    </xf>
    <xf numFmtId="0" fontId="4" fillId="0" borderId="22" xfId="0" applyFont="1" applyBorder="1" applyAlignment="1">
      <alignment horizontal="right" vertical="center"/>
    </xf>
    <xf numFmtId="0" fontId="45" fillId="0" borderId="15" xfId="1" quotePrefix="1" applyFont="1" applyBorder="1" applyAlignment="1">
      <alignment horizontal="center" vertical="center"/>
    </xf>
    <xf numFmtId="0" fontId="45" fillId="0" borderId="83" xfId="1" applyFont="1" applyBorder="1">
      <alignment vertical="center"/>
    </xf>
    <xf numFmtId="0" fontId="21" fillId="0" borderId="12" xfId="1" quotePrefix="1" applyFont="1" applyBorder="1" applyAlignment="1">
      <alignment horizontal="center" vertical="center"/>
    </xf>
    <xf numFmtId="0" fontId="21" fillId="0" borderId="99" xfId="1" quotePrefix="1" applyFont="1" applyBorder="1" applyAlignment="1">
      <alignment horizontal="center" vertical="center"/>
    </xf>
    <xf numFmtId="0" fontId="21" fillId="0" borderId="0" xfId="1" applyFont="1" applyAlignment="1">
      <alignment horizontal="center" vertical="center"/>
    </xf>
    <xf numFmtId="0" fontId="34" fillId="0" borderId="202" xfId="0" applyFont="1" applyBorder="1" applyAlignment="1">
      <alignment horizontal="center" vertical="center"/>
    </xf>
    <xf numFmtId="0" fontId="27" fillId="0" borderId="203" xfId="0" applyFont="1" applyBorder="1" applyAlignment="1">
      <alignment horizontal="center" vertical="center"/>
    </xf>
    <xf numFmtId="0" fontId="27" fillId="0" borderId="204" xfId="0" applyFont="1" applyBorder="1" applyAlignment="1">
      <alignment horizontal="center" vertical="center"/>
    </xf>
    <xf numFmtId="0" fontId="27" fillId="0" borderId="205" xfId="0" applyFont="1" applyBorder="1" applyAlignment="1">
      <alignment horizontal="center" vertical="center"/>
    </xf>
    <xf numFmtId="0" fontId="27" fillId="0" borderId="206" xfId="0" applyFont="1" applyBorder="1" applyAlignment="1">
      <alignment horizontal="center" vertical="center"/>
    </xf>
    <xf numFmtId="0" fontId="27" fillId="0" borderId="207" xfId="0" applyFont="1" applyBorder="1" applyAlignment="1">
      <alignment horizontal="center" vertical="center"/>
    </xf>
    <xf numFmtId="0" fontId="13" fillId="7" borderId="13"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43" fillId="5" borderId="0" xfId="0" applyFont="1" applyFill="1" applyAlignment="1">
      <alignment horizontal="center" vertical="center"/>
    </xf>
    <xf numFmtId="184" fontId="27" fillId="2" borderId="0" xfId="0" applyNumberFormat="1" applyFont="1" applyFill="1" applyAlignment="1" applyProtection="1">
      <alignment horizontal="center" vertical="center" shrinkToFit="1"/>
      <protection locked="0"/>
    </xf>
    <xf numFmtId="0" fontId="40" fillId="0" borderId="0" xfId="0" applyFont="1" applyAlignment="1" applyProtection="1">
      <alignment horizontal="left" vertical="center" indent="1" shrinkToFit="1"/>
      <protection locked="0"/>
    </xf>
    <xf numFmtId="0" fontId="38" fillId="0" borderId="0" xfId="0" applyFont="1" applyAlignment="1" applyProtection="1">
      <alignment horizontal="left" vertical="center" indent="1" shrinkToFit="1"/>
      <protection locked="0"/>
    </xf>
    <xf numFmtId="0" fontId="36" fillId="0" borderId="0" xfId="0" applyFont="1" applyAlignment="1" applyProtection="1">
      <alignment horizontal="left" vertical="center" indent="1"/>
      <protection locked="0"/>
    </xf>
    <xf numFmtId="0" fontId="26" fillId="0" borderId="0" xfId="0" applyFont="1" applyAlignment="1" applyProtection="1">
      <alignment horizontal="left" vertical="center" indent="1"/>
      <protection locked="0"/>
    </xf>
    <xf numFmtId="0" fontId="27" fillId="0" borderId="0" xfId="0" applyFont="1" applyAlignment="1" applyProtection="1">
      <alignment horizontal="center" vertical="center"/>
      <protection locked="0"/>
    </xf>
    <xf numFmtId="0" fontId="2" fillId="0" borderId="10" xfId="0" applyFont="1" applyBorder="1" applyAlignment="1" applyProtection="1">
      <alignment horizontal="left" vertical="center" wrapText="1" indent="2"/>
      <protection locked="0"/>
    </xf>
    <xf numFmtId="0" fontId="2" fillId="0" borderId="11" xfId="0" applyFont="1" applyBorder="1" applyAlignment="1" applyProtection="1">
      <alignment horizontal="left" vertical="center" wrapText="1" indent="2"/>
      <protection locked="0"/>
    </xf>
    <xf numFmtId="0" fontId="2" fillId="0" borderId="31" xfId="0" applyFont="1" applyBorder="1" applyAlignment="1" applyProtection="1">
      <alignment horizontal="left" vertical="center" wrapText="1" indent="2"/>
      <protection locked="0"/>
    </xf>
    <xf numFmtId="0" fontId="2" fillId="0" borderId="18"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2" fillId="0" borderId="29" xfId="0" applyFont="1" applyBorder="1" applyAlignment="1" applyProtection="1">
      <alignment horizontal="center" vertical="center" wrapText="1"/>
      <protection locked="0"/>
    </xf>
    <xf numFmtId="0" fontId="4" fillId="0" borderId="0" xfId="0" applyFont="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4" fillId="0" borderId="8" xfId="0" applyFont="1" applyBorder="1" applyAlignment="1" applyProtection="1">
      <alignment horizontal="left" vertical="top" wrapText="1"/>
      <protection locked="0"/>
    </xf>
    <xf numFmtId="0" fontId="4" fillId="0" borderId="9" xfId="0" applyFont="1" applyBorder="1" applyAlignment="1" applyProtection="1">
      <alignment horizontal="left" vertical="top" wrapText="1"/>
      <protection locked="0"/>
    </xf>
    <xf numFmtId="31" fontId="2" fillId="0" borderId="35" xfId="0" applyNumberFormat="1" applyFont="1" applyBorder="1" applyAlignment="1" applyProtection="1">
      <alignment horizontal="center" vertical="center" wrapText="1"/>
      <protection locked="0"/>
    </xf>
    <xf numFmtId="31" fontId="2" fillId="0" borderId="33" xfId="0" applyNumberFormat="1" applyFont="1" applyBorder="1" applyAlignment="1" applyProtection="1">
      <alignment horizontal="center" vertical="center" wrapText="1"/>
      <protection locked="0"/>
    </xf>
    <xf numFmtId="0" fontId="2" fillId="0" borderId="73" xfId="0" applyFont="1" applyBorder="1" applyAlignment="1" applyProtection="1">
      <alignment horizontal="center" vertical="center" wrapText="1" shrinkToFit="1"/>
      <protection locked="0"/>
    </xf>
    <xf numFmtId="0" fontId="2" fillId="0" borderId="26" xfId="0" applyFont="1" applyBorder="1" applyAlignment="1" applyProtection="1">
      <alignment horizontal="center" vertical="center" wrapText="1" shrinkToFit="1"/>
      <protection locked="0"/>
    </xf>
    <xf numFmtId="0" fontId="4" fillId="0" borderId="2" xfId="0" applyFont="1" applyBorder="1" applyAlignment="1" applyProtection="1">
      <alignment vertical="top" wrapText="1"/>
      <protection locked="0"/>
    </xf>
    <xf numFmtId="0" fontId="4" fillId="0" borderId="3" xfId="0" applyFont="1" applyBorder="1" applyAlignment="1" applyProtection="1">
      <alignment vertical="top" wrapText="1"/>
      <protection locked="0"/>
    </xf>
    <xf numFmtId="0" fontId="4" fillId="0" borderId="4"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0" xfId="0" applyFont="1" applyAlignment="1" applyProtection="1">
      <alignment vertical="top" wrapText="1"/>
      <protection locked="0"/>
    </xf>
    <xf numFmtId="0" fontId="4" fillId="0" borderId="6"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4" fillId="0" borderId="9" xfId="0" applyFont="1" applyBorder="1" applyAlignment="1" applyProtection="1">
      <alignment vertical="top" wrapText="1"/>
      <protection locked="0"/>
    </xf>
    <xf numFmtId="0" fontId="2" fillId="0" borderId="2" xfId="0" applyFont="1" applyBorder="1" applyAlignment="1" applyProtection="1">
      <alignment vertical="top" wrapText="1"/>
      <protection locked="0"/>
    </xf>
    <xf numFmtId="0" fontId="2" fillId="0" borderId="3" xfId="0" applyFont="1" applyBorder="1" applyAlignment="1" applyProtection="1">
      <alignment vertical="top" wrapText="1"/>
      <protection locked="0"/>
    </xf>
    <xf numFmtId="0" fontId="2" fillId="0" borderId="4" xfId="0" applyFont="1" applyBorder="1" applyAlignment="1" applyProtection="1">
      <alignment vertical="top" wrapText="1"/>
      <protection locked="0"/>
    </xf>
    <xf numFmtId="0" fontId="2" fillId="0" borderId="5" xfId="0" applyFont="1" applyBorder="1" applyAlignment="1" applyProtection="1">
      <alignment vertical="top" wrapText="1"/>
      <protection locked="0"/>
    </xf>
    <xf numFmtId="0" fontId="2" fillId="0" borderId="0" xfId="0" applyFont="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7" xfId="0" applyFont="1" applyBorder="1" applyAlignment="1" applyProtection="1">
      <alignment vertical="top" wrapText="1"/>
      <protection locked="0"/>
    </xf>
    <xf numFmtId="0" fontId="2" fillId="0" borderId="8" xfId="0" applyFont="1" applyBorder="1" applyAlignment="1" applyProtection="1">
      <alignment vertical="top" wrapText="1"/>
      <protection locked="0"/>
    </xf>
    <xf numFmtId="0" fontId="2" fillId="0" borderId="9" xfId="0" applyFont="1" applyBorder="1" applyAlignment="1" applyProtection="1">
      <alignment vertical="top" wrapText="1"/>
      <protection locked="0"/>
    </xf>
    <xf numFmtId="0" fontId="2" fillId="0" borderId="3" xfId="0" applyFont="1" applyBorder="1" applyAlignment="1" applyProtection="1">
      <alignment horizontal="left" vertical="center" wrapText="1"/>
      <protection locked="0"/>
    </xf>
    <xf numFmtId="0" fontId="2" fillId="0" borderId="3" xfId="0" applyFont="1" applyBorder="1" applyAlignment="1" applyProtection="1">
      <alignment horizontal="left" vertical="center"/>
      <protection locked="0"/>
    </xf>
    <xf numFmtId="0" fontId="2" fillId="0" borderId="10"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99"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0" fontId="7" fillId="0" borderId="78" xfId="1" applyBorder="1" applyAlignment="1" applyProtection="1">
      <alignment vertical="center"/>
      <protection locked="0"/>
    </xf>
    <xf numFmtId="0" fontId="45" fillId="0" borderId="79" xfId="1" applyFont="1" applyBorder="1" applyAlignment="1" applyProtection="1">
      <alignment vertical="center"/>
      <protection locked="0"/>
    </xf>
    <xf numFmtId="0" fontId="45" fillId="0" borderId="80" xfId="1" applyFont="1" applyBorder="1" applyAlignment="1" applyProtection="1">
      <alignment vertical="center"/>
      <protection locked="0"/>
    </xf>
    <xf numFmtId="0" fontId="4" fillId="0" borderId="2"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0" borderId="0" xfId="0" applyFont="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9" fillId="0" borderId="5" xfId="0" applyFont="1" applyBorder="1" applyAlignment="1">
      <alignment horizontal="center" vertical="center" wrapText="1"/>
    </xf>
    <xf numFmtId="179" fontId="42" fillId="0" borderId="23" xfId="0" applyNumberFormat="1" applyFont="1" applyBorder="1" applyAlignment="1" applyProtection="1">
      <alignment horizontal="left" vertical="center" wrapText="1" indent="1"/>
      <protection locked="0"/>
    </xf>
    <xf numFmtId="0" fontId="2" fillId="0" borderId="25" xfId="0" applyFont="1" applyBorder="1" applyAlignment="1" applyProtection="1">
      <alignment horizontal="center" vertical="center" wrapText="1" shrinkToFit="1"/>
      <protection locked="0"/>
    </xf>
    <xf numFmtId="0" fontId="2" fillId="0" borderId="28" xfId="0" applyFont="1" applyBorder="1" applyAlignment="1" applyProtection="1">
      <alignment horizontal="center" vertical="center" wrapText="1" shrinkToFit="1"/>
      <protection locked="0"/>
    </xf>
    <xf numFmtId="0" fontId="2" fillId="0" borderId="16" xfId="0" applyFont="1" applyBorder="1" applyAlignment="1" applyProtection="1">
      <alignment vertical="center" shrinkToFit="1"/>
      <protection locked="0"/>
    </xf>
    <xf numFmtId="0" fontId="2" fillId="0" borderId="67" xfId="0" applyFont="1" applyBorder="1" applyAlignment="1" applyProtection="1">
      <alignment vertical="center" shrinkToFit="1"/>
      <protection locked="0"/>
    </xf>
    <xf numFmtId="0" fontId="4" fillId="0" borderId="16" xfId="0" applyFont="1" applyBorder="1" applyAlignment="1" applyProtection="1">
      <alignment vertical="center" shrinkToFit="1"/>
      <protection locked="0"/>
    </xf>
    <xf numFmtId="0" fontId="4" fillId="0" borderId="17" xfId="0" applyFont="1" applyBorder="1" applyAlignment="1" applyProtection="1">
      <alignment vertical="center" shrinkToFit="1"/>
      <protection locked="0"/>
    </xf>
    <xf numFmtId="0" fontId="4" fillId="0" borderId="19" xfId="0" applyFont="1" applyBorder="1" applyAlignment="1" applyProtection="1">
      <alignment vertical="center" shrinkToFit="1"/>
      <protection locked="0"/>
    </xf>
    <xf numFmtId="179" fontId="2" fillId="0" borderId="10" xfId="0" applyNumberFormat="1" applyFont="1" applyBorder="1" applyAlignment="1" applyProtection="1">
      <alignment horizontal="left" vertical="center" indent="1"/>
      <protection locked="0"/>
    </xf>
    <xf numFmtId="179" fontId="2" fillId="0" borderId="12" xfId="0" applyNumberFormat="1" applyFont="1" applyBorder="1" applyAlignment="1" applyProtection="1">
      <alignment horizontal="left" vertical="center" indent="1"/>
      <protection locked="0"/>
    </xf>
    <xf numFmtId="0" fontId="2" fillId="0" borderId="17" xfId="0" applyFont="1" applyBorder="1" applyAlignment="1" applyProtection="1">
      <alignment vertical="center" shrinkToFit="1"/>
      <protection locked="0"/>
    </xf>
    <xf numFmtId="0" fontId="2" fillId="0" borderId="19" xfId="0" applyFont="1" applyBorder="1" applyAlignment="1" applyProtection="1">
      <alignment vertical="center" shrinkToFit="1"/>
      <protection locked="0"/>
    </xf>
    <xf numFmtId="0" fontId="42" fillId="0" borderId="81" xfId="0" applyFont="1" applyBorder="1" applyAlignment="1" applyProtection="1">
      <alignment vertical="center" shrinkToFit="1"/>
      <protection locked="0"/>
    </xf>
    <xf numFmtId="0" fontId="42" fillId="0" borderId="14" xfId="0" applyFont="1" applyBorder="1" applyAlignment="1" applyProtection="1">
      <alignment vertical="center" shrinkToFit="1"/>
      <protection locked="0"/>
    </xf>
    <xf numFmtId="0" fontId="42" fillId="0" borderId="20" xfId="0" applyFont="1" applyBorder="1" applyAlignment="1" applyProtection="1">
      <alignment vertical="center" shrinkToFit="1"/>
      <protection locked="0"/>
    </xf>
    <xf numFmtId="0" fontId="42" fillId="0" borderId="21" xfId="0" applyFont="1" applyBorder="1" applyAlignment="1" applyProtection="1">
      <alignment vertical="center" shrinkToFit="1"/>
      <protection locked="0"/>
    </xf>
    <xf numFmtId="0" fontId="42" fillId="0" borderId="8" xfId="0" applyFont="1" applyBorder="1" applyAlignment="1" applyProtection="1">
      <alignment vertical="center" shrinkToFit="1"/>
      <protection locked="0"/>
    </xf>
    <xf numFmtId="0" fontId="42" fillId="0" borderId="9" xfId="0" applyFont="1" applyBorder="1" applyAlignment="1" applyProtection="1">
      <alignment vertical="center" shrinkToFit="1"/>
      <protection locked="0"/>
    </xf>
    <xf numFmtId="180" fontId="2" fillId="3" borderId="16" xfId="0" applyNumberFormat="1" applyFont="1" applyFill="1" applyBorder="1" applyAlignment="1" applyProtection="1">
      <alignment horizontal="center" vertical="center"/>
      <protection locked="0"/>
    </xf>
    <xf numFmtId="180" fontId="2" fillId="3" borderId="17" xfId="0" applyNumberFormat="1" applyFont="1" applyFill="1" applyBorder="1" applyAlignment="1" applyProtection="1">
      <alignment horizontal="center" vertical="center"/>
      <protection locked="0"/>
    </xf>
    <xf numFmtId="180" fontId="2" fillId="3" borderId="19" xfId="0" applyNumberFormat="1" applyFont="1" applyFill="1" applyBorder="1" applyAlignment="1" applyProtection="1">
      <alignment horizontal="center" vertical="center"/>
      <protection locked="0"/>
    </xf>
    <xf numFmtId="0" fontId="2" fillId="0" borderId="81" xfId="0" applyFont="1" applyBorder="1" applyAlignment="1" applyProtection="1">
      <alignment vertical="center" wrapText="1"/>
      <protection locked="0"/>
    </xf>
    <xf numFmtId="0" fontId="2" fillId="0" borderId="14" xfId="0" applyFont="1" applyBorder="1" applyAlignment="1" applyProtection="1">
      <alignment vertical="center" wrapText="1"/>
      <protection locked="0"/>
    </xf>
    <xf numFmtId="0" fontId="2" fillId="0" borderId="20" xfId="0" applyFont="1" applyBorder="1" applyAlignment="1" applyProtection="1">
      <alignment vertical="center" wrapText="1"/>
      <protection locked="0"/>
    </xf>
    <xf numFmtId="0" fontId="2" fillId="0" borderId="21"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9" xfId="0" applyFont="1" applyBorder="1" applyAlignment="1" applyProtection="1">
      <alignment vertical="center" wrapText="1"/>
      <protection locked="0"/>
    </xf>
    <xf numFmtId="0" fontId="2" fillId="0" borderId="16" xfId="0" applyFont="1" applyBorder="1" applyAlignment="1" applyProtection="1">
      <alignment horizontal="left" vertical="center" indent="2" shrinkToFit="1"/>
      <protection locked="0"/>
    </xf>
    <xf numFmtId="0" fontId="2" fillId="0" borderId="17" xfId="0" applyFont="1" applyBorder="1" applyAlignment="1" applyProtection="1">
      <alignment horizontal="left" vertical="center" indent="2" shrinkToFit="1"/>
      <protection locked="0"/>
    </xf>
    <xf numFmtId="0" fontId="2" fillId="0" borderId="19" xfId="0" applyFont="1" applyBorder="1" applyAlignment="1" applyProtection="1">
      <alignment horizontal="left" vertical="center" indent="2" shrinkToFit="1"/>
      <protection locked="0"/>
    </xf>
    <xf numFmtId="0" fontId="2" fillId="0" borderId="10" xfId="0" applyFont="1" applyBorder="1" applyAlignment="1" applyProtection="1">
      <alignment horizontal="left" vertical="center" indent="2"/>
      <protection locked="0"/>
    </xf>
    <xf numFmtId="0" fontId="2" fillId="0" borderId="11" xfId="0" applyFont="1" applyBorder="1" applyAlignment="1" applyProtection="1">
      <alignment horizontal="left" vertical="center" indent="2"/>
      <protection locked="0"/>
    </xf>
    <xf numFmtId="0" fontId="2" fillId="0" borderId="31" xfId="0" applyFont="1" applyBorder="1" applyAlignment="1" applyProtection="1">
      <alignment horizontal="left" vertical="center" indent="2"/>
      <protection locked="0"/>
    </xf>
    <xf numFmtId="0" fontId="58" fillId="0" borderId="81" xfId="0" applyFont="1" applyBorder="1" applyAlignment="1" applyProtection="1">
      <alignment horizontal="left" vertical="center" indent="2" shrinkToFit="1"/>
      <protection locked="0"/>
    </xf>
    <xf numFmtId="0" fontId="58" fillId="0" borderId="14" xfId="0" applyFont="1" applyBorder="1" applyAlignment="1" applyProtection="1">
      <alignment horizontal="left" vertical="center" indent="2" shrinkToFit="1"/>
      <protection locked="0"/>
    </xf>
    <xf numFmtId="0" fontId="58" fillId="0" borderId="20" xfId="0" applyFont="1" applyBorder="1" applyAlignment="1" applyProtection="1">
      <alignment horizontal="left" vertical="center" indent="2" shrinkToFit="1"/>
      <protection locked="0"/>
    </xf>
    <xf numFmtId="0" fontId="58" fillId="0" borderId="21" xfId="0" applyFont="1" applyBorder="1" applyAlignment="1" applyProtection="1">
      <alignment horizontal="left" vertical="center" indent="2" shrinkToFit="1"/>
      <protection locked="0"/>
    </xf>
    <xf numFmtId="0" fontId="58" fillId="0" borderId="8" xfId="0" applyFont="1" applyBorder="1" applyAlignment="1" applyProtection="1">
      <alignment horizontal="left" vertical="center" indent="2" shrinkToFit="1"/>
      <protection locked="0"/>
    </xf>
    <xf numFmtId="0" fontId="58" fillId="0" borderId="9" xfId="0" applyFont="1" applyBorder="1" applyAlignment="1" applyProtection="1">
      <alignment horizontal="left" vertical="center" indent="2" shrinkToFit="1"/>
      <protection locked="0"/>
    </xf>
    <xf numFmtId="0" fontId="2" fillId="0" borderId="81" xfId="0" applyFont="1" applyBorder="1" applyAlignment="1" applyProtection="1">
      <alignment vertical="center"/>
      <protection locked="0"/>
    </xf>
    <xf numFmtId="0" fontId="2" fillId="0" borderId="14"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2" fillId="0" borderId="82" xfId="0" applyFont="1" applyBorder="1" applyAlignment="1" applyProtection="1">
      <alignment vertical="center"/>
      <protection locked="0"/>
    </xf>
    <xf numFmtId="0" fontId="2" fillId="0" borderId="83" xfId="0" applyFont="1" applyBorder="1" applyAlignment="1" applyProtection="1">
      <alignment vertical="center"/>
      <protection locked="0"/>
    </xf>
    <xf numFmtId="0" fontId="2" fillId="0" borderId="84" xfId="0" applyFont="1" applyBorder="1" applyAlignment="1" applyProtection="1">
      <alignment vertical="center"/>
      <protection locked="0"/>
    </xf>
    <xf numFmtId="0" fontId="22" fillId="0" borderId="2" xfId="0" applyFont="1" applyBorder="1" applyAlignment="1">
      <alignment vertical="top" wrapText="1"/>
    </xf>
    <xf numFmtId="0" fontId="22" fillId="0" borderId="3" xfId="0" applyFont="1" applyBorder="1" applyAlignment="1">
      <alignment vertical="top" wrapText="1"/>
    </xf>
    <xf numFmtId="0" fontId="22" fillId="0" borderId="4" xfId="0" applyFont="1" applyBorder="1" applyAlignment="1">
      <alignment vertical="top" wrapText="1"/>
    </xf>
    <xf numFmtId="0" fontId="22" fillId="0" borderId="5" xfId="0" applyFont="1" applyBorder="1" applyAlignment="1">
      <alignment vertical="top" wrapText="1"/>
    </xf>
    <xf numFmtId="0" fontId="22" fillId="0" borderId="0" xfId="0" applyFont="1" applyAlignment="1">
      <alignment vertical="top" wrapText="1"/>
    </xf>
    <xf numFmtId="0" fontId="22" fillId="0" borderId="6" xfId="0" applyFont="1" applyBorder="1" applyAlignment="1">
      <alignment vertical="top" wrapText="1"/>
    </xf>
    <xf numFmtId="0" fontId="22" fillId="0" borderId="7" xfId="0" applyFont="1" applyBorder="1" applyAlignment="1">
      <alignment vertical="top" wrapText="1"/>
    </xf>
    <xf numFmtId="0" fontId="22" fillId="0" borderId="8" xfId="0" applyFont="1" applyBorder="1" applyAlignment="1">
      <alignment vertical="top" wrapText="1"/>
    </xf>
    <xf numFmtId="0" fontId="22" fillId="0" borderId="9" xfId="0" applyFont="1" applyBorder="1" applyAlignment="1">
      <alignmen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1" xfId="0" applyFont="1" applyBorder="1" applyAlignment="1" applyProtection="1">
      <alignment horizontal="left" vertical="top" wrapText="1"/>
      <protection locked="0"/>
    </xf>
    <xf numFmtId="0" fontId="4" fillId="0" borderId="27" xfId="0" applyFont="1" applyBorder="1" applyAlignment="1" applyProtection="1">
      <alignment horizontal="left" vertical="top" wrapText="1"/>
      <protection locked="0"/>
    </xf>
    <xf numFmtId="0" fontId="4" fillId="0" borderId="29" xfId="0" applyFont="1" applyBorder="1" applyAlignment="1" applyProtection="1">
      <alignment horizontal="left" vertical="top" wrapText="1"/>
      <protection locked="0"/>
    </xf>
    <xf numFmtId="0" fontId="4" fillId="0" borderId="30" xfId="0" applyFont="1" applyBorder="1" applyAlignment="1" applyProtection="1">
      <alignment horizontal="left" vertical="top" wrapText="1"/>
      <protection locked="0"/>
    </xf>
    <xf numFmtId="0" fontId="4" fillId="0" borderId="11" xfId="0" applyFont="1" applyBorder="1" applyAlignment="1" applyProtection="1">
      <alignment vertical="center" wrapText="1"/>
      <protection locked="0"/>
    </xf>
    <xf numFmtId="0" fontId="4" fillId="0" borderId="192" xfId="0" applyFont="1" applyBorder="1" applyAlignment="1" applyProtection="1">
      <alignment vertical="center" wrapText="1"/>
      <protection locked="0"/>
    </xf>
    <xf numFmtId="0" fontId="4" fillId="0" borderId="10" xfId="0" applyFont="1" applyBorder="1" applyAlignment="1" applyProtection="1">
      <alignment horizontal="left" vertical="top" wrapText="1"/>
      <protection locked="0"/>
    </xf>
    <xf numFmtId="0" fontId="4" fillId="0" borderId="11" xfId="0" applyFont="1" applyBorder="1" applyAlignment="1" applyProtection="1">
      <alignment horizontal="left" vertical="top" wrapText="1"/>
      <protection locked="0"/>
    </xf>
    <xf numFmtId="0" fontId="4" fillId="0" borderId="31" xfId="0" applyFont="1" applyBorder="1" applyAlignment="1" applyProtection="1">
      <alignment horizontal="left" vertical="top" wrapText="1"/>
      <protection locked="0"/>
    </xf>
    <xf numFmtId="0" fontId="4" fillId="0" borderId="10" xfId="0" applyFont="1" applyBorder="1" applyAlignment="1" applyProtection="1">
      <alignment vertical="center" wrapText="1"/>
      <protection locked="0"/>
    </xf>
    <xf numFmtId="0" fontId="2" fillId="4" borderId="23" xfId="0" applyFont="1" applyFill="1" applyBorder="1" applyAlignment="1" applyProtection="1">
      <alignment horizontal="center" vertical="center"/>
      <protection locked="0"/>
    </xf>
    <xf numFmtId="0" fontId="2" fillId="4" borderId="24" xfId="0" applyFont="1" applyFill="1" applyBorder="1" applyAlignment="1" applyProtection="1">
      <alignment horizontal="center" vertical="center"/>
      <protection locked="0"/>
    </xf>
    <xf numFmtId="0" fontId="2" fillId="4" borderId="29" xfId="0" applyFont="1" applyFill="1" applyBorder="1" applyAlignment="1" applyProtection="1">
      <alignment horizontal="center" vertical="center"/>
      <protection locked="0"/>
    </xf>
    <xf numFmtId="0" fontId="2" fillId="4" borderId="30" xfId="0" applyFont="1" applyFill="1" applyBorder="1" applyAlignment="1" applyProtection="1">
      <alignment horizontal="center" vertical="center"/>
      <protection locked="0"/>
    </xf>
    <xf numFmtId="0" fontId="2" fillId="4" borderId="18" xfId="0" applyFont="1" applyFill="1" applyBorder="1" applyAlignment="1" applyProtection="1">
      <alignment horizontal="center" vertical="center" wrapText="1"/>
      <protection locked="0"/>
    </xf>
    <xf numFmtId="0" fontId="2" fillId="4" borderId="28" xfId="0" applyFont="1" applyFill="1" applyBorder="1" applyAlignment="1" applyProtection="1">
      <alignment horizontal="center" vertical="center"/>
      <protection locked="0"/>
    </xf>
    <xf numFmtId="0" fontId="2" fillId="4" borderId="23" xfId="0" applyFont="1" applyFill="1" applyBorder="1" applyAlignment="1" applyProtection="1">
      <alignment horizontal="center" vertical="center" wrapText="1"/>
      <protection locked="0"/>
    </xf>
    <xf numFmtId="0" fontId="2" fillId="4" borderId="29" xfId="0" applyFont="1" applyFill="1" applyBorder="1" applyAlignment="1" applyProtection="1">
      <alignment horizontal="center" vertical="center" wrapText="1"/>
      <protection locked="0"/>
    </xf>
    <xf numFmtId="0" fontId="4" fillId="4" borderId="23"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protection locked="0"/>
    </xf>
    <xf numFmtId="0" fontId="4" fillId="0" borderId="15" xfId="0" applyFont="1" applyBorder="1" applyAlignment="1" applyProtection="1">
      <alignment horizontal="left" vertical="center" wrapText="1"/>
      <protection locked="0"/>
    </xf>
    <xf numFmtId="0" fontId="4" fillId="0" borderId="82" xfId="0" applyFont="1" applyBorder="1" applyAlignment="1" applyProtection="1">
      <alignment horizontal="left" vertical="center" wrapText="1"/>
      <protection locked="0"/>
    </xf>
    <xf numFmtId="0" fontId="2" fillId="4" borderId="38" xfId="0" applyFont="1" applyFill="1" applyBorder="1" applyAlignment="1" applyProtection="1">
      <alignment horizontal="center" vertical="center"/>
      <protection locked="0"/>
    </xf>
    <xf numFmtId="0" fontId="2" fillId="4" borderId="65" xfId="0" applyFont="1" applyFill="1" applyBorder="1" applyAlignment="1" applyProtection="1">
      <alignment horizontal="center" vertical="center"/>
      <protection locked="0"/>
    </xf>
    <xf numFmtId="0" fontId="2" fillId="4" borderId="38" xfId="0" applyFont="1" applyFill="1" applyBorder="1" applyAlignment="1" applyProtection="1">
      <alignment horizontal="center" vertical="center" wrapText="1"/>
      <protection locked="0"/>
    </xf>
    <xf numFmtId="0" fontId="2" fillId="4" borderId="65" xfId="0" applyFont="1" applyFill="1" applyBorder="1" applyAlignment="1" applyProtection="1">
      <alignment horizontal="center" vertical="center" wrapText="1"/>
      <protection locked="0"/>
    </xf>
    <xf numFmtId="0" fontId="4" fillId="0" borderId="15" xfId="0" applyFont="1" applyBorder="1" applyAlignment="1" applyProtection="1">
      <alignment horizontal="left" vertical="top" wrapText="1"/>
      <protection locked="0"/>
    </xf>
    <xf numFmtId="0" fontId="4" fillId="0" borderId="37" xfId="0" applyFont="1" applyBorder="1" applyAlignment="1" applyProtection="1">
      <alignment horizontal="left" vertical="top" wrapText="1"/>
      <protection locked="0"/>
    </xf>
    <xf numFmtId="0" fontId="2" fillId="4" borderId="1" xfId="0" applyFont="1" applyFill="1" applyBorder="1" applyAlignment="1" applyProtection="1">
      <alignment horizontal="center" vertical="center"/>
      <protection locked="0"/>
    </xf>
    <xf numFmtId="0" fontId="2" fillId="4" borderId="27" xfId="0" applyFont="1" applyFill="1" applyBorder="1" applyAlignment="1" applyProtection="1">
      <alignment horizontal="center" vertical="center"/>
      <protection locked="0"/>
    </xf>
    <xf numFmtId="0" fontId="9" fillId="4" borderId="18" xfId="0" applyFont="1" applyFill="1" applyBorder="1" applyAlignment="1" applyProtection="1">
      <alignment horizontal="center" vertical="center" wrapText="1"/>
      <protection locked="0"/>
    </xf>
    <xf numFmtId="0" fontId="9" fillId="4" borderId="73" xfId="0" applyFont="1" applyFill="1" applyBorder="1" applyAlignment="1" applyProtection="1">
      <alignment horizontal="center" vertical="center"/>
      <protection locked="0"/>
    </xf>
    <xf numFmtId="0" fontId="9" fillId="4" borderId="23" xfId="0" applyFont="1" applyFill="1" applyBorder="1" applyAlignment="1" applyProtection="1">
      <alignment horizontal="center" vertical="center" wrapText="1"/>
      <protection locked="0"/>
    </xf>
    <xf numFmtId="0" fontId="9" fillId="4" borderId="13" xfId="0" applyFont="1" applyFill="1" applyBorder="1" applyAlignment="1" applyProtection="1">
      <alignment horizontal="center" vertical="center"/>
      <protection locked="0"/>
    </xf>
    <xf numFmtId="0" fontId="9" fillId="4" borderId="32" xfId="0" applyFont="1" applyFill="1" applyBorder="1" applyAlignment="1" applyProtection="1">
      <alignment horizontal="center" vertical="center"/>
      <protection locked="0"/>
    </xf>
    <xf numFmtId="0" fontId="4" fillId="0" borderId="23" xfId="0" applyFont="1" applyBorder="1" applyAlignment="1" applyProtection="1">
      <alignment horizontal="left" vertical="center" wrapText="1"/>
      <protection locked="0"/>
    </xf>
    <xf numFmtId="0" fontId="4" fillId="0" borderId="24" xfId="0" applyFont="1" applyBorder="1" applyAlignment="1" applyProtection="1">
      <alignment horizontal="left" vertical="center" wrapText="1"/>
      <protection locked="0"/>
    </xf>
    <xf numFmtId="0" fontId="9" fillId="4" borderId="25" xfId="0" applyFont="1" applyFill="1" applyBorder="1" applyAlignment="1" applyProtection="1">
      <alignment horizontal="center" vertical="center" wrapText="1"/>
      <protection locked="0"/>
    </xf>
    <xf numFmtId="0" fontId="13" fillId="4" borderId="23" xfId="0" applyFont="1" applyFill="1" applyBorder="1" applyAlignment="1" applyProtection="1">
      <alignment horizontal="center" vertical="center" wrapText="1"/>
      <protection locked="0"/>
    </xf>
    <xf numFmtId="0" fontId="13" fillId="4" borderId="24" xfId="0" applyFont="1" applyFill="1" applyBorder="1" applyAlignment="1" applyProtection="1">
      <alignment horizontal="center" vertical="center" wrapText="1"/>
      <protection locked="0"/>
    </xf>
    <xf numFmtId="0" fontId="9" fillId="4" borderId="23" xfId="0" applyFont="1" applyFill="1" applyBorder="1" applyAlignment="1" applyProtection="1">
      <alignment horizontal="center" vertical="center"/>
      <protection locked="0"/>
    </xf>
    <xf numFmtId="0" fontId="9" fillId="4" borderId="1" xfId="0" applyFont="1" applyFill="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13" fillId="4" borderId="72" xfId="0" applyFont="1" applyFill="1" applyBorder="1" applyAlignment="1" applyProtection="1">
      <alignment horizontal="center" vertical="center" wrapText="1"/>
      <protection locked="0"/>
    </xf>
    <xf numFmtId="0" fontId="13" fillId="4" borderId="70" xfId="0" applyFont="1" applyFill="1" applyBorder="1" applyAlignment="1" applyProtection="1">
      <alignment horizontal="center" vertical="center" wrapText="1"/>
      <protection locked="0"/>
    </xf>
    <xf numFmtId="176" fontId="13" fillId="0" borderId="25" xfId="0" applyNumberFormat="1" applyFont="1" applyBorder="1" applyAlignment="1">
      <alignment horizontal="center" vertical="center" wrapText="1"/>
    </xf>
    <xf numFmtId="176" fontId="13" fillId="0" borderId="28" xfId="0" applyNumberFormat="1" applyFont="1" applyBorder="1" applyAlignment="1">
      <alignment horizontal="center" vertical="center" wrapText="1"/>
    </xf>
    <xf numFmtId="0" fontId="13" fillId="0" borderId="10" xfId="0" applyFont="1" applyBorder="1" applyAlignment="1">
      <alignment horizontal="left" vertical="center" wrapText="1"/>
    </xf>
    <xf numFmtId="0" fontId="13" fillId="0" borderId="78" xfId="0" applyFont="1" applyBorder="1" applyAlignment="1">
      <alignment horizontal="left" vertical="center" wrapText="1"/>
    </xf>
    <xf numFmtId="0" fontId="13" fillId="0" borderId="1" xfId="0" applyFont="1" applyBorder="1" applyAlignment="1">
      <alignment horizontal="center" vertical="center" wrapText="1"/>
    </xf>
    <xf numFmtId="0" fontId="13" fillId="0" borderId="29" xfId="0" applyFont="1" applyBorder="1" applyAlignment="1">
      <alignment horizontal="center" vertical="center" wrapText="1"/>
    </xf>
    <xf numFmtId="3" fontId="13" fillId="0" borderId="105" xfId="0" applyNumberFormat="1" applyFont="1" applyBorder="1" applyAlignment="1" applyProtection="1">
      <alignment horizontal="right" vertical="center"/>
      <protection locked="0"/>
    </xf>
    <xf numFmtId="3" fontId="13" fillId="0" borderId="102" xfId="0" applyNumberFormat="1" applyFont="1" applyBorder="1" applyAlignment="1" applyProtection="1">
      <alignment horizontal="right" vertical="center"/>
      <protection locked="0"/>
    </xf>
    <xf numFmtId="3" fontId="15" fillId="0" borderId="120" xfId="0" applyNumberFormat="1" applyFont="1" applyBorder="1" applyAlignment="1" applyProtection="1">
      <alignment horizontal="right" vertical="center"/>
      <protection locked="0"/>
    </xf>
    <xf numFmtId="3" fontId="15" fillId="0" borderId="117" xfId="0" applyNumberFormat="1" applyFont="1" applyBorder="1" applyAlignment="1" applyProtection="1">
      <alignment horizontal="right" vertical="center"/>
      <protection locked="0"/>
    </xf>
    <xf numFmtId="3" fontId="13" fillId="0" borderId="114" xfId="0" applyNumberFormat="1" applyFont="1" applyBorder="1" applyAlignment="1" applyProtection="1">
      <alignment horizontal="right" vertical="center"/>
      <protection locked="0"/>
    </xf>
    <xf numFmtId="3" fontId="13" fillId="0" borderId="108" xfId="0" applyNumberFormat="1" applyFont="1" applyBorder="1" applyAlignment="1" applyProtection="1">
      <alignment horizontal="right" vertical="center"/>
      <protection locked="0"/>
    </xf>
    <xf numFmtId="3" fontId="13" fillId="0" borderId="115" xfId="0" applyNumberFormat="1" applyFont="1" applyBorder="1" applyAlignment="1" applyProtection="1">
      <alignment horizontal="right" vertical="center"/>
      <protection locked="0"/>
    </xf>
    <xf numFmtId="3" fontId="13" fillId="0" borderId="109" xfId="0" applyNumberFormat="1" applyFont="1" applyBorder="1" applyAlignment="1" applyProtection="1">
      <alignment horizontal="right" vertical="center"/>
      <protection locked="0"/>
    </xf>
    <xf numFmtId="2" fontId="13" fillId="0" borderId="27" xfId="2" applyNumberFormat="1" applyFont="1" applyFill="1" applyBorder="1" applyAlignment="1" applyProtection="1">
      <alignment horizontal="center" vertical="center"/>
    </xf>
    <xf numFmtId="2" fontId="13" fillId="0" borderId="30" xfId="2" applyNumberFormat="1" applyFont="1" applyFill="1" applyBorder="1" applyAlignment="1" applyProtection="1">
      <alignment horizontal="center" vertical="center"/>
    </xf>
    <xf numFmtId="3" fontId="15" fillId="0" borderId="119" xfId="0" applyNumberFormat="1" applyFont="1" applyBorder="1" applyAlignment="1" applyProtection="1">
      <alignment horizontal="right" vertical="center"/>
      <protection locked="0"/>
    </xf>
    <xf numFmtId="3" fontId="13" fillId="0" borderId="112" xfId="0" applyNumberFormat="1" applyFont="1" applyBorder="1" applyAlignment="1" applyProtection="1">
      <alignment horizontal="right" vertical="center"/>
      <protection locked="0"/>
    </xf>
    <xf numFmtId="3" fontId="13" fillId="0" borderId="113" xfId="0" applyNumberFormat="1" applyFont="1" applyBorder="1" applyAlignment="1" applyProtection="1">
      <alignment horizontal="right" vertical="center"/>
      <protection locked="0"/>
    </xf>
    <xf numFmtId="176" fontId="13" fillId="0" borderId="26" xfId="0" applyNumberFormat="1" applyFont="1" applyBorder="1" applyAlignment="1">
      <alignment horizontal="center" vertical="center" wrapText="1"/>
    </xf>
    <xf numFmtId="0" fontId="13" fillId="0" borderId="15" xfId="0" applyFont="1" applyBorder="1" applyAlignment="1">
      <alignment horizontal="center" vertical="center" wrapText="1"/>
    </xf>
    <xf numFmtId="3" fontId="13" fillId="0" borderId="104" xfId="0" applyNumberFormat="1" applyFont="1" applyBorder="1" applyAlignment="1" applyProtection="1">
      <alignment horizontal="right" vertical="center"/>
      <protection locked="0"/>
    </xf>
    <xf numFmtId="0" fontId="9" fillId="0" borderId="6" xfId="0" applyFont="1" applyBorder="1" applyAlignment="1" applyProtection="1">
      <alignment horizontal="center" vertical="center"/>
      <protection locked="0"/>
    </xf>
    <xf numFmtId="0" fontId="13" fillId="6" borderId="18" xfId="0" applyFont="1" applyFill="1" applyBorder="1" applyAlignment="1" applyProtection="1">
      <alignment horizontal="center" vertical="center"/>
      <protection locked="0"/>
    </xf>
    <xf numFmtId="0" fontId="13" fillId="6" borderId="69" xfId="0" applyFont="1" applyFill="1" applyBorder="1" applyAlignment="1" applyProtection="1">
      <alignment horizontal="center" vertical="center"/>
      <protection locked="0"/>
    </xf>
    <xf numFmtId="0" fontId="15" fillId="6" borderId="23" xfId="0" applyFont="1" applyFill="1" applyBorder="1" applyAlignment="1" applyProtection="1">
      <alignment horizontal="center" vertical="center"/>
      <protection locked="0"/>
    </xf>
    <xf numFmtId="0" fontId="15" fillId="6" borderId="51" xfId="0" applyFont="1" applyFill="1" applyBorder="1" applyAlignment="1" applyProtection="1">
      <alignment horizontal="center" vertical="center"/>
      <protection locked="0"/>
    </xf>
    <xf numFmtId="0" fontId="13" fillId="0" borderId="86" xfId="0" applyFont="1" applyBorder="1" applyAlignment="1">
      <alignment horizontal="center" vertical="center" wrapText="1"/>
    </xf>
    <xf numFmtId="176" fontId="13" fillId="0" borderId="41" xfId="0" applyNumberFormat="1" applyFont="1" applyBorder="1" applyAlignment="1">
      <alignment horizontal="center" vertical="center" wrapText="1"/>
    </xf>
    <xf numFmtId="0" fontId="13" fillId="0" borderId="82" xfId="0" applyFont="1" applyBorder="1" applyAlignment="1">
      <alignment horizontal="left" vertical="center" wrapText="1"/>
    </xf>
    <xf numFmtId="0" fontId="15" fillId="6" borderId="34" xfId="0" applyFont="1" applyFill="1" applyBorder="1" applyAlignment="1" applyProtection="1">
      <alignment horizontal="center" vertical="center"/>
      <protection locked="0"/>
    </xf>
    <xf numFmtId="0" fontId="15" fillId="6" borderId="50" xfId="0" applyFont="1" applyFill="1" applyBorder="1" applyAlignment="1" applyProtection="1">
      <alignment horizontal="center" vertical="center"/>
      <protection locked="0"/>
    </xf>
    <xf numFmtId="0" fontId="13" fillId="0" borderId="86" xfId="0" applyFont="1" applyBorder="1" applyAlignment="1">
      <alignment horizontal="left" vertical="center" wrapText="1"/>
    </xf>
    <xf numFmtId="0" fontId="13" fillId="0" borderId="15" xfId="0" applyFont="1" applyBorder="1" applyAlignment="1">
      <alignment horizontal="left" vertical="center" wrapText="1"/>
    </xf>
    <xf numFmtId="3" fontId="13" fillId="6" borderId="101" xfId="0" applyNumberFormat="1" applyFont="1" applyFill="1" applyBorder="1" applyAlignment="1">
      <alignment horizontal="right" vertical="center"/>
    </xf>
    <xf numFmtId="3" fontId="13" fillId="6" borderId="103" xfId="0" applyNumberFormat="1" applyFont="1" applyFill="1" applyBorder="1" applyAlignment="1">
      <alignment horizontal="right" vertical="center"/>
    </xf>
    <xf numFmtId="0" fontId="9" fillId="4" borderId="16"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protection locked="0"/>
    </xf>
    <xf numFmtId="0" fontId="9" fillId="4" borderId="67" xfId="0" applyFont="1" applyFill="1" applyBorder="1" applyAlignment="1" applyProtection="1">
      <alignment horizontal="center" vertical="center"/>
      <protection locked="0"/>
    </xf>
    <xf numFmtId="0" fontId="4" fillId="4" borderId="67" xfId="0" applyFont="1" applyFill="1" applyBorder="1" applyAlignment="1" applyProtection="1">
      <alignment horizontal="center" vertical="center" wrapText="1"/>
      <protection locked="0"/>
    </xf>
    <xf numFmtId="0" fontId="13" fillId="4" borderId="100" xfId="0" applyFont="1" applyFill="1" applyBorder="1" applyAlignment="1" applyProtection="1">
      <alignment horizontal="center" vertical="center" wrapText="1"/>
      <protection locked="0"/>
    </xf>
    <xf numFmtId="0" fontId="4" fillId="4" borderId="101" xfId="0" applyFont="1" applyFill="1" applyBorder="1" applyAlignment="1" applyProtection="1">
      <alignment horizontal="center" vertical="center" wrapText="1"/>
      <protection locked="0"/>
    </xf>
    <xf numFmtId="0" fontId="13" fillId="4" borderId="102" xfId="0" applyFont="1" applyFill="1" applyBorder="1" applyAlignment="1" applyProtection="1">
      <alignment horizontal="center" vertical="center" wrapText="1"/>
      <protection locked="0"/>
    </xf>
    <xf numFmtId="0" fontId="32" fillId="4" borderId="116" xfId="0" applyFont="1" applyFill="1" applyBorder="1" applyAlignment="1" applyProtection="1">
      <alignment horizontal="center" vertical="center" wrapText="1"/>
      <protection locked="0"/>
    </xf>
    <xf numFmtId="0" fontId="15" fillId="4" borderId="117" xfId="0" applyFont="1" applyFill="1" applyBorder="1" applyAlignment="1" applyProtection="1">
      <alignment horizontal="center" vertical="center" wrapText="1"/>
      <protection locked="0"/>
    </xf>
    <xf numFmtId="0" fontId="4" fillId="4" borderId="106" xfId="0" applyFont="1" applyFill="1" applyBorder="1" applyAlignment="1" applyProtection="1">
      <alignment horizontal="center" vertical="center" wrapText="1"/>
      <protection locked="0"/>
    </xf>
    <xf numFmtId="0" fontId="13" fillId="4" borderId="108" xfId="0" applyFont="1" applyFill="1" applyBorder="1" applyAlignment="1" applyProtection="1">
      <alignment horizontal="center" vertical="center" wrapText="1"/>
      <protection locked="0"/>
    </xf>
    <xf numFmtId="3" fontId="13" fillId="6" borderId="106" xfId="0" applyNumberFormat="1" applyFont="1" applyFill="1" applyBorder="1" applyAlignment="1">
      <alignment horizontal="right" vertical="center"/>
    </xf>
    <xf numFmtId="3" fontId="13" fillId="6" borderId="110" xfId="0" applyNumberFormat="1" applyFont="1" applyFill="1" applyBorder="1" applyAlignment="1">
      <alignment horizontal="right" vertical="center"/>
    </xf>
    <xf numFmtId="0" fontId="9" fillId="4" borderId="66" xfId="0" applyFont="1" applyFill="1" applyBorder="1" applyAlignment="1" applyProtection="1">
      <alignment horizontal="center" vertical="center" wrapText="1"/>
      <protection locked="0"/>
    </xf>
    <xf numFmtId="0" fontId="9" fillId="4" borderId="45" xfId="0" applyFont="1" applyFill="1" applyBorder="1" applyAlignment="1" applyProtection="1">
      <alignment horizontal="center" vertical="center" wrapText="1"/>
      <protection locked="0"/>
    </xf>
    <xf numFmtId="3" fontId="15" fillId="6" borderId="116" xfId="0" applyNumberFormat="1" applyFont="1" applyFill="1" applyBorder="1" applyAlignment="1">
      <alignment horizontal="right" vertical="center"/>
    </xf>
    <xf numFmtId="3" fontId="15" fillId="6" borderId="118" xfId="0" applyNumberFormat="1" applyFont="1" applyFill="1" applyBorder="1" applyAlignment="1">
      <alignment horizontal="right" vertical="center"/>
    </xf>
    <xf numFmtId="2" fontId="13" fillId="0" borderId="37" xfId="2" applyNumberFormat="1" applyFont="1" applyFill="1" applyBorder="1" applyAlignment="1" applyProtection="1">
      <alignment horizontal="center" vertical="center"/>
    </xf>
    <xf numFmtId="0" fontId="4" fillId="4" borderId="107" xfId="0" applyFont="1" applyFill="1" applyBorder="1" applyAlignment="1" applyProtection="1">
      <alignment horizontal="center" vertical="center" wrapText="1"/>
      <protection locked="0"/>
    </xf>
    <xf numFmtId="0" fontId="13" fillId="4" borderId="109" xfId="0" applyFont="1" applyFill="1" applyBorder="1" applyAlignment="1" applyProtection="1">
      <alignment horizontal="center" vertical="center" wrapText="1"/>
      <protection locked="0"/>
    </xf>
    <xf numFmtId="3" fontId="13" fillId="6" borderId="107" xfId="0" applyNumberFormat="1" applyFont="1" applyFill="1" applyBorder="1" applyAlignment="1">
      <alignment horizontal="right" vertical="center"/>
    </xf>
    <xf numFmtId="3" fontId="13" fillId="6" borderId="111" xfId="0" applyNumberFormat="1" applyFont="1" applyFill="1" applyBorder="1" applyAlignment="1">
      <alignment horizontal="right" vertical="center"/>
    </xf>
    <xf numFmtId="0" fontId="32" fillId="4" borderId="101" xfId="0" applyFont="1" applyFill="1" applyBorder="1" applyAlignment="1" applyProtection="1">
      <alignment horizontal="center" vertical="center" wrapText="1"/>
      <protection locked="0"/>
    </xf>
    <xf numFmtId="0" fontId="15" fillId="4" borderId="102" xfId="0" applyFont="1" applyFill="1" applyBorder="1" applyAlignment="1" applyProtection="1">
      <alignment horizontal="center" vertical="center" wrapText="1"/>
      <protection locked="0"/>
    </xf>
    <xf numFmtId="2" fontId="13" fillId="6" borderId="37" xfId="2" applyNumberFormat="1" applyFont="1" applyFill="1" applyBorder="1" applyAlignment="1" applyProtection="1">
      <alignment horizontal="center" vertical="center"/>
    </xf>
    <xf numFmtId="2" fontId="13" fillId="6" borderId="27" xfId="2" applyNumberFormat="1" applyFont="1" applyFill="1" applyBorder="1" applyAlignment="1" applyProtection="1">
      <alignment horizontal="center" vertical="center"/>
    </xf>
    <xf numFmtId="2" fontId="13" fillId="0" borderId="74" xfId="2" applyNumberFormat="1" applyFont="1" applyFill="1" applyBorder="1" applyAlignment="1" applyProtection="1">
      <alignment horizontal="center" vertical="center"/>
    </xf>
    <xf numFmtId="0" fontId="13" fillId="0" borderId="6"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4" borderId="66" xfId="0" applyFont="1" applyFill="1" applyBorder="1" applyAlignment="1" applyProtection="1">
      <alignment horizontal="center" vertical="center" wrapText="1"/>
      <protection locked="0"/>
    </xf>
    <xf numFmtId="0" fontId="13" fillId="4" borderId="45" xfId="0" applyFont="1" applyFill="1" applyBorder="1" applyAlignment="1" applyProtection="1">
      <alignment horizontal="center" vertical="center" wrapText="1"/>
      <protection locked="0"/>
    </xf>
    <xf numFmtId="0" fontId="13" fillId="4" borderId="16" xfId="0" applyFont="1" applyFill="1" applyBorder="1" applyAlignment="1" applyProtection="1">
      <alignment horizontal="center" vertical="center"/>
      <protection locked="0"/>
    </xf>
    <xf numFmtId="0" fontId="13" fillId="4" borderId="17" xfId="0" applyFont="1" applyFill="1" applyBorder="1" applyAlignment="1" applyProtection="1">
      <alignment horizontal="center" vertical="center"/>
      <protection locked="0"/>
    </xf>
    <xf numFmtId="0" fontId="13" fillId="4" borderId="67" xfId="0" applyFont="1" applyFill="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9" fillId="4" borderId="18" xfId="0" applyFont="1" applyFill="1" applyBorder="1" applyAlignment="1" applyProtection="1">
      <alignment horizontal="center" vertical="center"/>
      <protection locked="0"/>
    </xf>
    <xf numFmtId="0" fontId="9" fillId="4" borderId="25" xfId="0" applyFont="1" applyFill="1" applyBorder="1" applyAlignment="1" applyProtection="1">
      <alignment horizontal="center" vertical="center"/>
      <protection locked="0"/>
    </xf>
    <xf numFmtId="0" fontId="9" fillId="4" borderId="12" xfId="0" applyFont="1" applyFill="1" applyBorder="1" applyAlignment="1" applyProtection="1">
      <alignment horizontal="center" vertical="center"/>
      <protection locked="0"/>
    </xf>
    <xf numFmtId="0" fontId="9" fillId="4" borderId="1" xfId="0" applyFont="1" applyFill="1" applyBorder="1" applyAlignment="1" applyProtection="1">
      <alignment horizontal="center" vertical="center" wrapText="1"/>
      <protection locked="0"/>
    </xf>
    <xf numFmtId="0" fontId="2" fillId="4" borderId="23" xfId="0" applyFont="1" applyFill="1" applyBorder="1" applyAlignment="1" applyProtection="1">
      <alignment horizontal="left" vertical="center" wrapText="1" indent="4"/>
      <protection locked="0"/>
    </xf>
    <xf numFmtId="0" fontId="9" fillId="4" borderId="1" xfId="0" applyFont="1" applyFill="1" applyBorder="1" applyAlignment="1" applyProtection="1">
      <alignment horizontal="left" vertical="center" indent="4"/>
      <protection locked="0"/>
    </xf>
    <xf numFmtId="0" fontId="9" fillId="4" borderId="24" xfId="0" applyFont="1" applyFill="1" applyBorder="1" applyAlignment="1" applyProtection="1">
      <alignment horizontal="center" vertical="center"/>
      <protection locked="0"/>
    </xf>
    <xf numFmtId="0" fontId="9" fillId="4" borderId="27" xfId="0" applyFont="1" applyFill="1" applyBorder="1" applyAlignment="1" applyProtection="1">
      <alignment horizontal="center" vertical="center"/>
      <protection locked="0"/>
    </xf>
    <xf numFmtId="0" fontId="13" fillId="0" borderId="39" xfId="0" applyFont="1" applyBorder="1" applyAlignment="1" applyProtection="1">
      <alignment horizontal="left" vertical="center" wrapText="1"/>
      <protection locked="0"/>
    </xf>
    <xf numFmtId="0" fontId="13" fillId="0" borderId="54" xfId="0" applyFont="1" applyBorder="1" applyAlignment="1" applyProtection="1">
      <alignment horizontal="left" vertical="center" wrapText="1"/>
      <protection locked="0"/>
    </xf>
    <xf numFmtId="0" fontId="4" fillId="0" borderId="81" xfId="0" applyFont="1" applyBorder="1" applyAlignment="1" applyProtection="1">
      <alignment horizontal="left" vertical="top" wrapText="1"/>
      <protection locked="0"/>
    </xf>
    <xf numFmtId="0" fontId="13" fillId="0" borderId="22" xfId="0" applyFont="1" applyBorder="1" applyAlignment="1" applyProtection="1">
      <alignment horizontal="left" vertical="top" wrapText="1"/>
      <protection locked="0"/>
    </xf>
    <xf numFmtId="0" fontId="13" fillId="0" borderId="21" xfId="0" applyFont="1" applyBorder="1" applyAlignment="1" applyProtection="1">
      <alignment horizontal="left" vertical="top" wrapText="1"/>
      <protection locked="0"/>
    </xf>
    <xf numFmtId="0" fontId="13" fillId="0" borderId="52" xfId="0" applyFont="1" applyBorder="1" applyAlignment="1" applyProtection="1">
      <alignment horizontal="left" vertical="center" wrapText="1"/>
      <protection locked="0"/>
    </xf>
    <xf numFmtId="0" fontId="13" fillId="0" borderId="94" xfId="0" applyFont="1" applyBorder="1" applyAlignment="1" applyProtection="1">
      <alignment horizontal="left" vertical="center" wrapText="1"/>
      <protection locked="0"/>
    </xf>
    <xf numFmtId="176" fontId="15" fillId="0" borderId="73" xfId="0" applyNumberFormat="1" applyFont="1" applyBorder="1" applyAlignment="1" applyProtection="1">
      <alignment horizontal="center" vertical="center" wrapText="1"/>
      <protection locked="0"/>
    </xf>
    <xf numFmtId="176" fontId="15" fillId="0" borderId="42" xfId="0" applyNumberFormat="1" applyFont="1" applyBorder="1" applyAlignment="1" applyProtection="1">
      <alignment horizontal="center" vertical="center" wrapText="1"/>
      <protection locked="0"/>
    </xf>
    <xf numFmtId="176" fontId="15" fillId="0" borderId="45" xfId="0" applyNumberFormat="1" applyFont="1" applyBorder="1" applyAlignment="1" applyProtection="1">
      <alignment horizontal="center" vertical="center" wrapText="1"/>
      <protection locked="0"/>
    </xf>
    <xf numFmtId="0" fontId="18" fillId="6" borderId="34" xfId="0" applyFont="1" applyFill="1" applyBorder="1" applyAlignment="1" applyProtection="1">
      <alignment horizontal="center" vertical="center" wrapText="1"/>
      <protection locked="0"/>
    </xf>
    <xf numFmtId="0" fontId="18" fillId="6" borderId="4" xfId="0" applyFont="1" applyFill="1" applyBorder="1" applyAlignment="1" applyProtection="1">
      <alignment horizontal="center" vertical="center" wrapText="1"/>
      <protection locked="0"/>
    </xf>
    <xf numFmtId="0" fontId="13" fillId="0" borderId="92" xfId="0" applyFont="1" applyBorder="1" applyAlignment="1" applyProtection="1">
      <alignment horizontal="center" vertical="center" wrapText="1"/>
      <protection locked="0"/>
    </xf>
    <xf numFmtId="0" fontId="13" fillId="0" borderId="74" xfId="0" applyFont="1" applyBorder="1" applyAlignment="1" applyProtection="1">
      <alignment horizontal="center" vertical="center" wrapText="1"/>
      <protection locked="0"/>
    </xf>
    <xf numFmtId="0" fontId="19" fillId="6" borderId="62" xfId="0" applyFont="1" applyFill="1" applyBorder="1" applyAlignment="1" applyProtection="1">
      <alignment horizontal="center" vertical="center"/>
      <protection locked="0"/>
    </xf>
    <xf numFmtId="0" fontId="19" fillId="6" borderId="60" xfId="0" applyFont="1" applyFill="1" applyBorder="1" applyAlignment="1" applyProtection="1">
      <alignment horizontal="center" vertical="center"/>
      <protection locked="0"/>
    </xf>
    <xf numFmtId="0" fontId="15" fillId="0" borderId="90" xfId="0" applyFont="1" applyBorder="1" applyAlignment="1">
      <alignment vertical="center" wrapText="1"/>
    </xf>
    <xf numFmtId="0" fontId="15" fillId="0" borderId="91" xfId="0" applyFont="1" applyBorder="1" applyAlignment="1">
      <alignment vertical="center" wrapText="1"/>
    </xf>
    <xf numFmtId="0" fontId="13" fillId="0" borderId="81" xfId="0" applyFont="1" applyBorder="1" applyAlignment="1" applyProtection="1">
      <alignment horizontal="left" vertical="top" wrapText="1"/>
      <protection locked="0"/>
    </xf>
    <xf numFmtId="0" fontId="15" fillId="0" borderId="82" xfId="0" applyFont="1" applyBorder="1" applyAlignment="1">
      <alignment vertical="center" wrapText="1"/>
    </xf>
    <xf numFmtId="0" fontId="15" fillId="0" borderId="95" xfId="0" applyFont="1" applyBorder="1" applyAlignment="1">
      <alignment vertical="center" wrapText="1"/>
    </xf>
    <xf numFmtId="0" fontId="13" fillId="0" borderId="61" xfId="0" applyFont="1" applyBorder="1" applyAlignment="1" applyProtection="1">
      <alignment horizontal="left" vertical="center" wrapText="1"/>
      <protection locked="0"/>
    </xf>
    <xf numFmtId="0" fontId="13" fillId="0" borderId="64" xfId="0" applyFont="1" applyBorder="1" applyAlignment="1" applyProtection="1">
      <alignment horizontal="left" vertical="center" wrapText="1"/>
      <protection locked="0"/>
    </xf>
    <xf numFmtId="0" fontId="13" fillId="0" borderId="59" xfId="0" applyFont="1" applyBorder="1" applyAlignment="1" applyProtection="1">
      <alignment horizontal="left" vertical="center" wrapText="1"/>
      <protection locked="0"/>
    </xf>
    <xf numFmtId="0" fontId="13" fillId="0" borderId="63" xfId="0" applyFont="1" applyBorder="1" applyAlignment="1" applyProtection="1">
      <alignment horizontal="left" vertical="center" wrapText="1"/>
      <protection locked="0"/>
    </xf>
    <xf numFmtId="0" fontId="13" fillId="0" borderId="48" xfId="0" applyFont="1" applyBorder="1" applyAlignment="1" applyProtection="1">
      <alignment horizontal="left" vertical="center" wrapText="1"/>
      <protection locked="0"/>
    </xf>
    <xf numFmtId="0" fontId="13" fillId="0" borderId="49" xfId="0" applyFont="1" applyBorder="1" applyAlignment="1" applyProtection="1">
      <alignment horizontal="left" vertical="center" wrapText="1"/>
      <protection locked="0"/>
    </xf>
    <xf numFmtId="0" fontId="13" fillId="0" borderId="15" xfId="0" applyFont="1" applyBorder="1" applyAlignment="1" applyProtection="1">
      <alignment horizontal="left" vertical="center" wrapText="1"/>
      <protection locked="0"/>
    </xf>
    <xf numFmtId="0" fontId="13" fillId="0" borderId="37" xfId="0" applyFont="1" applyBorder="1" applyAlignment="1" applyProtection="1">
      <alignment horizontal="left" vertical="center" wrapText="1"/>
      <protection locked="0"/>
    </xf>
    <xf numFmtId="0" fontId="13" fillId="0" borderId="15" xfId="0" applyFont="1" applyBorder="1" applyAlignment="1" applyProtection="1">
      <alignment horizontal="center" vertical="center" wrapText="1"/>
      <protection locked="0"/>
    </xf>
    <xf numFmtId="0" fontId="13" fillId="0" borderId="37" xfId="0" applyFont="1" applyBorder="1" applyAlignment="1" applyProtection="1">
      <alignment horizontal="center" vertical="center" wrapText="1"/>
      <protection locked="0"/>
    </xf>
    <xf numFmtId="0" fontId="15" fillId="0" borderId="16" xfId="0" applyFont="1" applyBorder="1" applyAlignment="1">
      <alignment vertical="center" wrapText="1"/>
    </xf>
    <xf numFmtId="0" fontId="15" fillId="0" borderId="67" xfId="0" applyFont="1" applyBorder="1" applyAlignment="1">
      <alignment vertical="center" wrapText="1"/>
    </xf>
    <xf numFmtId="0" fontId="13" fillId="0" borderId="23"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87" xfId="0" applyFont="1" applyBorder="1" applyAlignment="1" applyProtection="1">
      <alignment horizontal="left" vertical="center" wrapText="1"/>
      <protection locked="0"/>
    </xf>
    <xf numFmtId="0" fontId="13" fillId="0" borderId="97" xfId="0" applyFont="1" applyBorder="1" applyAlignment="1" applyProtection="1">
      <alignment horizontal="left" vertical="center" wrapText="1"/>
      <protection locked="0"/>
    </xf>
    <xf numFmtId="0" fontId="13" fillId="0" borderId="43" xfId="0" applyFont="1" applyBorder="1" applyAlignment="1" applyProtection="1">
      <alignment horizontal="left" vertical="center" wrapText="1"/>
      <protection locked="0"/>
    </xf>
    <xf numFmtId="0" fontId="13" fillId="0" borderId="98" xfId="0" applyFont="1" applyBorder="1" applyAlignment="1" applyProtection="1">
      <alignment horizontal="left" vertical="center" wrapText="1"/>
      <protection locked="0"/>
    </xf>
    <xf numFmtId="0" fontId="9" fillId="4" borderId="23" xfId="0" applyFont="1" applyFill="1" applyBorder="1" applyAlignment="1" applyProtection="1">
      <alignment horizontal="left" vertical="center" wrapText="1" indent="4"/>
      <protection locked="0"/>
    </xf>
    <xf numFmtId="0" fontId="9" fillId="4" borderId="142" xfId="0" applyFont="1" applyFill="1" applyBorder="1" applyAlignment="1" applyProtection="1">
      <alignment horizontal="center" vertical="center" wrapText="1"/>
      <protection locked="0"/>
    </xf>
    <xf numFmtId="0" fontId="9" fillId="4" borderId="137" xfId="0" applyFont="1" applyFill="1" applyBorder="1" applyAlignment="1" applyProtection="1">
      <alignment horizontal="center" vertical="center"/>
      <protection locked="0"/>
    </xf>
    <xf numFmtId="0" fontId="9" fillId="4" borderId="16" xfId="0" applyFont="1" applyFill="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9" fillId="4" borderId="67" xfId="0" applyFont="1" applyFill="1" applyBorder="1" applyAlignment="1" applyProtection="1">
      <alignment horizontal="center" vertical="center" wrapText="1"/>
      <protection locked="0"/>
    </xf>
    <xf numFmtId="0" fontId="9" fillId="4" borderId="72" xfId="0" applyFont="1" applyFill="1" applyBorder="1" applyAlignment="1" applyProtection="1">
      <alignment horizontal="center" vertical="center" wrapText="1"/>
      <protection locked="0"/>
    </xf>
    <xf numFmtId="0" fontId="9" fillId="4" borderId="37" xfId="0" applyFont="1" applyFill="1" applyBorder="1" applyAlignment="1" applyProtection="1">
      <alignment horizontal="center" vertical="center" wrapText="1"/>
      <protection locked="0"/>
    </xf>
    <xf numFmtId="0" fontId="9" fillId="4" borderId="135" xfId="0" applyFont="1" applyFill="1" applyBorder="1" applyAlignment="1" applyProtection="1">
      <alignment horizontal="center" vertical="center" wrapText="1"/>
      <protection locked="0"/>
    </xf>
    <xf numFmtId="0" fontId="9" fillId="4" borderId="136" xfId="0" applyFont="1" applyFill="1" applyBorder="1" applyAlignment="1" applyProtection="1">
      <alignment horizontal="center" vertical="center" wrapText="1"/>
      <protection locked="0"/>
    </xf>
    <xf numFmtId="0" fontId="9" fillId="4" borderId="71" xfId="0" applyFont="1" applyFill="1" applyBorder="1" applyAlignment="1" applyProtection="1">
      <alignment horizontal="center" vertical="center"/>
      <protection locked="0"/>
    </xf>
    <xf numFmtId="0" fontId="13" fillId="0" borderId="0" xfId="0" applyFont="1" applyAlignment="1" applyProtection="1">
      <alignment horizontal="right" vertical="center"/>
      <protection locked="0"/>
    </xf>
    <xf numFmtId="0" fontId="9" fillId="4" borderId="38" xfId="0" applyFont="1" applyFill="1" applyBorder="1" applyAlignment="1" applyProtection="1">
      <alignment horizontal="center" vertical="center" wrapText="1"/>
      <protection locked="0"/>
    </xf>
    <xf numFmtId="0" fontId="9" fillId="4" borderId="15" xfId="0" applyFont="1" applyFill="1" applyBorder="1" applyAlignment="1" applyProtection="1">
      <alignment horizontal="center" vertical="center" wrapText="1"/>
      <protection locked="0"/>
    </xf>
    <xf numFmtId="0" fontId="2" fillId="0" borderId="2" xfId="0" applyFont="1" applyBorder="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9" fillId="0" borderId="4" xfId="0" applyFont="1" applyBorder="1" applyAlignment="1" applyProtection="1">
      <alignment horizontal="left" vertical="center"/>
      <protection locked="0"/>
    </xf>
    <xf numFmtId="0" fontId="2" fillId="0" borderId="7" xfId="0" applyFont="1" applyBorder="1" applyAlignment="1" applyProtection="1">
      <alignment horizontal="left" vertical="top"/>
      <protection locked="0"/>
    </xf>
    <xf numFmtId="0" fontId="9" fillId="0" borderId="8" xfId="0" applyFont="1" applyBorder="1" applyAlignment="1" applyProtection="1">
      <alignment horizontal="left" vertical="top"/>
      <protection locked="0"/>
    </xf>
    <xf numFmtId="0" fontId="9" fillId="0" borderId="9" xfId="0" applyFont="1" applyBorder="1" applyAlignment="1" applyProtection="1">
      <alignment horizontal="left" vertical="top"/>
      <protection locked="0"/>
    </xf>
    <xf numFmtId="184" fontId="27" fillId="2" borderId="35" xfId="0" applyNumberFormat="1" applyFont="1" applyFill="1" applyBorder="1" applyAlignment="1" applyProtection="1">
      <alignment horizontal="center" vertical="center" shrinkToFit="1"/>
      <protection locked="0"/>
    </xf>
    <xf numFmtId="184" fontId="27" fillId="2" borderId="36" xfId="0" applyNumberFormat="1" applyFont="1" applyFill="1" applyBorder="1" applyAlignment="1" applyProtection="1">
      <alignment horizontal="center" vertical="center" shrinkToFit="1"/>
      <protection locked="0"/>
    </xf>
    <xf numFmtId="0" fontId="15" fillId="0" borderId="0" xfId="0" applyFont="1" applyAlignment="1" applyProtection="1">
      <alignment horizontal="right" vertical="center"/>
      <protection locked="0"/>
    </xf>
    <xf numFmtId="0" fontId="9" fillId="0" borderId="1" xfId="0" applyFont="1" applyBorder="1" applyAlignment="1" applyProtection="1">
      <alignment horizontal="left" vertical="center" wrapText="1"/>
      <protection locked="0"/>
    </xf>
    <xf numFmtId="0" fontId="9" fillId="0" borderId="27" xfId="0" applyFont="1" applyBorder="1" applyAlignment="1" applyProtection="1">
      <alignment horizontal="left" vertical="center" wrapText="1"/>
      <protection locked="0"/>
    </xf>
    <xf numFmtId="0" fontId="9" fillId="0" borderId="29" xfId="0" applyFont="1" applyBorder="1" applyAlignment="1" applyProtection="1">
      <alignment horizontal="left" vertical="center" wrapText="1"/>
      <protection locked="0"/>
    </xf>
    <xf numFmtId="0" fontId="9" fillId="0" borderId="30" xfId="0" applyFont="1" applyBorder="1" applyAlignment="1" applyProtection="1">
      <alignment horizontal="left" vertical="center" wrapText="1"/>
      <protection locked="0"/>
    </xf>
    <xf numFmtId="0" fontId="9" fillId="4" borderId="38" xfId="0" applyFont="1" applyFill="1" applyBorder="1" applyAlignment="1" applyProtection="1">
      <alignment horizontal="center" vertical="center"/>
      <protection locked="0"/>
    </xf>
    <xf numFmtId="0" fontId="9" fillId="4" borderId="72" xfId="0" applyFont="1" applyFill="1" applyBorder="1" applyAlignment="1" applyProtection="1">
      <alignment horizontal="center" vertical="center"/>
      <protection locked="0"/>
    </xf>
    <xf numFmtId="0" fontId="9" fillId="4" borderId="15" xfId="0" applyFont="1" applyFill="1" applyBorder="1" applyAlignment="1" applyProtection="1">
      <alignment horizontal="center" vertical="center"/>
      <protection locked="0"/>
    </xf>
    <xf numFmtId="0" fontId="9" fillId="4" borderId="37" xfId="0" applyFont="1" applyFill="1" applyBorder="1" applyAlignment="1" applyProtection="1">
      <alignment horizontal="center" vertical="center"/>
      <protection locked="0"/>
    </xf>
    <xf numFmtId="0" fontId="9" fillId="9" borderId="38" xfId="0" applyFont="1" applyFill="1" applyBorder="1" applyAlignment="1" applyProtection="1">
      <alignment horizontal="center" vertical="center" wrapText="1"/>
      <protection locked="0"/>
    </xf>
    <xf numFmtId="0" fontId="9" fillId="9" borderId="15"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0" borderId="15" xfId="0" applyFont="1" applyBorder="1" applyAlignment="1" applyProtection="1">
      <alignment horizontal="left" vertical="center" wrapText="1"/>
      <protection locked="0"/>
    </xf>
    <xf numFmtId="0" fontId="9" fillId="0" borderId="37" xfId="0" applyFont="1" applyBorder="1" applyAlignment="1" applyProtection="1">
      <alignment horizontal="left" vertical="center" wrapText="1"/>
      <protection locked="0"/>
    </xf>
    <xf numFmtId="0" fontId="9" fillId="0" borderId="10" xfId="0" applyFont="1" applyBorder="1" applyAlignment="1" applyProtection="1">
      <alignment horizontal="left" vertical="center" wrapText="1"/>
      <protection locked="0"/>
    </xf>
    <xf numFmtId="0" fontId="9" fillId="0" borderId="11" xfId="0" applyFont="1" applyBorder="1" applyAlignment="1" applyProtection="1">
      <alignment horizontal="left" vertical="center" wrapText="1"/>
      <protection locked="0"/>
    </xf>
    <xf numFmtId="0" fontId="9" fillId="0" borderId="31" xfId="0" applyFont="1" applyBorder="1" applyAlignment="1" applyProtection="1">
      <alignment horizontal="left" vertical="center" wrapText="1"/>
      <protection locked="0"/>
    </xf>
    <xf numFmtId="0" fontId="9" fillId="0" borderId="78" xfId="0" applyFont="1" applyBorder="1" applyAlignment="1" applyProtection="1">
      <alignment horizontal="left" vertical="center" wrapText="1"/>
      <protection locked="0"/>
    </xf>
    <xf numFmtId="0" fontId="9" fillId="0" borderId="79" xfId="0" applyFont="1" applyBorder="1" applyAlignment="1" applyProtection="1">
      <alignment horizontal="left" vertical="center" wrapText="1"/>
      <protection locked="0"/>
    </xf>
    <xf numFmtId="0" fontId="9" fillId="0" borderId="80" xfId="0" applyFont="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0" borderId="19" xfId="0" applyFont="1" applyBorder="1" applyAlignment="1" applyProtection="1">
      <alignment horizontal="left" vertical="center" wrapText="1"/>
      <protection locked="0"/>
    </xf>
    <xf numFmtId="0" fontId="13" fillId="4" borderId="38" xfId="0" applyFont="1" applyFill="1" applyBorder="1" applyAlignment="1" applyProtection="1">
      <alignment horizontal="center" vertical="center" wrapText="1"/>
      <protection locked="0"/>
    </xf>
    <xf numFmtId="0" fontId="13" fillId="4" borderId="15" xfId="0" applyFont="1" applyFill="1" applyBorder="1" applyAlignment="1" applyProtection="1">
      <alignment horizontal="center" vertical="center"/>
      <protection locked="0"/>
    </xf>
    <xf numFmtId="0" fontId="13" fillId="4" borderId="18" xfId="0" applyFont="1" applyFill="1" applyBorder="1" applyAlignment="1" applyProtection="1">
      <alignment horizontal="center" vertical="center" wrapText="1"/>
      <protection locked="0"/>
    </xf>
    <xf numFmtId="0" fontId="13" fillId="4" borderId="25" xfId="0" applyFont="1" applyFill="1" applyBorder="1" applyAlignment="1" applyProtection="1">
      <alignment horizontal="center" vertical="center"/>
      <protection locked="0"/>
    </xf>
    <xf numFmtId="0" fontId="13" fillId="4" borderId="1" xfId="0" applyFont="1" applyFill="1" applyBorder="1" applyAlignment="1" applyProtection="1">
      <alignment horizontal="center" vertical="center"/>
      <protection locked="0"/>
    </xf>
    <xf numFmtId="0" fontId="13" fillId="4" borderId="1" xfId="0" applyFont="1" applyFill="1" applyBorder="1" applyAlignment="1" applyProtection="1">
      <alignment horizontal="center" vertical="center" wrapText="1"/>
      <protection locked="0"/>
    </xf>
    <xf numFmtId="0" fontId="4" fillId="4" borderId="23" xfId="0" applyFont="1" applyFill="1" applyBorder="1" applyAlignment="1" applyProtection="1">
      <alignment horizontal="center" vertical="center"/>
      <protection locked="0"/>
    </xf>
    <xf numFmtId="0" fontId="13" fillId="4" borderId="38" xfId="0" applyFont="1" applyFill="1" applyBorder="1" applyAlignment="1" applyProtection="1">
      <alignment horizontal="center" vertical="center"/>
      <protection locked="0"/>
    </xf>
    <xf numFmtId="0" fontId="13" fillId="4" borderId="72" xfId="0" applyFont="1" applyFill="1" applyBorder="1" applyAlignment="1" applyProtection="1">
      <alignment horizontal="center" vertical="center"/>
      <protection locked="0"/>
    </xf>
    <xf numFmtId="0" fontId="13" fillId="4" borderId="37" xfId="0" applyFont="1" applyFill="1" applyBorder="1" applyAlignment="1" applyProtection="1">
      <alignment horizontal="center" vertical="center"/>
      <protection locked="0"/>
    </xf>
    <xf numFmtId="0" fontId="2" fillId="4" borderId="25" xfId="0" applyFont="1" applyFill="1" applyBorder="1" applyAlignment="1" applyProtection="1">
      <alignment horizontal="center" vertical="center" wrapText="1"/>
      <protection locked="0"/>
    </xf>
    <xf numFmtId="0" fontId="9" fillId="6" borderId="18" xfId="0" applyFont="1" applyFill="1" applyBorder="1" applyAlignment="1" applyProtection="1">
      <alignment horizontal="center" vertical="center"/>
      <protection locked="0"/>
    </xf>
    <xf numFmtId="0" fontId="9" fillId="6" borderId="69" xfId="0" applyFont="1" applyFill="1" applyBorder="1" applyAlignment="1" applyProtection="1">
      <alignment horizontal="center" vertical="center"/>
      <protection locked="0"/>
    </xf>
    <xf numFmtId="0" fontId="19" fillId="6" borderId="34" xfId="0" applyFont="1" applyFill="1" applyBorder="1" applyAlignment="1" applyProtection="1">
      <alignment horizontal="center" vertical="center"/>
      <protection locked="0"/>
    </xf>
    <xf numFmtId="0" fontId="19" fillId="6" borderId="50" xfId="0" applyFont="1" applyFill="1" applyBorder="1" applyAlignment="1" applyProtection="1">
      <alignment horizontal="center" vertical="center"/>
      <protection locked="0"/>
    </xf>
    <xf numFmtId="0" fontId="19" fillId="6" borderId="23" xfId="0" applyFont="1" applyFill="1" applyBorder="1" applyAlignment="1" applyProtection="1">
      <alignment horizontal="center" vertical="center"/>
      <protection locked="0"/>
    </xf>
    <xf numFmtId="0" fontId="19" fillId="6" borderId="51" xfId="0" applyFont="1" applyFill="1" applyBorder="1" applyAlignment="1" applyProtection="1">
      <alignment horizontal="center" vertical="center"/>
      <protection locked="0"/>
    </xf>
    <xf numFmtId="3" fontId="9" fillId="6" borderId="101" xfId="0" applyNumberFormat="1" applyFont="1" applyFill="1" applyBorder="1" applyAlignment="1">
      <alignment vertical="center"/>
    </xf>
    <xf numFmtId="3" fontId="9" fillId="6" borderId="103" xfId="0" applyNumberFormat="1" applyFont="1" applyFill="1" applyBorder="1" applyAlignment="1">
      <alignment vertical="center"/>
    </xf>
    <xf numFmtId="183" fontId="19" fillId="6" borderId="116" xfId="0" applyNumberFormat="1" applyFont="1" applyFill="1" applyBorder="1" applyAlignment="1">
      <alignment vertical="center"/>
    </xf>
    <xf numFmtId="183" fontId="19" fillId="6" borderId="118" xfId="0" applyNumberFormat="1" applyFont="1" applyFill="1" applyBorder="1" applyAlignment="1">
      <alignment vertical="center"/>
    </xf>
    <xf numFmtId="3" fontId="9" fillId="6" borderId="106" xfId="0" applyNumberFormat="1" applyFont="1" applyFill="1" applyBorder="1" applyAlignment="1">
      <alignment vertical="center"/>
    </xf>
    <xf numFmtId="3" fontId="9" fillId="6" borderId="110" xfId="0" applyNumberFormat="1" applyFont="1" applyFill="1" applyBorder="1" applyAlignment="1">
      <alignment vertical="center"/>
    </xf>
    <xf numFmtId="3" fontId="9" fillId="6" borderId="107" xfId="0" applyNumberFormat="1" applyFont="1" applyFill="1" applyBorder="1" applyAlignment="1">
      <alignment vertical="center"/>
    </xf>
    <xf numFmtId="3" fontId="9" fillId="6" borderId="111" xfId="0" applyNumberFormat="1" applyFont="1" applyFill="1" applyBorder="1" applyAlignment="1">
      <alignment vertical="center"/>
    </xf>
    <xf numFmtId="176" fontId="9" fillId="0" borderId="41" xfId="0" applyNumberFormat="1" applyFont="1" applyBorder="1" applyAlignment="1">
      <alignment horizontal="center" vertical="center" wrapText="1"/>
    </xf>
    <xf numFmtId="176" fontId="9" fillId="0" borderId="26" xfId="0" applyNumberFormat="1" applyFont="1" applyBorder="1" applyAlignment="1">
      <alignment horizontal="center" vertical="center" wrapText="1"/>
    </xf>
    <xf numFmtId="0" fontId="9" fillId="0" borderId="86" xfId="0" applyFont="1" applyBorder="1" applyAlignment="1">
      <alignment horizontal="left" vertical="center" wrapText="1"/>
    </xf>
    <xf numFmtId="0" fontId="9" fillId="0" borderId="15" xfId="0" applyFont="1" applyBorder="1" applyAlignment="1">
      <alignment horizontal="left" vertical="center" wrapText="1"/>
    </xf>
    <xf numFmtId="0" fontId="9" fillId="0" borderId="86" xfId="0" applyFont="1" applyBorder="1" applyAlignment="1">
      <alignment horizontal="center" vertical="center" wrapText="1"/>
    </xf>
    <xf numFmtId="0" fontId="9" fillId="0" borderId="15" xfId="0" applyFont="1" applyBorder="1" applyAlignment="1">
      <alignment horizontal="center" vertical="center" wrapText="1"/>
    </xf>
    <xf numFmtId="3" fontId="9" fillId="0" borderId="104" xfId="0" applyNumberFormat="1" applyFont="1" applyBorder="1" applyAlignment="1">
      <alignment vertical="center"/>
    </xf>
    <xf numFmtId="3" fontId="9" fillId="0" borderId="105" xfId="0" applyNumberFormat="1" applyFont="1" applyBorder="1" applyAlignment="1">
      <alignment vertical="center"/>
    </xf>
    <xf numFmtId="183" fontId="19" fillId="0" borderId="119" xfId="0" applyNumberFormat="1" applyFont="1" applyBorder="1" applyAlignment="1" applyProtection="1">
      <alignment vertical="center"/>
      <protection locked="0"/>
    </xf>
    <xf numFmtId="183" fontId="19" fillId="0" borderId="120" xfId="0" applyNumberFormat="1" applyFont="1" applyBorder="1" applyAlignment="1" applyProtection="1">
      <alignment vertical="center"/>
      <protection locked="0"/>
    </xf>
    <xf numFmtId="3" fontId="9" fillId="0" borderId="112" xfId="0" applyNumberFormat="1" applyFont="1" applyBorder="1" applyAlignment="1">
      <alignment vertical="center"/>
    </xf>
    <xf numFmtId="3" fontId="9" fillId="0" borderId="114" xfId="0" applyNumberFormat="1" applyFont="1" applyBorder="1" applyAlignment="1">
      <alignment vertical="center"/>
    </xf>
    <xf numFmtId="3" fontId="9" fillId="0" borderId="113" xfId="0" applyNumberFormat="1" applyFont="1" applyBorder="1" applyAlignment="1">
      <alignment vertical="center"/>
    </xf>
    <xf numFmtId="3" fontId="9" fillId="0" borderId="115" xfId="0" applyNumberFormat="1" applyFont="1" applyBorder="1" applyAlignment="1">
      <alignment vertical="center"/>
    </xf>
    <xf numFmtId="176" fontId="9" fillId="0" borderId="25" xfId="0" applyNumberFormat="1" applyFont="1" applyBorder="1" applyAlignment="1">
      <alignment horizontal="center" vertical="center" wrapText="1"/>
    </xf>
    <xf numFmtId="0" fontId="9" fillId="0" borderId="10" xfId="0" applyFont="1" applyBorder="1" applyAlignment="1">
      <alignment horizontal="left" vertical="center" wrapText="1"/>
    </xf>
    <xf numFmtId="0" fontId="9" fillId="0" borderId="1" xfId="0" applyFont="1" applyBorder="1" applyAlignment="1">
      <alignment horizontal="center" vertical="center" wrapText="1"/>
    </xf>
    <xf numFmtId="3" fontId="9" fillId="0" borderId="183" xfId="0" applyNumberFormat="1" applyFont="1" applyBorder="1" applyAlignment="1">
      <alignment vertical="center"/>
    </xf>
    <xf numFmtId="0" fontId="14" fillId="0" borderId="1" xfId="0" applyFont="1" applyBorder="1" applyAlignment="1">
      <alignment horizontal="center" vertical="center" wrapText="1"/>
    </xf>
    <xf numFmtId="176" fontId="9" fillId="0" borderId="28" xfId="0" applyNumberFormat="1" applyFont="1" applyBorder="1" applyAlignment="1">
      <alignment horizontal="center" vertical="center" wrapText="1"/>
    </xf>
    <xf numFmtId="0" fontId="9" fillId="0" borderId="78" xfId="0" applyFont="1" applyBorder="1" applyAlignment="1">
      <alignment horizontal="left" vertical="center" wrapText="1"/>
    </xf>
    <xf numFmtId="0" fontId="14" fillId="0" borderId="29" xfId="0" applyFont="1" applyBorder="1" applyAlignment="1">
      <alignment horizontal="center" vertical="center" wrapText="1"/>
    </xf>
    <xf numFmtId="3" fontId="9" fillId="0" borderId="102" xfId="0" applyNumberFormat="1" applyFont="1" applyBorder="1" applyAlignment="1">
      <alignment vertical="center"/>
    </xf>
    <xf numFmtId="183" fontId="19" fillId="0" borderId="114" xfId="0" applyNumberFormat="1" applyFont="1" applyBorder="1" applyAlignment="1" applyProtection="1">
      <alignment vertical="center"/>
      <protection locked="0"/>
    </xf>
    <xf numFmtId="183" fontId="19" fillId="0" borderId="108" xfId="0" applyNumberFormat="1" applyFont="1" applyBorder="1" applyAlignment="1" applyProtection="1">
      <alignment vertical="center"/>
      <protection locked="0"/>
    </xf>
    <xf numFmtId="3" fontId="9" fillId="0" borderId="108" xfId="0" applyNumberFormat="1" applyFont="1" applyBorder="1" applyAlignment="1">
      <alignment vertical="center"/>
    </xf>
    <xf numFmtId="3" fontId="9" fillId="0" borderId="184" xfId="0" applyNumberFormat="1" applyFont="1" applyBorder="1" applyAlignment="1">
      <alignment vertical="center"/>
    </xf>
    <xf numFmtId="176" fontId="9" fillId="0" borderId="66" xfId="0" applyNumberFormat="1" applyFont="1" applyBorder="1" applyAlignment="1">
      <alignment horizontal="center" vertical="center" wrapText="1"/>
    </xf>
    <xf numFmtId="0" fontId="9" fillId="0" borderId="38" xfId="0" applyFont="1" applyBorder="1" applyAlignment="1">
      <alignment horizontal="left" vertical="center" wrapText="1"/>
    </xf>
    <xf numFmtId="0" fontId="9" fillId="0" borderId="38" xfId="0" applyFont="1" applyBorder="1" applyAlignment="1">
      <alignment horizontal="center" vertical="center" wrapText="1"/>
    </xf>
    <xf numFmtId="3" fontId="9" fillId="0" borderId="101" xfId="0" applyNumberFormat="1" applyFont="1" applyBorder="1" applyAlignment="1">
      <alignment vertical="center"/>
    </xf>
    <xf numFmtId="183" fontId="19" fillId="0" borderId="116" xfId="0" applyNumberFormat="1" applyFont="1" applyBorder="1" applyAlignment="1" applyProtection="1">
      <alignment vertical="center"/>
      <protection locked="0"/>
    </xf>
    <xf numFmtId="3" fontId="9" fillId="0" borderId="106" xfId="0" applyNumberFormat="1" applyFont="1" applyBorder="1" applyAlignment="1">
      <alignment vertical="center"/>
    </xf>
    <xf numFmtId="3" fontId="9" fillId="0" borderId="107" xfId="0" applyNumberFormat="1" applyFont="1" applyBorder="1" applyAlignment="1">
      <alignment vertical="center"/>
    </xf>
    <xf numFmtId="2" fontId="13" fillId="0" borderId="24" xfId="2" applyNumberFormat="1" applyFont="1" applyFill="1" applyBorder="1" applyAlignment="1" applyProtection="1">
      <alignment horizontal="center" vertical="center"/>
    </xf>
    <xf numFmtId="0" fontId="9" fillId="4" borderId="148" xfId="0" applyFont="1" applyFill="1" applyBorder="1" applyAlignment="1" applyProtection="1">
      <alignment horizontal="center" vertical="center" wrapText="1"/>
      <protection locked="0"/>
    </xf>
    <xf numFmtId="0" fontId="9" fillId="4" borderId="85" xfId="0" applyFont="1" applyFill="1" applyBorder="1" applyAlignment="1" applyProtection="1">
      <alignment horizontal="center" vertical="center" wrapText="1"/>
      <protection locked="0"/>
    </xf>
    <xf numFmtId="0" fontId="9" fillId="4" borderId="146" xfId="0" applyFont="1" applyFill="1" applyBorder="1" applyAlignment="1" applyProtection="1">
      <alignment horizontal="center" vertical="center" wrapText="1"/>
      <protection locked="0"/>
    </xf>
    <xf numFmtId="0" fontId="9" fillId="4" borderId="4"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9" fillId="4" borderId="84" xfId="0" applyFont="1" applyFill="1" applyBorder="1" applyAlignment="1" applyProtection="1">
      <alignment horizontal="center" vertical="center" wrapText="1"/>
      <protection locked="0"/>
    </xf>
    <xf numFmtId="0" fontId="9" fillId="4" borderId="10" xfId="0" applyFont="1" applyFill="1" applyBorder="1" applyAlignment="1" applyProtection="1">
      <alignment horizontal="center" vertical="center" wrapText="1"/>
      <protection locked="0"/>
    </xf>
    <xf numFmtId="0" fontId="9" fillId="4" borderId="147" xfId="0" applyFont="1" applyFill="1" applyBorder="1" applyAlignment="1" applyProtection="1">
      <alignment horizontal="center" vertical="center" wrapText="1"/>
      <protection locked="0"/>
    </xf>
    <xf numFmtId="0" fontId="9" fillId="4" borderId="145" xfId="0" applyFont="1" applyFill="1" applyBorder="1" applyAlignment="1" applyProtection="1">
      <alignment horizontal="center" vertical="center" wrapText="1"/>
      <protection locked="0"/>
    </xf>
    <xf numFmtId="0" fontId="9" fillId="4" borderId="34" xfId="0" applyFont="1" applyFill="1" applyBorder="1" applyAlignment="1" applyProtection="1">
      <alignment horizontal="center" vertical="center" wrapText="1"/>
      <protection locked="0"/>
    </xf>
    <xf numFmtId="0" fontId="9" fillId="4" borderId="22" xfId="0" applyFont="1" applyFill="1" applyBorder="1" applyAlignment="1" applyProtection="1">
      <alignment horizontal="center" vertical="center" wrapText="1"/>
      <protection locked="0"/>
    </xf>
    <xf numFmtId="0" fontId="9" fillId="4" borderId="83" xfId="0" applyFont="1" applyFill="1" applyBorder="1" applyAlignment="1" applyProtection="1">
      <alignment horizontal="center" vertical="center" wrapText="1"/>
      <protection locked="0"/>
    </xf>
    <xf numFmtId="0" fontId="9" fillId="4" borderId="186" xfId="0" applyFont="1" applyFill="1" applyBorder="1" applyAlignment="1" applyProtection="1">
      <alignment horizontal="center" vertical="center" wrapText="1"/>
      <protection locked="0"/>
    </xf>
    <xf numFmtId="0" fontId="9" fillId="4" borderId="11" xfId="0" applyFont="1" applyFill="1" applyBorder="1" applyAlignment="1" applyProtection="1">
      <alignment horizontal="center" vertical="center" wrapText="1"/>
      <protection locked="0"/>
    </xf>
    <xf numFmtId="0" fontId="9" fillId="4" borderId="13" xfId="0" applyFont="1" applyFill="1" applyBorder="1" applyAlignment="1" applyProtection="1">
      <alignment horizontal="center" vertical="center" wrapText="1"/>
      <protection locked="0"/>
    </xf>
    <xf numFmtId="0" fontId="58" fillId="0" borderId="0" xfId="0" applyFont="1" applyAlignment="1" applyProtection="1">
      <alignment horizontal="left" vertical="center" indent="1"/>
      <protection locked="0"/>
    </xf>
    <xf numFmtId="184" fontId="35" fillId="0" borderId="0" xfId="0" applyNumberFormat="1" applyFont="1" applyAlignment="1" applyProtection="1">
      <alignment horizontal="center" vertical="center" shrinkToFit="1"/>
      <protection locked="0"/>
    </xf>
    <xf numFmtId="0" fontId="2" fillId="0" borderId="0" xfId="0" applyFont="1" applyAlignment="1" applyProtection="1">
      <alignment horizontal="right" vertical="center" wrapText="1"/>
      <protection locked="0"/>
    </xf>
    <xf numFmtId="0" fontId="2" fillId="0" borderId="0" xfId="0" applyFont="1" applyAlignment="1" applyProtection="1">
      <alignment horizontal="left" vertical="center" wrapText="1" indent="1"/>
      <protection locked="0"/>
    </xf>
    <xf numFmtId="0" fontId="42" fillId="0" borderId="0" xfId="0" applyFont="1" applyAlignment="1" applyProtection="1">
      <alignment horizontal="left" vertical="center" indent="1" shrinkToFit="1"/>
      <protection locked="0"/>
    </xf>
    <xf numFmtId="0" fontId="2" fillId="0" borderId="0" xfId="0" applyFont="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149" xfId="0" applyFont="1" applyBorder="1" applyAlignment="1" applyProtection="1">
      <alignment horizontal="center" vertical="center"/>
      <protection locked="0"/>
    </xf>
    <xf numFmtId="0" fontId="2" fillId="0" borderId="145" xfId="0"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2" fillId="0" borderId="23"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16" xfId="0" applyFont="1" applyBorder="1" applyAlignment="1" applyProtection="1">
      <alignment horizontal="center" vertical="center" wrapText="1"/>
      <protection locked="0"/>
    </xf>
    <xf numFmtId="0" fontId="2" fillId="0" borderId="67" xfId="0" applyFont="1" applyBorder="1" applyAlignment="1" applyProtection="1">
      <alignment horizontal="center" vertical="center" wrapText="1"/>
      <protection locked="0"/>
    </xf>
    <xf numFmtId="0" fontId="2" fillId="0" borderId="136" xfId="0" applyFont="1" applyBorder="1" applyAlignment="1" applyProtection="1">
      <alignment horizontal="left" vertical="center" wrapText="1" indent="2"/>
      <protection locked="0"/>
    </xf>
    <xf numFmtId="0" fontId="2" fillId="0" borderId="12" xfId="0" applyFont="1" applyBorder="1" applyAlignment="1" applyProtection="1">
      <alignment horizontal="left" vertical="center" wrapText="1" indent="2"/>
      <protection locked="0"/>
    </xf>
    <xf numFmtId="0" fontId="2" fillId="0" borderId="155" xfId="0" applyFont="1" applyBorder="1" applyAlignment="1" applyProtection="1">
      <alignment horizontal="left" vertical="center" wrapText="1" indent="2"/>
      <protection locked="0"/>
    </xf>
    <xf numFmtId="0" fontId="2" fillId="0" borderId="178" xfId="0" applyFont="1" applyBorder="1" applyAlignment="1" applyProtection="1">
      <alignment horizontal="left" vertical="center" wrapText="1" indent="2"/>
      <protection locked="0"/>
    </xf>
    <xf numFmtId="0" fontId="2" fillId="0" borderId="180" xfId="0" applyFont="1" applyBorder="1" applyAlignment="1" applyProtection="1">
      <alignment horizontal="center" vertical="center"/>
      <protection locked="0"/>
    </xf>
    <xf numFmtId="0" fontId="2" fillId="0" borderId="181" xfId="0" applyFont="1" applyBorder="1" applyAlignment="1" applyProtection="1">
      <alignment horizontal="center" vertical="center"/>
      <protection locked="0"/>
    </xf>
    <xf numFmtId="0" fontId="2" fillId="0" borderId="35" xfId="0" applyFont="1" applyBorder="1" applyAlignment="1" applyProtection="1">
      <alignment horizontal="center" vertical="center" wrapText="1"/>
      <protection locked="0"/>
    </xf>
    <xf numFmtId="0" fontId="2" fillId="0" borderId="179" xfId="0" applyFont="1" applyBorder="1" applyAlignment="1" applyProtection="1">
      <alignment horizontal="center" vertical="center" wrapText="1"/>
      <protection locked="0"/>
    </xf>
    <xf numFmtId="184" fontId="42" fillId="0" borderId="152" xfId="0" applyNumberFormat="1" applyFont="1" applyBorder="1" applyAlignment="1" applyProtection="1">
      <alignment horizontal="center" vertical="center"/>
      <protection locked="0"/>
    </xf>
    <xf numFmtId="184" fontId="42" fillId="0" borderId="153" xfId="0" applyNumberFormat="1" applyFont="1" applyBorder="1" applyAlignment="1" applyProtection="1">
      <alignment horizontal="center" vertical="center"/>
      <protection locked="0"/>
    </xf>
    <xf numFmtId="0" fontId="2" fillId="0" borderId="0" xfId="0" applyFont="1" applyAlignment="1" applyProtection="1">
      <alignment horizontal="left" vertical="center" wrapText="1" indent="3"/>
      <protection locked="0"/>
    </xf>
    <xf numFmtId="0" fontId="2" fillId="0" borderId="0" xfId="0" applyFont="1" applyAlignment="1">
      <alignment horizontal="left" vertical="center" wrapText="1"/>
    </xf>
    <xf numFmtId="0" fontId="42" fillId="0" borderId="0" xfId="0" applyFont="1" applyAlignment="1">
      <alignment vertical="center" shrinkToFit="1"/>
    </xf>
    <xf numFmtId="0" fontId="58" fillId="0" borderId="0" xfId="0" applyFont="1" applyAlignment="1">
      <alignment horizontal="left" vertical="center"/>
    </xf>
    <xf numFmtId="0" fontId="27" fillId="0" borderId="0" xfId="0" applyFont="1" applyAlignment="1" applyProtection="1">
      <alignment horizontal="center" vertical="center" shrinkToFit="1"/>
      <protection locked="0"/>
    </xf>
    <xf numFmtId="0" fontId="2" fillId="0" borderId="17"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protection locked="0"/>
    </xf>
    <xf numFmtId="0" fontId="2" fillId="0" borderId="182" xfId="0" applyFont="1" applyBorder="1" applyAlignment="1" applyProtection="1">
      <alignment horizontal="center" vertical="center"/>
      <protection locked="0"/>
    </xf>
    <xf numFmtId="0" fontId="4" fillId="0" borderId="16"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2" fillId="0" borderId="133" xfId="0" applyFont="1" applyBorder="1" applyAlignment="1" applyProtection="1">
      <alignment horizontal="center" vertical="center"/>
      <protection locked="0"/>
    </xf>
    <xf numFmtId="0" fontId="2" fillId="0" borderId="15" xfId="0" applyFont="1" applyBorder="1" applyAlignment="1" applyProtection="1">
      <alignment horizontal="center" vertical="center" wrapText="1"/>
      <protection locked="0"/>
    </xf>
    <xf numFmtId="0" fontId="9" fillId="0" borderId="35" xfId="0" applyFont="1" applyBorder="1" applyAlignment="1" applyProtection="1">
      <alignment horizontal="center" vertical="center" wrapText="1"/>
      <protection locked="0"/>
    </xf>
    <xf numFmtId="0" fontId="9" fillId="0" borderId="179" xfId="0" applyFont="1" applyBorder="1" applyAlignment="1" applyProtection="1">
      <alignment horizontal="center" vertical="center" wrapText="1"/>
      <protection locked="0"/>
    </xf>
    <xf numFmtId="184" fontId="12" fillId="0" borderId="152" xfId="0" applyNumberFormat="1" applyFont="1" applyBorder="1" applyAlignment="1">
      <alignment horizontal="center" vertical="center"/>
    </xf>
    <xf numFmtId="184" fontId="12" fillId="0" borderId="153" xfId="0" applyNumberFormat="1" applyFont="1" applyBorder="1" applyAlignment="1">
      <alignment horizontal="center" vertical="center"/>
    </xf>
    <xf numFmtId="0" fontId="65" fillId="0" borderId="0" xfId="0" applyFont="1" applyAlignment="1" applyProtection="1">
      <alignment horizontal="right" vertical="center"/>
      <protection locked="0"/>
    </xf>
    <xf numFmtId="0" fontId="9" fillId="0" borderId="136" xfId="0" applyFont="1" applyBorder="1" applyAlignment="1" applyProtection="1">
      <alignment horizontal="left" vertical="center" wrapText="1" indent="2"/>
      <protection locked="0"/>
    </xf>
    <xf numFmtId="0" fontId="9" fillId="0" borderId="12" xfId="0" applyFont="1" applyBorder="1" applyAlignment="1" applyProtection="1">
      <alignment horizontal="left" vertical="center" wrapText="1" indent="2"/>
      <protection locked="0"/>
    </xf>
    <xf numFmtId="0" fontId="9" fillId="0" borderId="155" xfId="0" applyFont="1" applyBorder="1" applyAlignment="1" applyProtection="1">
      <alignment horizontal="left" vertical="center" wrapText="1" indent="2"/>
      <protection locked="0"/>
    </xf>
    <xf numFmtId="0" fontId="9" fillId="0" borderId="178" xfId="0" applyFont="1" applyBorder="1" applyAlignment="1" applyProtection="1">
      <alignment horizontal="left" vertical="center" wrapText="1" indent="2"/>
      <protection locked="0"/>
    </xf>
    <xf numFmtId="0" fontId="9" fillId="0" borderId="23"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9" fillId="0" borderId="67" xfId="0" applyFont="1" applyBorder="1" applyAlignment="1" applyProtection="1">
      <alignment horizontal="center" vertical="center" wrapText="1"/>
      <protection locked="0"/>
    </xf>
    <xf numFmtId="184" fontId="27" fillId="0" borderId="0" xfId="0" applyNumberFormat="1" applyFont="1" applyAlignment="1" applyProtection="1">
      <alignment horizontal="center" vertical="center" shrinkToFit="1"/>
      <protection locked="0"/>
    </xf>
    <xf numFmtId="0" fontId="12" fillId="0" borderId="0" xfId="0" applyFont="1" applyAlignment="1" applyProtection="1">
      <alignment horizontal="distributed" vertical="center" indent="1"/>
      <protection locked="0"/>
    </xf>
    <xf numFmtId="0" fontId="9" fillId="0" borderId="0" xfId="0" applyFont="1" applyAlignment="1">
      <alignment horizontal="left" vertical="center" wrapText="1"/>
    </xf>
    <xf numFmtId="0" fontId="9" fillId="0" borderId="34"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9" fillId="0" borderId="82" xfId="0" applyFont="1" applyBorder="1" applyAlignment="1" applyProtection="1">
      <alignment horizontal="center" vertical="center"/>
      <protection locked="0"/>
    </xf>
    <xf numFmtId="0" fontId="9" fillId="0" borderId="84" xfId="0" applyFont="1" applyBorder="1" applyAlignment="1" applyProtection="1">
      <alignment horizontal="center" vertical="center"/>
      <protection locked="0"/>
    </xf>
    <xf numFmtId="0" fontId="67" fillId="0" borderId="0" xfId="0" applyFont="1" applyAlignment="1">
      <alignment horizontal="left" vertical="center"/>
    </xf>
    <xf numFmtId="0" fontId="9" fillId="0" borderId="10" xfId="0" applyFont="1" applyBorder="1" applyAlignment="1" applyProtection="1">
      <alignment vertical="center"/>
      <protection locked="0"/>
    </xf>
    <xf numFmtId="0" fontId="9" fillId="0" borderId="31" xfId="0" applyFont="1" applyBorder="1" applyAlignment="1" applyProtection="1">
      <alignment vertical="center"/>
      <protection locked="0"/>
    </xf>
    <xf numFmtId="0" fontId="9" fillId="0" borderId="159" xfId="0" applyFont="1" applyBorder="1" applyAlignment="1" applyProtection="1">
      <alignment vertical="center"/>
      <protection locked="0"/>
    </xf>
    <xf numFmtId="0" fontId="9" fillId="0" borderId="161" xfId="0" applyFont="1" applyBorder="1" applyAlignment="1" applyProtection="1">
      <alignment vertical="center"/>
      <protection locked="0"/>
    </xf>
    <xf numFmtId="0" fontId="9" fillId="0" borderId="191" xfId="0" applyFont="1" applyBorder="1" applyAlignment="1" applyProtection="1">
      <alignment vertical="center"/>
      <protection locked="0"/>
    </xf>
    <xf numFmtId="0" fontId="9" fillId="0" borderId="190" xfId="0" applyFont="1" applyBorder="1" applyAlignment="1" applyProtection="1">
      <alignment vertical="center"/>
      <protection locked="0"/>
    </xf>
    <xf numFmtId="0" fontId="12" fillId="0" borderId="0" xfId="0" applyFont="1" applyAlignment="1">
      <alignment horizontal="left" vertical="center" shrinkToFit="1"/>
    </xf>
    <xf numFmtId="0" fontId="9" fillId="0" borderId="0" xfId="0" applyFont="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149" xfId="0" applyFont="1" applyBorder="1" applyAlignment="1" applyProtection="1">
      <alignment horizontal="center" vertical="center"/>
      <protection locked="0"/>
    </xf>
    <xf numFmtId="0" fontId="9" fillId="0" borderId="145" xfId="0" applyFont="1" applyBorder="1" applyAlignment="1" applyProtection="1">
      <alignment horizontal="center" vertical="center"/>
      <protection locked="0"/>
    </xf>
    <xf numFmtId="0" fontId="9" fillId="0" borderId="95"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protection locked="0"/>
    </xf>
    <xf numFmtId="0" fontId="9" fillId="0" borderId="182" xfId="0" applyFont="1" applyBorder="1" applyAlignment="1" applyProtection="1">
      <alignment horizontal="center" vertical="center"/>
      <protection locked="0"/>
    </xf>
    <xf numFmtId="0" fontId="9" fillId="4" borderId="34" xfId="0" applyFont="1" applyFill="1" applyBorder="1" applyAlignment="1" applyProtection="1">
      <alignment horizontal="center" vertical="center"/>
      <protection locked="0"/>
    </xf>
    <xf numFmtId="0" fontId="9" fillId="4" borderId="3"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82" xfId="0" applyFont="1" applyFill="1" applyBorder="1" applyAlignment="1" applyProtection="1">
      <alignment horizontal="center" vertical="center"/>
      <protection locked="0"/>
    </xf>
    <xf numFmtId="0" fontId="9" fillId="4" borderId="83" xfId="0" applyFont="1" applyFill="1" applyBorder="1" applyAlignment="1" applyProtection="1">
      <alignment horizontal="center" vertical="center"/>
      <protection locked="0"/>
    </xf>
    <xf numFmtId="0" fontId="9" fillId="4" borderId="84" xfId="0" applyFont="1" applyFill="1" applyBorder="1" applyAlignment="1" applyProtection="1">
      <alignment horizontal="center" vertical="center"/>
      <protection locked="0"/>
    </xf>
    <xf numFmtId="0" fontId="9" fillId="0" borderId="82" xfId="0" applyFont="1" applyBorder="1" applyAlignment="1" applyProtection="1">
      <alignment horizontal="left" vertical="center" wrapText="1"/>
      <protection locked="0"/>
    </xf>
    <xf numFmtId="0" fontId="9" fillId="0" borderId="83" xfId="0" applyFont="1" applyBorder="1" applyAlignment="1" applyProtection="1">
      <alignment horizontal="left" vertical="center" wrapText="1"/>
      <protection locked="0"/>
    </xf>
    <xf numFmtId="0" fontId="9" fillId="0" borderId="84"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78" xfId="0" applyFont="1" applyBorder="1" applyAlignment="1" applyProtection="1">
      <alignment horizontal="left" vertical="center" wrapText="1"/>
      <protection locked="0"/>
    </xf>
    <xf numFmtId="0" fontId="2" fillId="0" borderId="79" xfId="0" applyFont="1" applyBorder="1" applyAlignment="1" applyProtection="1">
      <alignment horizontal="left" vertical="center" wrapText="1"/>
      <protection locked="0"/>
    </xf>
    <xf numFmtId="0" fontId="2" fillId="0" borderId="80" xfId="0" applyFont="1" applyBorder="1" applyAlignment="1" applyProtection="1">
      <alignment horizontal="left" vertical="center" wrapText="1"/>
      <protection locked="0"/>
    </xf>
    <xf numFmtId="0" fontId="2" fillId="0" borderId="82" xfId="0" applyFont="1" applyBorder="1" applyAlignment="1" applyProtection="1">
      <alignment horizontal="left" vertical="center" wrapText="1"/>
      <protection locked="0"/>
    </xf>
    <xf numFmtId="0" fontId="2" fillId="0" borderId="83" xfId="0" applyFont="1" applyBorder="1" applyAlignment="1" applyProtection="1">
      <alignment horizontal="left" vertical="center" wrapText="1"/>
      <protection locked="0"/>
    </xf>
    <xf numFmtId="0" fontId="2" fillId="0" borderId="84" xfId="0" applyFont="1" applyBorder="1" applyAlignment="1" applyProtection="1">
      <alignment horizontal="left" vertical="center" wrapText="1"/>
      <protection locked="0"/>
    </xf>
    <xf numFmtId="0" fontId="2" fillId="4" borderId="34"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2" fillId="4" borderId="4" xfId="0" applyFont="1" applyFill="1" applyBorder="1" applyAlignment="1" applyProtection="1">
      <alignment horizontal="center" vertical="center"/>
      <protection locked="0"/>
    </xf>
    <xf numFmtId="0" fontId="2" fillId="4" borderId="82" xfId="0" applyFont="1" applyFill="1" applyBorder="1" applyAlignment="1" applyProtection="1">
      <alignment horizontal="center" vertical="center"/>
      <protection locked="0"/>
    </xf>
    <xf numFmtId="0" fontId="2" fillId="4" borderId="83" xfId="0" applyFont="1" applyFill="1" applyBorder="1" applyAlignment="1" applyProtection="1">
      <alignment horizontal="center" vertical="center"/>
      <protection locked="0"/>
    </xf>
    <xf numFmtId="0" fontId="2" fillId="4" borderId="84" xfId="0" applyFont="1" applyFill="1" applyBorder="1" applyAlignment="1" applyProtection="1">
      <alignment horizontal="center" vertical="center"/>
      <protection locked="0"/>
    </xf>
    <xf numFmtId="0" fontId="2" fillId="4" borderId="25"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wrapText="1"/>
      <protection locked="0"/>
    </xf>
    <xf numFmtId="3" fontId="9" fillId="0" borderId="105" xfId="0" applyNumberFormat="1" applyFont="1" applyBorder="1" applyAlignment="1">
      <alignment horizontal="right" vertical="center"/>
    </xf>
    <xf numFmtId="3" fontId="9" fillId="0" borderId="102" xfId="0" applyNumberFormat="1" applyFont="1" applyBorder="1" applyAlignment="1">
      <alignment horizontal="right" vertical="center"/>
    </xf>
    <xf numFmtId="183" fontId="19" fillId="0" borderId="115" xfId="0" applyNumberFormat="1" applyFont="1" applyBorder="1" applyAlignment="1" applyProtection="1">
      <alignment horizontal="right" vertical="center"/>
      <protection locked="0"/>
    </xf>
    <xf numFmtId="183" fontId="19" fillId="0" borderId="109" xfId="0" applyNumberFormat="1" applyFont="1" applyBorder="1" applyAlignment="1" applyProtection="1">
      <alignment horizontal="right" vertical="center"/>
      <protection locked="0"/>
    </xf>
    <xf numFmtId="2" fontId="9" fillId="0" borderId="27" xfId="2" applyNumberFormat="1" applyFont="1" applyFill="1" applyBorder="1" applyAlignment="1" applyProtection="1">
      <alignment horizontal="center" vertical="center"/>
    </xf>
    <xf numFmtId="2" fontId="9" fillId="0" borderId="30" xfId="2" applyNumberFormat="1" applyFont="1" applyFill="1" applyBorder="1" applyAlignment="1" applyProtection="1">
      <alignment horizontal="center" vertical="center"/>
    </xf>
    <xf numFmtId="183" fontId="19" fillId="0" borderId="119" xfId="0" applyNumberFormat="1" applyFont="1" applyBorder="1" applyAlignment="1" applyProtection="1">
      <alignment horizontal="right" vertical="center"/>
      <protection locked="0"/>
    </xf>
    <xf numFmtId="183" fontId="19" fillId="0" borderId="120" xfId="0" applyNumberFormat="1" applyFont="1" applyBorder="1" applyAlignment="1" applyProtection="1">
      <alignment horizontal="right" vertical="center"/>
      <protection locked="0"/>
    </xf>
    <xf numFmtId="0" fontId="9" fillId="0" borderId="82" xfId="0" applyFont="1" applyBorder="1" applyAlignment="1">
      <alignment horizontal="left" vertical="center" wrapText="1"/>
    </xf>
    <xf numFmtId="0" fontId="14" fillId="0" borderId="15" xfId="0" applyFont="1" applyBorder="1" applyAlignment="1">
      <alignment horizontal="center" vertical="center" wrapText="1"/>
    </xf>
    <xf numFmtId="3" fontId="9" fillId="0" borderId="104" xfId="0" applyNumberFormat="1" applyFont="1" applyBorder="1" applyAlignment="1">
      <alignment horizontal="right" vertical="center"/>
    </xf>
    <xf numFmtId="2" fontId="9" fillId="0" borderId="37" xfId="2" applyNumberFormat="1" applyFont="1" applyFill="1" applyBorder="1" applyAlignment="1" applyProtection="1">
      <alignment horizontal="center" vertical="center"/>
    </xf>
    <xf numFmtId="3" fontId="9" fillId="6" borderId="101" xfId="0" applyNumberFormat="1" applyFont="1" applyFill="1" applyBorder="1" applyAlignment="1">
      <alignment horizontal="right" vertical="center"/>
    </xf>
    <xf numFmtId="3" fontId="9" fillId="6" borderId="103" xfId="0" applyNumberFormat="1" applyFont="1" applyFill="1" applyBorder="1" applyAlignment="1">
      <alignment horizontal="right" vertical="center"/>
    </xf>
    <xf numFmtId="183" fontId="19" fillId="6" borderId="116" xfId="0" applyNumberFormat="1" applyFont="1" applyFill="1" applyBorder="1" applyAlignment="1">
      <alignment horizontal="right" vertical="center"/>
    </xf>
    <xf numFmtId="183" fontId="19" fillId="6" borderId="118" xfId="0" applyNumberFormat="1" applyFont="1" applyFill="1" applyBorder="1" applyAlignment="1">
      <alignment horizontal="right" vertical="center"/>
    </xf>
    <xf numFmtId="3" fontId="9" fillId="6" borderId="106" xfId="0" applyNumberFormat="1" applyFont="1" applyFill="1" applyBorder="1" applyAlignment="1">
      <alignment horizontal="right" vertical="center"/>
    </xf>
    <xf numFmtId="3" fontId="9" fillId="6" borderId="110" xfId="0" applyNumberFormat="1" applyFont="1" applyFill="1" applyBorder="1" applyAlignment="1">
      <alignment horizontal="right" vertical="center"/>
    </xf>
    <xf numFmtId="3" fontId="9" fillId="6" borderId="107" xfId="0" applyNumberFormat="1" applyFont="1" applyFill="1" applyBorder="1" applyAlignment="1">
      <alignment horizontal="right" vertical="center"/>
    </xf>
    <xf numFmtId="3" fontId="9" fillId="6" borderId="111" xfId="0" applyNumberFormat="1" applyFont="1" applyFill="1" applyBorder="1" applyAlignment="1">
      <alignment horizontal="right" vertical="center"/>
    </xf>
    <xf numFmtId="0" fontId="2" fillId="0" borderId="6" xfId="0" applyFont="1" applyBorder="1" applyAlignment="1" applyProtection="1">
      <alignment horizontal="center" vertical="center"/>
      <protection locked="0"/>
    </xf>
    <xf numFmtId="0" fontId="2" fillId="6" borderId="18" xfId="0" applyFont="1" applyFill="1" applyBorder="1" applyAlignment="1" applyProtection="1">
      <alignment horizontal="center" vertical="center"/>
      <protection locked="0"/>
    </xf>
    <xf numFmtId="0" fontId="2" fillId="6" borderId="69" xfId="0" applyFont="1" applyFill="1" applyBorder="1" applyAlignment="1" applyProtection="1">
      <alignment horizontal="center" vertical="center"/>
      <protection locked="0"/>
    </xf>
    <xf numFmtId="0" fontId="20" fillId="6" borderId="34" xfId="0" applyFont="1" applyFill="1" applyBorder="1" applyAlignment="1" applyProtection="1">
      <alignment horizontal="center" vertical="center"/>
      <protection locked="0"/>
    </xf>
    <xf numFmtId="0" fontId="20" fillId="6" borderId="50" xfId="0" applyFont="1" applyFill="1" applyBorder="1" applyAlignment="1" applyProtection="1">
      <alignment horizontal="center" vertical="center"/>
      <protection locked="0"/>
    </xf>
    <xf numFmtId="0" fontId="20" fillId="6" borderId="23" xfId="0" applyFont="1" applyFill="1" applyBorder="1" applyAlignment="1" applyProtection="1">
      <alignment horizontal="center" vertical="center"/>
      <protection locked="0"/>
    </xf>
    <xf numFmtId="0" fontId="20" fillId="6" borderId="51" xfId="0" applyFont="1" applyFill="1" applyBorder="1" applyAlignment="1" applyProtection="1">
      <alignment horizontal="center" vertical="center"/>
      <protection locked="0"/>
    </xf>
    <xf numFmtId="3" fontId="2" fillId="6" borderId="101" xfId="0" applyNumberFormat="1" applyFont="1" applyFill="1" applyBorder="1" applyAlignment="1">
      <alignment horizontal="right" vertical="center"/>
    </xf>
    <xf numFmtId="3" fontId="2" fillId="6" borderId="103" xfId="0" applyNumberFormat="1" applyFont="1" applyFill="1" applyBorder="1" applyAlignment="1">
      <alignment horizontal="right" vertical="center"/>
    </xf>
    <xf numFmtId="0" fontId="2" fillId="0" borderId="8" xfId="0" applyFont="1" applyBorder="1" applyAlignment="1" applyProtection="1">
      <alignment horizontal="center" vertical="center"/>
      <protection locked="0"/>
    </xf>
    <xf numFmtId="0" fontId="2" fillId="4" borderId="66" xfId="0" applyFont="1" applyFill="1" applyBorder="1" applyAlignment="1" applyProtection="1">
      <alignment horizontal="center" vertical="center" wrapText="1"/>
      <protection locked="0"/>
    </xf>
    <xf numFmtId="0" fontId="2" fillId="4" borderId="45" xfId="0" applyFont="1" applyFill="1" applyBorder="1" applyAlignment="1" applyProtection="1">
      <alignment horizontal="center" vertical="center" wrapText="1"/>
      <protection locked="0"/>
    </xf>
    <xf numFmtId="0" fontId="2" fillId="4" borderId="16" xfId="0" applyFont="1" applyFill="1" applyBorder="1" applyAlignment="1" applyProtection="1">
      <alignment horizontal="center" vertical="center"/>
      <protection locked="0"/>
    </xf>
    <xf numFmtId="0" fontId="2" fillId="4" borderId="17" xfId="0" applyFont="1" applyFill="1" applyBorder="1" applyAlignment="1" applyProtection="1">
      <alignment horizontal="center" vertical="center"/>
      <protection locked="0"/>
    </xf>
    <xf numFmtId="0" fontId="2" fillId="4" borderId="67" xfId="0" applyFont="1" applyFill="1" applyBorder="1" applyAlignment="1" applyProtection="1">
      <alignment horizontal="center" vertical="center"/>
      <protection locked="0"/>
    </xf>
    <xf numFmtId="183" fontId="20" fillId="6" borderId="116" xfId="0" applyNumberFormat="1" applyFont="1" applyFill="1" applyBorder="1" applyAlignment="1">
      <alignment horizontal="right" vertical="center"/>
    </xf>
    <xf numFmtId="183" fontId="20" fillId="6" borderId="118" xfId="0" applyNumberFormat="1" applyFont="1" applyFill="1" applyBorder="1" applyAlignment="1">
      <alignment horizontal="right" vertical="center"/>
    </xf>
    <xf numFmtId="3" fontId="2" fillId="6" borderId="106" xfId="0" applyNumberFormat="1" applyFont="1" applyFill="1" applyBorder="1" applyAlignment="1">
      <alignment horizontal="right" vertical="center"/>
    </xf>
    <xf numFmtId="3" fontId="2" fillId="6" borderId="110" xfId="0" applyNumberFormat="1" applyFont="1" applyFill="1" applyBorder="1" applyAlignment="1">
      <alignment horizontal="right" vertical="center"/>
    </xf>
    <xf numFmtId="3" fontId="2" fillId="6" borderId="107" xfId="0" applyNumberFormat="1" applyFont="1" applyFill="1" applyBorder="1" applyAlignment="1">
      <alignment horizontal="right" vertical="center"/>
    </xf>
    <xf numFmtId="3" fontId="2" fillId="6" borderId="111" xfId="0" applyNumberFormat="1" applyFont="1" applyFill="1" applyBorder="1" applyAlignment="1">
      <alignment horizontal="right" vertical="center"/>
    </xf>
    <xf numFmtId="2" fontId="4" fillId="6" borderId="37" xfId="2" applyNumberFormat="1" applyFont="1" applyFill="1" applyBorder="1" applyAlignment="1" applyProtection="1">
      <alignment horizontal="center" vertical="center"/>
    </xf>
    <xf numFmtId="2" fontId="4" fillId="6" borderId="27" xfId="2" applyNumberFormat="1" applyFont="1" applyFill="1" applyBorder="1" applyAlignment="1" applyProtection="1">
      <alignment horizontal="center" vertical="center"/>
    </xf>
    <xf numFmtId="176" fontId="2" fillId="0" borderId="41" xfId="0" applyNumberFormat="1" applyFont="1" applyBorder="1" applyAlignment="1">
      <alignment horizontal="center" vertical="center" wrapText="1"/>
    </xf>
    <xf numFmtId="176" fontId="2" fillId="0" borderId="26" xfId="0" applyNumberFormat="1" applyFont="1" applyBorder="1" applyAlignment="1">
      <alignment horizontal="center" vertical="center" wrapText="1"/>
    </xf>
    <xf numFmtId="0" fontId="2" fillId="0" borderId="86" xfId="0" applyFont="1" applyBorder="1" applyAlignment="1">
      <alignment horizontal="left" vertical="center" wrapText="1"/>
    </xf>
    <xf numFmtId="0" fontId="2" fillId="0" borderId="15" xfId="0" applyFont="1" applyBorder="1" applyAlignment="1">
      <alignment horizontal="left" vertical="center" wrapText="1"/>
    </xf>
    <xf numFmtId="0" fontId="2" fillId="0" borderId="86" xfId="0" applyFont="1" applyBorder="1" applyAlignment="1">
      <alignment horizontal="center" vertical="center" wrapText="1"/>
    </xf>
    <xf numFmtId="0" fontId="2" fillId="0" borderId="15" xfId="0" applyFont="1" applyBorder="1" applyAlignment="1">
      <alignment horizontal="center" vertical="center" wrapText="1"/>
    </xf>
    <xf numFmtId="3" fontId="2" fillId="0" borderId="104" xfId="0" applyNumberFormat="1" applyFont="1" applyBorder="1" applyAlignment="1">
      <alignment horizontal="right" vertical="center"/>
    </xf>
    <xf numFmtId="3" fontId="2" fillId="0" borderId="105" xfId="0" applyNumberFormat="1" applyFont="1" applyBorder="1" applyAlignment="1">
      <alignment horizontal="right" vertical="center"/>
    </xf>
    <xf numFmtId="2" fontId="4" fillId="0" borderId="74" xfId="2" applyNumberFormat="1" applyFont="1" applyFill="1" applyBorder="1" applyAlignment="1" applyProtection="1">
      <alignment horizontal="center" vertical="center"/>
    </xf>
    <xf numFmtId="2" fontId="4" fillId="0" borderId="27" xfId="2" applyNumberFormat="1" applyFont="1" applyFill="1" applyBorder="1" applyAlignment="1" applyProtection="1">
      <alignment horizontal="center" vertical="center"/>
    </xf>
    <xf numFmtId="176" fontId="2" fillId="0" borderId="25" xfId="0" applyNumberFormat="1" applyFont="1" applyBorder="1" applyAlignment="1">
      <alignment horizontal="center" vertical="center" wrapText="1"/>
    </xf>
    <xf numFmtId="0" fontId="2" fillId="0" borderId="10" xfId="0" applyFont="1" applyBorder="1" applyAlignment="1">
      <alignment horizontal="left" vertical="center" wrapText="1"/>
    </xf>
    <xf numFmtId="0" fontId="2" fillId="0" borderId="1" xfId="0" applyFont="1" applyBorder="1" applyAlignment="1">
      <alignment horizontal="center" vertical="center" wrapText="1"/>
    </xf>
    <xf numFmtId="0" fontId="51" fillId="0" borderId="1" xfId="0" applyFont="1" applyBorder="1" applyAlignment="1">
      <alignment horizontal="center" vertical="center" wrapText="1"/>
    </xf>
    <xf numFmtId="176" fontId="2" fillId="0" borderId="28" xfId="0" applyNumberFormat="1" applyFont="1" applyBorder="1" applyAlignment="1">
      <alignment horizontal="center" vertical="center" wrapText="1"/>
    </xf>
    <xf numFmtId="0" fontId="2" fillId="0" borderId="78" xfId="0" applyFont="1" applyBorder="1" applyAlignment="1">
      <alignment horizontal="left" vertical="center" wrapText="1"/>
    </xf>
    <xf numFmtId="0" fontId="51" fillId="0" borderId="29" xfId="0" applyFont="1" applyBorder="1" applyAlignment="1">
      <alignment horizontal="center" vertical="center" wrapText="1"/>
    </xf>
    <xf numFmtId="3" fontId="2" fillId="0" borderId="102" xfId="0" applyNumberFormat="1" applyFont="1" applyBorder="1" applyAlignment="1">
      <alignment horizontal="right" vertical="center"/>
    </xf>
    <xf numFmtId="2" fontId="4" fillId="0" borderId="30" xfId="2" applyNumberFormat="1" applyFont="1" applyFill="1" applyBorder="1" applyAlignment="1" applyProtection="1">
      <alignment horizontal="center" vertical="center"/>
    </xf>
    <xf numFmtId="0" fontId="32" fillId="0" borderId="16" xfId="0" applyFont="1" applyBorder="1" applyAlignment="1">
      <alignment vertical="center" wrapText="1"/>
    </xf>
    <xf numFmtId="0" fontId="32" fillId="0" borderId="67" xfId="0" applyFont="1" applyBorder="1" applyAlignment="1">
      <alignment vertical="center" wrapText="1"/>
    </xf>
    <xf numFmtId="0" fontId="4" fillId="0" borderId="23"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48" xfId="0" applyFont="1" applyBorder="1" applyAlignment="1" applyProtection="1">
      <alignment horizontal="left" vertical="center" wrapText="1"/>
      <protection locked="0"/>
    </xf>
    <xf numFmtId="0" fontId="4" fillId="0" borderId="49" xfId="0" applyFont="1" applyBorder="1" applyAlignment="1" applyProtection="1">
      <alignment horizontal="left" vertical="center" wrapText="1"/>
      <protection locked="0"/>
    </xf>
    <xf numFmtId="0" fontId="4" fillId="0" borderId="61" xfId="0" applyFont="1" applyBorder="1" applyAlignment="1" applyProtection="1">
      <alignment horizontal="left" vertical="center" wrapText="1"/>
      <protection locked="0"/>
    </xf>
    <xf numFmtId="0" fontId="4" fillId="0" borderId="64" xfId="0" applyFont="1" applyBorder="1" applyAlignment="1" applyProtection="1">
      <alignment horizontal="left" vertical="center" wrapText="1"/>
      <protection locked="0"/>
    </xf>
    <xf numFmtId="176" fontId="32" fillId="0" borderId="73" xfId="0" applyNumberFormat="1" applyFont="1" applyBorder="1" applyAlignment="1" applyProtection="1">
      <alignment horizontal="center" vertical="center" wrapText="1"/>
      <protection locked="0"/>
    </xf>
    <xf numFmtId="176" fontId="32" fillId="0" borderId="42" xfId="0" applyNumberFormat="1" applyFont="1" applyBorder="1" applyAlignment="1" applyProtection="1">
      <alignment horizontal="center" vertical="center" wrapText="1"/>
      <protection locked="0"/>
    </xf>
    <xf numFmtId="176" fontId="32" fillId="0" borderId="45" xfId="0" applyNumberFormat="1" applyFont="1" applyBorder="1" applyAlignment="1" applyProtection="1">
      <alignment horizontal="center" vertical="center" wrapText="1"/>
      <protection locked="0"/>
    </xf>
    <xf numFmtId="0" fontId="4" fillId="0" borderId="22" xfId="0" applyFont="1" applyBorder="1" applyAlignment="1" applyProtection="1">
      <alignment horizontal="left" vertical="top" wrapText="1"/>
      <protection locked="0"/>
    </xf>
    <xf numFmtId="0" fontId="4" fillId="0" borderId="21" xfId="0" applyFont="1" applyBorder="1" applyAlignment="1" applyProtection="1">
      <alignment horizontal="left" vertical="top" wrapText="1"/>
      <protection locked="0"/>
    </xf>
    <xf numFmtId="0" fontId="4" fillId="0" borderId="52" xfId="0" applyFont="1" applyBorder="1" applyAlignment="1" applyProtection="1">
      <alignment horizontal="left" vertical="center" wrapText="1"/>
      <protection locked="0"/>
    </xf>
    <xf numFmtId="0" fontId="4" fillId="0" borderId="94" xfId="0" applyFont="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locked="0"/>
    </xf>
    <xf numFmtId="0" fontId="4" fillId="0" borderId="54" xfId="0" applyFont="1" applyBorder="1" applyAlignment="1" applyProtection="1">
      <alignment horizontal="left" vertical="center" wrapText="1"/>
      <protection locked="0"/>
    </xf>
    <xf numFmtId="0" fontId="4" fillId="0" borderId="59" xfId="0" applyFont="1" applyBorder="1" applyAlignment="1" applyProtection="1">
      <alignment horizontal="left" vertical="center" wrapText="1"/>
      <protection locked="0"/>
    </xf>
    <xf numFmtId="0" fontId="4" fillId="0" borderId="63" xfId="0" applyFont="1" applyBorder="1" applyAlignment="1" applyProtection="1">
      <alignment horizontal="left" vertical="center" wrapText="1"/>
      <protection locked="0"/>
    </xf>
    <xf numFmtId="0" fontId="4" fillId="0" borderId="43" xfId="0" applyFont="1" applyBorder="1" applyAlignment="1" applyProtection="1">
      <alignment horizontal="left" vertical="center" wrapText="1"/>
      <protection locked="0"/>
    </xf>
    <xf numFmtId="0" fontId="4" fillId="0" borderId="98" xfId="0" applyFont="1" applyBorder="1" applyAlignment="1" applyProtection="1">
      <alignment horizontal="left" vertical="center" wrapText="1"/>
      <protection locked="0"/>
    </xf>
    <xf numFmtId="0" fontId="32" fillId="0" borderId="82" xfId="0" applyFont="1" applyBorder="1" applyAlignment="1">
      <alignment vertical="center" wrapText="1"/>
    </xf>
    <xf numFmtId="0" fontId="32" fillId="0" borderId="95" xfId="0" applyFont="1" applyBorder="1" applyAlignment="1">
      <alignment vertical="center" wrapText="1"/>
    </xf>
    <xf numFmtId="0" fontId="4" fillId="0" borderId="37" xfId="0" applyFont="1" applyBorder="1" applyAlignment="1" applyProtection="1">
      <alignment horizontal="left" vertical="center" wrapText="1"/>
      <protection locked="0"/>
    </xf>
    <xf numFmtId="0" fontId="4" fillId="0" borderId="15" xfId="0" applyFont="1" applyBorder="1" applyAlignment="1" applyProtection="1">
      <alignment horizontal="center" vertical="center" wrapText="1"/>
      <protection locked="0"/>
    </xf>
    <xf numFmtId="0" fontId="4" fillId="0" borderId="37" xfId="0" applyFont="1" applyBorder="1" applyAlignment="1" applyProtection="1">
      <alignment horizontal="center" vertical="center" wrapText="1"/>
      <protection locked="0"/>
    </xf>
    <xf numFmtId="0" fontId="20" fillId="6" borderId="62" xfId="0" applyFont="1" applyFill="1" applyBorder="1" applyAlignment="1" applyProtection="1">
      <alignment horizontal="center" vertical="center"/>
      <protection locked="0"/>
    </xf>
    <xf numFmtId="0" fontId="20" fillId="6" borderId="60" xfId="0" applyFont="1" applyFill="1" applyBorder="1" applyAlignment="1" applyProtection="1">
      <alignment horizontal="center" vertical="center"/>
      <protection locked="0"/>
    </xf>
    <xf numFmtId="0" fontId="50" fillId="6" borderId="44" xfId="0" applyFont="1" applyFill="1" applyBorder="1" applyAlignment="1" applyProtection="1">
      <alignment horizontal="center" vertical="center" wrapText="1"/>
      <protection locked="0"/>
    </xf>
    <xf numFmtId="0" fontId="50" fillId="6" borderId="193" xfId="0" applyFont="1" applyFill="1" applyBorder="1" applyAlignment="1" applyProtection="1">
      <alignment horizontal="center" vertical="center" wrapText="1"/>
      <protection locked="0"/>
    </xf>
    <xf numFmtId="0" fontId="32" fillId="0" borderId="90" xfId="0" applyFont="1" applyBorder="1" applyAlignment="1">
      <alignment vertical="center" wrapText="1"/>
    </xf>
    <xf numFmtId="0" fontId="32" fillId="0" borderId="91" xfId="0" applyFont="1" applyBorder="1" applyAlignment="1">
      <alignment vertical="center" wrapText="1"/>
    </xf>
    <xf numFmtId="0" fontId="4" fillId="0" borderId="92" xfId="0" applyFont="1" applyBorder="1" applyAlignment="1" applyProtection="1">
      <alignment horizontal="center" vertical="center" wrapText="1"/>
      <protection locked="0"/>
    </xf>
    <xf numFmtId="0" fontId="4" fillId="0" borderId="74" xfId="0" applyFont="1" applyBorder="1" applyAlignment="1" applyProtection="1">
      <alignment horizontal="center" vertical="center" wrapText="1"/>
      <protection locked="0"/>
    </xf>
    <xf numFmtId="0" fontId="2" fillId="4" borderId="18" xfId="0" applyFont="1" applyFill="1" applyBorder="1" applyAlignment="1" applyProtection="1">
      <alignment horizontal="center" vertical="center"/>
      <protection locked="0"/>
    </xf>
    <xf numFmtId="0" fontId="2" fillId="4" borderId="12" xfId="0" applyFont="1" applyFill="1" applyBorder="1" applyAlignment="1" applyProtection="1">
      <alignment horizontal="center" vertical="center"/>
      <protection locked="0"/>
    </xf>
    <xf numFmtId="0" fontId="2" fillId="4" borderId="1" xfId="0" applyFont="1" applyFill="1" applyBorder="1" applyAlignment="1" applyProtection="1">
      <alignment horizontal="left" vertical="center" indent="4"/>
      <protection locked="0"/>
    </xf>
    <xf numFmtId="0" fontId="4" fillId="0" borderId="87" xfId="0" applyFont="1" applyBorder="1" applyAlignment="1" applyProtection="1">
      <alignment horizontal="left" vertical="center" wrapText="1"/>
      <protection locked="0"/>
    </xf>
    <xf numFmtId="0" fontId="4" fillId="0" borderId="97" xfId="0" applyFont="1" applyBorder="1" applyAlignment="1" applyProtection="1">
      <alignment horizontal="left" vertical="center" wrapText="1"/>
      <protection locked="0"/>
    </xf>
    <xf numFmtId="3" fontId="9" fillId="0" borderId="35" xfId="0" applyNumberFormat="1" applyFont="1" applyBorder="1" applyAlignment="1">
      <alignment horizontal="right" vertical="center"/>
    </xf>
    <xf numFmtId="3" fontId="9" fillId="0" borderId="36" xfId="0" applyNumberFormat="1" applyFont="1" applyBorder="1" applyAlignment="1">
      <alignment horizontal="right" vertical="center"/>
    </xf>
    <xf numFmtId="3" fontId="9" fillId="0" borderId="10" xfId="0" applyNumberFormat="1" applyFont="1" applyBorder="1" applyAlignment="1">
      <alignment horizontal="right" vertical="center"/>
    </xf>
    <xf numFmtId="3" fontId="9" fillId="0" borderId="12" xfId="0" applyNumberFormat="1" applyFont="1" applyBorder="1" applyAlignment="1">
      <alignment horizontal="right" vertical="center"/>
    </xf>
    <xf numFmtId="184" fontId="35" fillId="2" borderId="35" xfId="0" applyNumberFormat="1" applyFont="1" applyFill="1" applyBorder="1" applyAlignment="1" applyProtection="1">
      <alignment horizontal="center" vertical="center" shrinkToFit="1"/>
      <protection locked="0"/>
    </xf>
    <xf numFmtId="184" fontId="35" fillId="2" borderId="36" xfId="0" applyNumberFormat="1" applyFont="1" applyFill="1" applyBorder="1" applyAlignment="1" applyProtection="1">
      <alignment horizontal="center" vertical="center" shrinkToFit="1"/>
      <protection locked="0"/>
    </xf>
    <xf numFmtId="0" fontId="2" fillId="4" borderId="34" xfId="0" applyFont="1" applyFill="1" applyBorder="1" applyAlignment="1" applyProtection="1">
      <alignment horizontal="center" vertical="center" wrapText="1"/>
      <protection locked="0"/>
    </xf>
    <xf numFmtId="0" fontId="2" fillId="4" borderId="22" xfId="0" applyFont="1" applyFill="1" applyBorder="1" applyAlignment="1" applyProtection="1">
      <alignment horizontal="center" vertical="center" wrapText="1"/>
      <protection locked="0"/>
    </xf>
    <xf numFmtId="0" fontId="2" fillId="4" borderId="83" xfId="0" applyFont="1" applyFill="1" applyBorder="1" applyAlignment="1" applyProtection="1">
      <alignment horizontal="center" vertical="center" wrapText="1"/>
      <protection locked="0"/>
    </xf>
    <xf numFmtId="0" fontId="2" fillId="4" borderId="148" xfId="0" applyFont="1" applyFill="1" applyBorder="1" applyAlignment="1" applyProtection="1">
      <alignment horizontal="center" vertical="center" wrapText="1"/>
      <protection locked="0"/>
    </xf>
    <xf numFmtId="0" fontId="2" fillId="4" borderId="85" xfId="0" applyFont="1" applyFill="1" applyBorder="1" applyAlignment="1" applyProtection="1">
      <alignment horizontal="center" vertical="center" wrapText="1"/>
      <protection locked="0"/>
    </xf>
    <xf numFmtId="0" fontId="2" fillId="4" borderId="146"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84" xfId="0" applyFont="1" applyFill="1" applyBorder="1" applyAlignment="1" applyProtection="1">
      <alignment horizontal="center" vertical="center" wrapText="1"/>
      <protection locked="0"/>
    </xf>
    <xf numFmtId="0" fontId="2" fillId="4" borderId="10" xfId="0" applyFont="1" applyFill="1" applyBorder="1" applyAlignment="1" applyProtection="1">
      <alignment horizontal="center" vertical="center" wrapText="1"/>
      <protection locked="0"/>
    </xf>
    <xf numFmtId="0" fontId="2" fillId="4" borderId="147" xfId="0" applyFont="1" applyFill="1" applyBorder="1" applyAlignment="1" applyProtection="1">
      <alignment horizontal="center" vertical="center" wrapText="1"/>
      <protection locked="0"/>
    </xf>
    <xf numFmtId="0" fontId="2" fillId="4" borderId="135" xfId="0" applyFont="1" applyFill="1" applyBorder="1" applyAlignment="1" applyProtection="1">
      <alignment horizontal="center" vertical="center" wrapText="1"/>
      <protection locked="0"/>
    </xf>
    <xf numFmtId="0" fontId="2" fillId="4" borderId="145" xfId="0" applyFont="1" applyFill="1" applyBorder="1" applyAlignment="1" applyProtection="1">
      <alignment horizontal="center" vertical="center" wrapText="1"/>
      <protection locked="0"/>
    </xf>
    <xf numFmtId="0" fontId="2" fillId="4" borderId="136" xfId="0" applyFont="1" applyFill="1" applyBorder="1" applyAlignment="1" applyProtection="1">
      <alignment horizontal="center" vertical="center" wrapText="1"/>
      <protection locked="0"/>
    </xf>
    <xf numFmtId="0" fontId="2" fillId="4" borderId="72" xfId="0" applyFont="1" applyFill="1" applyBorder="1" applyAlignment="1" applyProtection="1">
      <alignment horizontal="center" vertical="center" wrapText="1"/>
      <protection locked="0"/>
    </xf>
    <xf numFmtId="0" fontId="2" fillId="4" borderId="186" xfId="0" applyFont="1" applyFill="1" applyBorder="1" applyAlignment="1" applyProtection="1">
      <alignment horizontal="center" vertical="center" wrapText="1"/>
      <protection locked="0"/>
    </xf>
    <xf numFmtId="0" fontId="2" fillId="4" borderId="37" xfId="0" applyFont="1" applyFill="1" applyBorder="1" applyAlignment="1" applyProtection="1">
      <alignment horizontal="center" vertical="center" wrapText="1"/>
      <protection locked="0"/>
    </xf>
    <xf numFmtId="0" fontId="2" fillId="4" borderId="142" xfId="0" applyFont="1" applyFill="1" applyBorder="1" applyAlignment="1" applyProtection="1">
      <alignment horizontal="center" vertical="center" wrapText="1"/>
      <protection locked="0"/>
    </xf>
    <xf numFmtId="0" fontId="2" fillId="4" borderId="137" xfId="0" applyFont="1" applyFill="1" applyBorder="1" applyAlignment="1" applyProtection="1">
      <alignment horizontal="center" vertical="center"/>
      <protection locked="0"/>
    </xf>
    <xf numFmtId="0" fontId="2" fillId="4" borderId="16" xfId="0" applyFont="1" applyFill="1" applyBorder="1" applyAlignment="1" applyProtection="1">
      <alignment horizontal="center" vertical="center" wrapText="1"/>
      <protection locked="0"/>
    </xf>
    <xf numFmtId="0" fontId="2" fillId="4" borderId="17" xfId="0" applyFont="1" applyFill="1" applyBorder="1" applyAlignment="1" applyProtection="1">
      <alignment horizontal="center" vertical="center" wrapText="1"/>
      <protection locked="0"/>
    </xf>
    <xf numFmtId="0" fontId="2" fillId="4" borderId="67"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15" xfId="0" applyFont="1" applyFill="1" applyBorder="1" applyAlignment="1" applyProtection="1">
      <alignment horizontal="center" vertical="center" wrapText="1"/>
      <protection locked="0"/>
    </xf>
    <xf numFmtId="0" fontId="2" fillId="4" borderId="11" xfId="0" applyFont="1" applyFill="1" applyBorder="1" applyAlignment="1" applyProtection="1">
      <alignment horizontal="center" vertical="center" wrapText="1"/>
      <protection locked="0"/>
    </xf>
    <xf numFmtId="0" fontId="34" fillId="0" borderId="0" xfId="0" applyFont="1" applyAlignment="1" applyProtection="1">
      <alignment horizontal="left" vertical="center" shrinkToFit="1"/>
      <protection locked="0"/>
    </xf>
    <xf numFmtId="0" fontId="27" fillId="0" borderId="0" xfId="0" applyFont="1" applyAlignment="1" applyProtection="1">
      <alignment horizontal="left" vertical="center" shrinkToFit="1"/>
      <protection locked="0"/>
    </xf>
    <xf numFmtId="0" fontId="34" fillId="0" borderId="0" xfId="0" applyFont="1" applyAlignment="1" applyProtection="1">
      <alignment vertical="top" wrapText="1"/>
      <protection locked="0"/>
    </xf>
    <xf numFmtId="0" fontId="27" fillId="0" borderId="0" xfId="0" applyFont="1" applyAlignment="1" applyProtection="1">
      <alignment vertical="top" wrapText="1"/>
      <protection locked="0"/>
    </xf>
    <xf numFmtId="184" fontId="34" fillId="2" borderId="0" xfId="0" applyNumberFormat="1" applyFont="1" applyFill="1" applyAlignment="1" applyProtection="1">
      <alignment horizontal="center" vertical="center" shrinkToFit="1"/>
      <protection locked="0"/>
    </xf>
    <xf numFmtId="0" fontId="39" fillId="0" borderId="0" xfId="0" applyFont="1" applyAlignment="1" applyProtection="1">
      <alignment horizontal="left" vertical="center" indent="1" shrinkToFit="1"/>
      <protection locked="0"/>
    </xf>
    <xf numFmtId="0" fontId="27" fillId="2" borderId="0" xfId="0" applyFont="1" applyFill="1" applyAlignment="1" applyProtection="1">
      <alignment horizontal="left" vertical="center" shrinkToFit="1"/>
      <protection locked="0"/>
    </xf>
    <xf numFmtId="0" fontId="4" fillId="4" borderId="16" xfId="0" applyFont="1" applyFill="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176" fontId="15" fillId="0" borderId="166" xfId="0" applyNumberFormat="1" applyFont="1" applyBorder="1" applyAlignment="1">
      <alignment horizontal="center" vertical="center" wrapText="1"/>
    </xf>
    <xf numFmtId="176" fontId="15" fillId="0" borderId="167" xfId="0" applyNumberFormat="1" applyFont="1" applyBorder="1" applyAlignment="1">
      <alignment horizontal="center" vertical="center" wrapText="1"/>
    </xf>
    <xf numFmtId="176" fontId="15" fillId="0" borderId="168" xfId="0" applyNumberFormat="1" applyFont="1" applyBorder="1" applyAlignment="1">
      <alignment horizontal="center" vertical="center" wrapText="1"/>
    </xf>
    <xf numFmtId="0" fontId="13" fillId="0" borderId="53" xfId="0" applyFont="1" applyBorder="1" applyAlignment="1" applyProtection="1">
      <alignment horizontal="left" vertical="center" wrapText="1"/>
      <protection locked="0"/>
    </xf>
    <xf numFmtId="0" fontId="13" fillId="0" borderId="197" xfId="0" applyFont="1" applyBorder="1" applyAlignment="1" applyProtection="1">
      <alignment horizontal="left" vertical="center" wrapText="1"/>
      <protection locked="0"/>
    </xf>
    <xf numFmtId="0" fontId="13" fillId="0" borderId="13" xfId="0" applyFont="1" applyBorder="1" applyAlignment="1" applyProtection="1">
      <alignment horizontal="left" vertical="top" wrapText="1"/>
      <protection locked="0"/>
    </xf>
    <xf numFmtId="0" fontId="13" fillId="0" borderId="32" xfId="0" applyFont="1" applyBorder="1" applyAlignment="1" applyProtection="1">
      <alignment horizontal="left" vertical="top" wrapText="1"/>
      <protection locked="0"/>
    </xf>
    <xf numFmtId="0" fontId="13" fillId="0" borderId="65" xfId="0" applyFont="1" applyBorder="1" applyAlignment="1" applyProtection="1">
      <alignment horizontal="left" vertical="top" wrapText="1"/>
      <protection locked="0"/>
    </xf>
    <xf numFmtId="0" fontId="48" fillId="10" borderId="35" xfId="0" applyFont="1" applyFill="1" applyBorder="1" applyAlignment="1" applyProtection="1">
      <alignment horizontal="center" vertical="center"/>
      <protection locked="0"/>
    </xf>
    <xf numFmtId="0" fontId="48" fillId="10" borderId="33" xfId="0" applyFont="1" applyFill="1" applyBorder="1" applyAlignment="1" applyProtection="1">
      <alignment horizontal="center" vertical="center"/>
      <protection locked="0"/>
    </xf>
    <xf numFmtId="0" fontId="48" fillId="10" borderId="208" xfId="0" applyFont="1" applyFill="1" applyBorder="1" applyAlignment="1" applyProtection="1">
      <alignment horizontal="center" vertical="center"/>
      <protection locked="0"/>
    </xf>
    <xf numFmtId="0" fontId="48" fillId="8" borderId="162" xfId="0" applyFont="1" applyFill="1" applyBorder="1" applyAlignment="1" applyProtection="1">
      <alignment horizontal="center" vertical="center"/>
      <protection locked="0"/>
    </xf>
    <xf numFmtId="0" fontId="48" fillId="8" borderId="33" xfId="0" applyFont="1" applyFill="1" applyBorder="1" applyAlignment="1" applyProtection="1">
      <alignment horizontal="center" vertical="center"/>
      <protection locked="0"/>
    </xf>
    <xf numFmtId="0" fontId="48" fillId="8" borderId="36" xfId="0" applyFont="1" applyFill="1" applyBorder="1" applyAlignment="1" applyProtection="1">
      <alignment horizontal="center" vertical="center"/>
      <protection locked="0"/>
    </xf>
    <xf numFmtId="0" fontId="13" fillId="0" borderId="16"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13" fillId="0" borderId="16" xfId="0" applyFont="1" applyBorder="1" applyAlignment="1" applyProtection="1">
      <alignment horizontal="left" vertical="center" wrapText="1"/>
      <protection locked="0"/>
    </xf>
    <xf numFmtId="0" fontId="13" fillId="0" borderId="19" xfId="0" applyFont="1" applyBorder="1" applyAlignment="1" applyProtection="1">
      <alignment horizontal="left" vertical="center" wrapText="1"/>
      <protection locked="0"/>
    </xf>
    <xf numFmtId="0" fontId="23" fillId="0" borderId="0" xfId="0" applyFont="1" applyAlignment="1" applyProtection="1">
      <alignment horizontal="center" vertical="center"/>
      <protection locked="0"/>
    </xf>
    <xf numFmtId="0" fontId="9" fillId="4" borderId="163" xfId="0" applyFont="1" applyFill="1" applyBorder="1" applyAlignment="1" applyProtection="1">
      <alignment horizontal="center" vertical="center"/>
      <protection locked="0"/>
    </xf>
    <xf numFmtId="0" fontId="9" fillId="4" borderId="164" xfId="0" applyFont="1" applyFill="1" applyBorder="1" applyAlignment="1" applyProtection="1">
      <alignment horizontal="center" vertical="center"/>
      <protection locked="0"/>
    </xf>
    <xf numFmtId="0" fontId="9" fillId="4" borderId="176" xfId="0" applyFont="1" applyFill="1" applyBorder="1" applyAlignment="1" applyProtection="1">
      <alignment horizontal="center" vertical="center"/>
      <protection locked="0"/>
    </xf>
    <xf numFmtId="0" fontId="9" fillId="4" borderId="26" xfId="0" applyFont="1" applyFill="1" applyBorder="1" applyAlignment="1" applyProtection="1">
      <alignment horizontal="center" vertical="center"/>
      <protection locked="0"/>
    </xf>
    <xf numFmtId="0" fontId="9" fillId="4" borderId="95" xfId="0" applyFont="1" applyFill="1" applyBorder="1" applyAlignment="1" applyProtection="1">
      <alignment horizontal="center" vertical="center"/>
      <protection locked="0"/>
    </xf>
    <xf numFmtId="0" fontId="56" fillId="6" borderId="62" xfId="0" applyFont="1" applyFill="1" applyBorder="1" applyAlignment="1" applyProtection="1">
      <alignment horizontal="center" vertical="center"/>
      <protection locked="0"/>
    </xf>
    <xf numFmtId="0" fontId="2" fillId="4" borderId="26" xfId="0" applyFont="1" applyFill="1" applyBorder="1" applyAlignment="1" applyProtection="1">
      <alignment horizontal="center" vertical="center"/>
      <protection locked="0"/>
    </xf>
    <xf numFmtId="0" fontId="2" fillId="4" borderId="149" xfId="0" applyFont="1" applyFill="1" applyBorder="1" applyAlignment="1" applyProtection="1">
      <alignment horizontal="center" vertical="center" wrapText="1"/>
      <protection locked="0"/>
    </xf>
    <xf numFmtId="0" fontId="2" fillId="4" borderId="82" xfId="0" applyFont="1" applyFill="1" applyBorder="1" applyAlignment="1" applyProtection="1">
      <alignment horizontal="center" vertical="center" wrapText="1"/>
      <protection locked="0"/>
    </xf>
    <xf numFmtId="0" fontId="2" fillId="4" borderId="133"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2" fillId="4" borderId="0" xfId="0" applyFont="1" applyFill="1" applyAlignment="1" applyProtection="1">
      <alignment horizontal="center" vertical="center" wrapText="1"/>
      <protection locked="0"/>
    </xf>
    <xf numFmtId="0" fontId="2" fillId="4" borderId="10" xfId="0" applyFont="1" applyFill="1" applyBorder="1" applyAlignment="1" applyProtection="1">
      <alignment horizontal="center" vertical="center"/>
      <protection locked="0"/>
    </xf>
    <xf numFmtId="41" fontId="2" fillId="0" borderId="11" xfId="0" applyNumberFormat="1" applyFont="1" applyBorder="1" applyAlignment="1" applyProtection="1">
      <alignment vertical="center"/>
      <protection locked="0"/>
    </xf>
    <xf numFmtId="41" fontId="2" fillId="0" borderId="31" xfId="0" applyNumberFormat="1" applyFont="1" applyBorder="1" applyAlignment="1" applyProtection="1">
      <alignment vertical="center"/>
      <protection locked="0"/>
    </xf>
    <xf numFmtId="41" fontId="2" fillId="0" borderId="160" xfId="0" applyNumberFormat="1" applyFont="1" applyBorder="1" applyAlignment="1" applyProtection="1">
      <alignment vertical="center"/>
      <protection locked="0"/>
    </xf>
    <xf numFmtId="41" fontId="2" fillId="0" borderId="161" xfId="0" applyNumberFormat="1" applyFont="1" applyBorder="1" applyAlignment="1" applyProtection="1">
      <alignment vertical="center"/>
      <protection locked="0"/>
    </xf>
    <xf numFmtId="41" fontId="2" fillId="0" borderId="189" xfId="0" applyNumberFormat="1" applyFont="1" applyBorder="1" applyAlignment="1" applyProtection="1">
      <alignment vertical="center"/>
      <protection locked="0"/>
    </xf>
    <xf numFmtId="41" fontId="2" fillId="0" borderId="190" xfId="0" applyNumberFormat="1" applyFont="1" applyBorder="1" applyAlignment="1" applyProtection="1">
      <alignment vertical="center"/>
      <protection locked="0"/>
    </xf>
    <xf numFmtId="184" fontId="35" fillId="2" borderId="35" xfId="0" applyNumberFormat="1" applyFont="1" applyFill="1" applyBorder="1" applyAlignment="1">
      <alignment horizontal="center" vertical="center" shrinkToFit="1"/>
    </xf>
    <xf numFmtId="184" fontId="35" fillId="2" borderId="36" xfId="0" applyNumberFormat="1" applyFont="1" applyFill="1" applyBorder="1" applyAlignment="1">
      <alignment horizontal="center" vertical="center" shrinkToFit="1"/>
    </xf>
    <xf numFmtId="0" fontId="2" fillId="4" borderId="2" xfId="0" applyFont="1" applyFill="1" applyBorder="1" applyAlignment="1" applyProtection="1">
      <alignment horizontal="center" vertical="center" wrapText="1"/>
      <protection locked="0"/>
    </xf>
    <xf numFmtId="0" fontId="2" fillId="4" borderId="5" xfId="0" applyFont="1" applyFill="1" applyBorder="1" applyAlignment="1" applyProtection="1">
      <alignment horizontal="center" vertical="center" wrapText="1"/>
      <protection locked="0"/>
    </xf>
    <xf numFmtId="0" fontId="4" fillId="4" borderId="67" xfId="0" applyFont="1" applyFill="1" applyBorder="1" applyAlignment="1" applyProtection="1">
      <alignment horizontal="center" vertical="center"/>
      <protection locked="0"/>
    </xf>
    <xf numFmtId="0" fontId="9" fillId="4" borderId="12" xfId="0" applyFont="1" applyFill="1" applyBorder="1" applyAlignment="1" applyProtection="1">
      <alignment horizontal="left" vertical="center" indent="4"/>
      <protection locked="0"/>
    </xf>
    <xf numFmtId="0" fontId="48" fillId="10" borderId="162" xfId="0" applyFont="1" applyFill="1" applyBorder="1" applyAlignment="1" applyProtection="1">
      <alignment horizontal="center" vertical="center"/>
      <protection locked="0"/>
    </xf>
    <xf numFmtId="0" fontId="9" fillId="4" borderId="195" xfId="0" applyFont="1" applyFill="1" applyBorder="1" applyAlignment="1" applyProtection="1">
      <alignment horizontal="center" vertical="center"/>
      <protection locked="0"/>
    </xf>
    <xf numFmtId="0" fontId="9" fillId="4" borderId="10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protection locked="0"/>
    </xf>
    <xf numFmtId="0" fontId="9" fillId="4" borderId="10"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indent="4"/>
      <protection locked="0"/>
    </xf>
    <xf numFmtId="0" fontId="9" fillId="4" borderId="30" xfId="0" applyFont="1" applyFill="1" applyBorder="1" applyAlignment="1" applyProtection="1">
      <alignment horizontal="center" vertical="center"/>
      <protection locked="0"/>
    </xf>
    <xf numFmtId="0" fontId="9" fillId="4" borderId="28"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protection locked="0"/>
    </xf>
    <xf numFmtId="0" fontId="9" fillId="4" borderId="170" xfId="0" applyFont="1" applyFill="1" applyBorder="1" applyAlignment="1" applyProtection="1">
      <alignment horizontal="center" vertical="center"/>
      <protection locked="0"/>
    </xf>
    <xf numFmtId="0" fontId="9" fillId="4" borderId="149" xfId="0" applyFont="1" applyFill="1" applyBorder="1" applyAlignment="1" applyProtection="1">
      <alignment horizontal="center" vertical="center" wrapText="1"/>
      <protection locked="0"/>
    </xf>
    <xf numFmtId="0" fontId="9" fillId="4" borderId="82" xfId="0" applyFont="1" applyFill="1" applyBorder="1" applyAlignment="1" applyProtection="1">
      <alignment horizontal="center" vertical="center" wrapText="1"/>
      <protection locked="0"/>
    </xf>
    <xf numFmtId="0" fontId="9" fillId="4" borderId="133" xfId="0" applyFont="1" applyFill="1" applyBorder="1" applyAlignment="1" applyProtection="1">
      <alignment horizontal="center" vertical="center" wrapText="1"/>
      <protection locked="0"/>
    </xf>
    <xf numFmtId="0" fontId="9" fillId="4" borderId="3" xfId="0" applyFont="1" applyFill="1" applyBorder="1" applyAlignment="1" applyProtection="1">
      <alignment horizontal="center" vertical="center" wrapText="1"/>
      <protection locked="0"/>
    </xf>
    <xf numFmtId="0" fontId="9" fillId="4" borderId="0" xfId="0" applyFont="1" applyFill="1" applyAlignment="1" applyProtection="1">
      <alignment horizontal="center" vertical="center" wrapText="1"/>
      <protection locked="0"/>
    </xf>
    <xf numFmtId="0" fontId="9" fillId="4" borderId="147" xfId="0" applyFont="1" applyFill="1" applyBorder="1" applyAlignment="1" applyProtection="1">
      <alignment horizontal="center" vertical="center"/>
      <protection locked="0"/>
    </xf>
    <xf numFmtId="184" fontId="27" fillId="2" borderId="35" xfId="0" applyNumberFormat="1" applyFont="1" applyFill="1" applyBorder="1" applyAlignment="1">
      <alignment horizontal="center" vertical="center" shrinkToFit="1"/>
    </xf>
    <xf numFmtId="184" fontId="27" fillId="2" borderId="36" xfId="0" applyNumberFormat="1" applyFont="1" applyFill="1" applyBorder="1" applyAlignment="1">
      <alignment horizontal="center" vertical="center" shrinkToFit="1"/>
    </xf>
    <xf numFmtId="41" fontId="9" fillId="0" borderId="10" xfId="0" applyNumberFormat="1" applyFont="1" applyBorder="1" applyAlignment="1" applyProtection="1">
      <alignment vertical="center"/>
      <protection locked="0"/>
    </xf>
    <xf numFmtId="41" fontId="9" fillId="0" borderId="11" xfId="0" applyNumberFormat="1" applyFont="1" applyBorder="1" applyAlignment="1" applyProtection="1">
      <alignment vertical="center"/>
      <protection locked="0"/>
    </xf>
    <xf numFmtId="41" fontId="9" fillId="0" borderId="31" xfId="0" applyNumberFormat="1" applyFont="1" applyBorder="1" applyAlignment="1" applyProtection="1">
      <alignment vertical="center"/>
      <protection locked="0"/>
    </xf>
    <xf numFmtId="41" fontId="9" fillId="0" borderId="159" xfId="0" applyNumberFormat="1" applyFont="1" applyBorder="1" applyAlignment="1" applyProtection="1">
      <alignment vertical="center"/>
      <protection locked="0"/>
    </xf>
    <xf numFmtId="41" fontId="9" fillId="0" borderId="160" xfId="0" applyNumberFormat="1" applyFont="1" applyBorder="1" applyAlignment="1" applyProtection="1">
      <alignment vertical="center"/>
      <protection locked="0"/>
    </xf>
    <xf numFmtId="41" fontId="9" fillId="0" borderId="161" xfId="0" applyNumberFormat="1" applyFont="1" applyBorder="1" applyAlignment="1" applyProtection="1">
      <alignment vertical="center"/>
      <protection locked="0"/>
    </xf>
    <xf numFmtId="41" fontId="9" fillId="0" borderId="191" xfId="0" applyNumberFormat="1" applyFont="1" applyBorder="1" applyAlignment="1" applyProtection="1">
      <alignment vertical="center"/>
      <protection locked="0"/>
    </xf>
    <xf numFmtId="41" fontId="9" fillId="0" borderId="189" xfId="0" applyNumberFormat="1" applyFont="1" applyBorder="1" applyAlignment="1" applyProtection="1">
      <alignment vertical="center"/>
      <protection locked="0"/>
    </xf>
    <xf numFmtId="41" fontId="9" fillId="0" borderId="190" xfId="0" applyNumberFormat="1" applyFont="1" applyBorder="1" applyAlignment="1" applyProtection="1">
      <alignment vertical="center"/>
      <protection locked="0"/>
    </xf>
    <xf numFmtId="0" fontId="9" fillId="4" borderId="2" xfId="0" applyFont="1" applyFill="1" applyBorder="1" applyAlignment="1" applyProtection="1">
      <alignment horizontal="center" vertical="center" wrapText="1"/>
      <protection locked="0"/>
    </xf>
    <xf numFmtId="0" fontId="9" fillId="4" borderId="5" xfId="0" applyFont="1" applyFill="1" applyBorder="1" applyAlignment="1" applyProtection="1">
      <alignment horizontal="center" vertical="center" wrapText="1"/>
      <protection locked="0"/>
    </xf>
    <xf numFmtId="0" fontId="13" fillId="0" borderId="29" xfId="0" applyFont="1" applyBorder="1" applyAlignment="1" applyProtection="1">
      <alignment vertical="center" wrapText="1"/>
      <protection locked="0"/>
    </xf>
    <xf numFmtId="0" fontId="13" fillId="0" borderId="30" xfId="0" applyFont="1" applyBorder="1" applyAlignment="1" applyProtection="1">
      <alignment vertical="center" wrapText="1"/>
      <protection locked="0"/>
    </xf>
    <xf numFmtId="0" fontId="13" fillId="4" borderId="15" xfId="0" applyFont="1" applyFill="1" applyBorder="1" applyAlignment="1" applyProtection="1">
      <alignment horizontal="center" vertical="center" wrapText="1"/>
      <protection locked="0"/>
    </xf>
    <xf numFmtId="0" fontId="13" fillId="0" borderId="1" xfId="0" applyFont="1" applyBorder="1" applyAlignment="1" applyProtection="1">
      <alignment vertical="center" wrapText="1"/>
      <protection locked="0"/>
    </xf>
    <xf numFmtId="0" fontId="13" fillId="0" borderId="27" xfId="0" applyFont="1" applyBorder="1" applyAlignment="1" applyProtection="1">
      <alignment vertical="center" wrapText="1"/>
      <protection locked="0"/>
    </xf>
    <xf numFmtId="0" fontId="13" fillId="0" borderId="15" xfId="0" applyFont="1" applyBorder="1" applyAlignment="1" applyProtection="1">
      <alignment vertical="center" wrapText="1"/>
      <protection locked="0"/>
    </xf>
    <xf numFmtId="0" fontId="13" fillId="0" borderId="37" xfId="0" applyFont="1" applyBorder="1" applyAlignment="1" applyProtection="1">
      <alignment vertical="center" wrapText="1"/>
      <protection locked="0"/>
    </xf>
    <xf numFmtId="0" fontId="13" fillId="4" borderId="25" xfId="0" applyFont="1" applyFill="1" applyBorder="1" applyAlignment="1" applyProtection="1">
      <alignment horizontal="center" vertical="center" wrapText="1"/>
      <protection locked="0"/>
    </xf>
    <xf numFmtId="0" fontId="13" fillId="4" borderId="23" xfId="0" applyFont="1" applyFill="1" applyBorder="1" applyAlignment="1" applyProtection="1">
      <alignment horizontal="center" vertical="center"/>
      <protection locked="0"/>
    </xf>
    <xf numFmtId="0" fontId="13" fillId="4" borderId="24" xfId="0" applyFont="1" applyFill="1" applyBorder="1" applyAlignment="1" applyProtection="1">
      <alignment horizontal="center" vertical="center"/>
      <protection locked="0"/>
    </xf>
    <xf numFmtId="0" fontId="13" fillId="4" borderId="27" xfId="0" applyFont="1" applyFill="1" applyBorder="1" applyAlignment="1" applyProtection="1">
      <alignment horizontal="center" vertical="center"/>
      <protection locked="0"/>
    </xf>
    <xf numFmtId="0" fontId="4" fillId="4" borderId="135"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protection locked="0"/>
    </xf>
    <xf numFmtId="0" fontId="23" fillId="4" borderId="38" xfId="0" applyFont="1" applyFill="1" applyBorder="1" applyAlignment="1" applyProtection="1">
      <alignment horizontal="center" vertical="center" wrapText="1"/>
      <protection locked="0"/>
    </xf>
    <xf numFmtId="0" fontId="23" fillId="4" borderId="65" xfId="0" applyFont="1" applyFill="1" applyBorder="1" applyAlignment="1" applyProtection="1">
      <alignment horizontal="center" vertical="center" wrapText="1"/>
      <protection locked="0"/>
    </xf>
    <xf numFmtId="0" fontId="9" fillId="4" borderId="28" xfId="0" applyFont="1" applyFill="1" applyBorder="1" applyAlignment="1" applyProtection="1">
      <alignment horizontal="center" vertical="center" wrapText="1"/>
      <protection locked="0"/>
    </xf>
    <xf numFmtId="0" fontId="4" fillId="4" borderId="34" xfId="0" applyFont="1" applyFill="1" applyBorder="1" applyAlignment="1" applyProtection="1">
      <alignment horizontal="center" vertical="center" wrapText="1"/>
      <protection locked="0"/>
    </xf>
    <xf numFmtId="0" fontId="13" fillId="4" borderId="21" xfId="0" applyFont="1" applyFill="1" applyBorder="1" applyAlignment="1" applyProtection="1">
      <alignment horizontal="center" vertical="center" wrapText="1"/>
      <protection locked="0"/>
    </xf>
    <xf numFmtId="0" fontId="23" fillId="4" borderId="15" xfId="0" applyFont="1" applyFill="1" applyBorder="1" applyAlignment="1" applyProtection="1">
      <alignment horizontal="center" vertical="center" wrapText="1"/>
      <protection locked="0"/>
    </xf>
    <xf numFmtId="0" fontId="4" fillId="4" borderId="16"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0" fontId="23" fillId="4" borderId="72" xfId="0" applyFont="1" applyFill="1" applyBorder="1" applyAlignment="1" applyProtection="1">
      <alignment horizontal="center" vertical="center" wrapText="1"/>
      <protection locked="0"/>
    </xf>
    <xf numFmtId="0" fontId="23" fillId="4" borderId="70" xfId="0" applyFont="1" applyFill="1" applyBorder="1" applyAlignment="1" applyProtection="1">
      <alignment horizontal="center" vertical="center" wrapText="1"/>
      <protection locked="0"/>
    </xf>
    <xf numFmtId="0" fontId="4" fillId="0" borderId="10" xfId="0" applyFont="1" applyBorder="1" applyAlignment="1" applyProtection="1">
      <alignment vertical="top" wrapText="1"/>
      <protection locked="0"/>
    </xf>
    <xf numFmtId="0" fontId="4" fillId="0" borderId="12" xfId="0" applyFont="1" applyBorder="1" applyAlignment="1" applyProtection="1">
      <alignment vertical="top" wrapText="1"/>
      <protection locked="0"/>
    </xf>
    <xf numFmtId="0" fontId="4" fillId="0" borderId="31" xfId="0" applyFont="1" applyBorder="1" applyAlignment="1" applyProtection="1">
      <alignment vertical="top" wrapText="1"/>
      <protection locked="0"/>
    </xf>
    <xf numFmtId="0" fontId="4" fillId="0" borderId="78" xfId="0" applyFont="1" applyBorder="1" applyAlignment="1" applyProtection="1">
      <alignment vertical="top" wrapText="1"/>
      <protection locked="0"/>
    </xf>
    <xf numFmtId="0" fontId="4" fillId="0" borderId="100" xfId="0" applyFont="1" applyBorder="1" applyAlignment="1" applyProtection="1">
      <alignment vertical="top" wrapText="1"/>
      <protection locked="0"/>
    </xf>
    <xf numFmtId="0" fontId="4" fillId="0" borderId="80" xfId="0" applyFont="1" applyBorder="1" applyAlignment="1" applyProtection="1">
      <alignment vertical="top" wrapText="1"/>
      <protection locked="0"/>
    </xf>
    <xf numFmtId="0" fontId="4" fillId="0" borderId="82" xfId="0" applyFont="1" applyBorder="1" applyAlignment="1" applyProtection="1">
      <alignment vertical="top" wrapText="1"/>
      <protection locked="0"/>
    </xf>
    <xf numFmtId="0" fontId="4" fillId="0" borderId="95" xfId="0" applyFont="1" applyBorder="1" applyAlignment="1" applyProtection="1">
      <alignment vertical="top" wrapText="1"/>
      <protection locked="0"/>
    </xf>
    <xf numFmtId="0" fontId="4" fillId="0" borderId="84" xfId="0" applyFont="1" applyBorder="1" applyAlignment="1" applyProtection="1">
      <alignment vertical="top" wrapText="1"/>
      <protection locked="0"/>
    </xf>
    <xf numFmtId="0" fontId="2" fillId="4" borderId="1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1" xfId="0" applyFont="1" applyFill="1" applyBorder="1" applyAlignment="1" applyProtection="1">
      <alignment horizontal="center" vertical="center"/>
      <protection locked="0"/>
    </xf>
    <xf numFmtId="0" fontId="4" fillId="4" borderId="31" xfId="0" applyFont="1" applyFill="1" applyBorder="1" applyAlignment="1" applyProtection="1">
      <alignment horizontal="center" vertical="center"/>
      <protection locked="0"/>
    </xf>
    <xf numFmtId="0" fontId="13" fillId="0" borderId="81" xfId="0" applyFont="1" applyBorder="1" applyAlignment="1" applyProtection="1">
      <alignment horizontal="left" vertical="center"/>
      <protection locked="0"/>
    </xf>
    <xf numFmtId="0" fontId="13" fillId="0" borderId="14" xfId="0" applyFont="1" applyBorder="1" applyAlignment="1" applyProtection="1">
      <alignment horizontal="left" vertical="center"/>
      <protection locked="0"/>
    </xf>
    <xf numFmtId="0" fontId="13" fillId="0" borderId="147" xfId="0" applyFont="1" applyBorder="1" applyAlignment="1" applyProtection="1">
      <alignment horizontal="left" vertical="center"/>
      <protection locked="0"/>
    </xf>
    <xf numFmtId="0" fontId="13" fillId="0" borderId="82" xfId="0" applyFont="1" applyBorder="1" applyAlignment="1" applyProtection="1">
      <alignment horizontal="left" vertical="center"/>
      <protection locked="0"/>
    </xf>
    <xf numFmtId="0" fontId="13" fillId="0" borderId="83" xfId="0" applyFont="1" applyBorder="1" applyAlignment="1" applyProtection="1">
      <alignment horizontal="left" vertical="center"/>
      <protection locked="0"/>
    </xf>
    <xf numFmtId="0" fontId="13" fillId="0" borderId="95" xfId="0" applyFont="1" applyBorder="1" applyAlignment="1" applyProtection="1">
      <alignment horizontal="left" vertical="center"/>
      <protection locked="0"/>
    </xf>
    <xf numFmtId="0" fontId="13"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0" fontId="37"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13" fillId="0" borderId="0" xfId="0" applyFont="1" applyAlignment="1">
      <alignment horizontal="center" vertical="center"/>
    </xf>
    <xf numFmtId="0" fontId="64" fillId="0" borderId="0" xfId="0" applyFont="1" applyAlignment="1">
      <alignment horizontal="center" vertical="center"/>
    </xf>
    <xf numFmtId="0" fontId="65" fillId="0" borderId="0" xfId="0" applyFont="1" applyAlignment="1">
      <alignment horizontal="center" vertical="center"/>
    </xf>
  </cellXfs>
  <cellStyles count="4">
    <cellStyle name="パーセント" xfId="2" builtinId="5"/>
    <cellStyle name="ハイパーリンク" xfId="1" builtinId="8"/>
    <cellStyle name="桁区切り" xfId="3" builtinId="6"/>
    <cellStyle name="標準" xfId="0" builtinId="0"/>
  </cellStyles>
  <dxfs count="2180">
    <dxf>
      <fill>
        <patternFill>
          <bgColor rgb="FFFFFFCC"/>
        </patternFill>
      </fill>
    </dxf>
    <dxf>
      <fill>
        <patternFill>
          <bgColor rgb="FFFFFFCC"/>
        </patternFill>
      </fill>
    </dxf>
    <dxf>
      <font>
        <b/>
        <i val="0"/>
        <color rgb="FFFF0000"/>
      </font>
    </dxf>
    <dxf>
      <font>
        <b/>
        <i val="0"/>
        <color rgb="FFFF0000"/>
      </font>
    </dxf>
    <dxf>
      <font>
        <b/>
        <i val="0"/>
        <color rgb="FFFF0000"/>
      </font>
    </dxf>
    <dxf>
      <font>
        <b/>
        <i val="0"/>
        <color rgb="FFFF0000"/>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FF99"/>
      </font>
    </dxf>
    <dxf>
      <font>
        <color theme="0" tint="-0.24994659260841701"/>
      </font>
    </dxf>
    <dxf>
      <font>
        <color theme="0" tint="-0.24994659260841701"/>
      </font>
    </dxf>
    <dxf>
      <font>
        <b/>
        <i val="0"/>
        <color rgb="FFFF0000"/>
      </font>
    </dxf>
    <dxf>
      <font>
        <color rgb="FFFFFF99"/>
      </font>
    </dxf>
    <dxf>
      <font>
        <color theme="0" tint="-0.24994659260841701"/>
      </font>
    </dxf>
    <dxf>
      <font>
        <color theme="0" tint="-0.24994659260841701"/>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CC"/>
        </patternFill>
      </fill>
    </dxf>
    <dxf>
      <font>
        <b/>
        <i val="0"/>
        <color rgb="FFFF0000"/>
      </font>
      <fill>
        <patternFill>
          <bgColor rgb="FFFFFFCC"/>
        </patternFill>
      </fill>
    </dxf>
    <dxf>
      <font>
        <b val="0"/>
        <i val="0"/>
        <color auto="1"/>
      </font>
      <fill>
        <patternFill patternType="none">
          <bgColor auto="1"/>
        </patternFill>
      </fill>
    </dxf>
    <dxf>
      <font>
        <color auto="1"/>
      </font>
      <fill>
        <patternFill>
          <bgColor theme="9" tint="0.39994506668294322"/>
        </patternFill>
      </fill>
    </dxf>
    <dxf>
      <font>
        <color auto="1"/>
      </font>
      <fill>
        <patternFill>
          <bgColor theme="9" tint="0.3999450666829432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ill>
        <patternFill>
          <bgColor rgb="FFFFFFCC"/>
        </patternFill>
      </fill>
    </dxf>
    <dxf>
      <font>
        <color auto="1"/>
      </font>
      <fill>
        <patternFill>
          <bgColor theme="0" tint="-4.9989318521683403E-2"/>
        </patternFill>
      </fill>
    </dxf>
    <dxf>
      <font>
        <color auto="1"/>
      </font>
      <fill>
        <patternFill>
          <bgColor theme="0" tint="-4.9989318521683403E-2"/>
        </patternFill>
      </fill>
    </dxf>
    <dxf>
      <fill>
        <patternFill>
          <bgColor rgb="FFFFFFCC"/>
        </patternFill>
      </fill>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b/>
        <i val="0"/>
        <strike val="0"/>
        <color rgb="FFFF0000"/>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b/>
        <i val="0"/>
        <strike val="0"/>
        <color rgb="FFFF0000"/>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b/>
        <i val="0"/>
        <strike val="0"/>
        <color rgb="FFFF0000"/>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b/>
        <i val="0"/>
        <strike val="0"/>
        <color rgb="FFFF0000"/>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b/>
        <i val="0"/>
        <strike val="0"/>
        <color rgb="FFFF0000"/>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ont>
        <strike val="0"/>
        <color rgb="FF0070C0"/>
      </font>
    </dxf>
    <dxf>
      <font>
        <b/>
        <i val="0"/>
        <strike val="0"/>
        <color rgb="FFFF0000"/>
      </font>
    </dxf>
    <dxf>
      <font>
        <color theme="0" tint="-0.14996795556505021"/>
      </font>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ont>
        <b/>
        <i val="0"/>
        <color rgb="FFFF0000"/>
      </font>
      <fill>
        <patternFill>
          <bgColor rgb="FFFFFFCC"/>
        </patternFill>
      </fill>
    </dxf>
    <dxf>
      <font>
        <b val="0"/>
        <i val="0"/>
        <color auto="1"/>
      </font>
      <fill>
        <patternFill patternType="none">
          <bgColor auto="1"/>
        </patternFill>
      </fill>
    </dxf>
    <dxf>
      <font>
        <color auto="1"/>
      </font>
      <fill>
        <patternFill>
          <bgColor theme="9" tint="0.39994506668294322"/>
        </patternFill>
      </fill>
    </dxf>
    <dxf>
      <font>
        <color auto="1"/>
      </font>
      <fill>
        <patternFill>
          <bgColor theme="9"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rgb="FFFFFFCC"/>
        </patternFill>
      </fill>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rgb="FFFFFFCC"/>
        </patternFill>
      </fill>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ont>
        <b/>
        <i val="0"/>
        <color rgb="FFFF0000"/>
      </font>
      <fill>
        <patternFill>
          <bgColor rgb="FFFFFFCC"/>
        </patternFill>
      </fill>
    </dxf>
    <dxf>
      <font>
        <b val="0"/>
        <i val="0"/>
        <color auto="1"/>
      </font>
      <fill>
        <patternFill patternType="none">
          <bgColor auto="1"/>
        </patternFill>
      </fill>
    </dxf>
    <dxf>
      <font>
        <color auto="1"/>
      </font>
      <fill>
        <patternFill>
          <bgColor theme="9" tint="0.39994506668294322"/>
        </patternFill>
      </fill>
    </dxf>
    <dxf>
      <font>
        <color auto="1"/>
      </font>
      <fill>
        <patternFill>
          <bgColor theme="9" tint="0.39994506668294322"/>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b/>
        <i val="0"/>
        <color rgb="FFFF0000"/>
      </font>
    </dxf>
    <dxf>
      <font>
        <b/>
        <i val="0"/>
        <color rgb="FFFF0000"/>
      </font>
    </dxf>
    <dxf>
      <font>
        <b/>
        <i val="0"/>
        <color rgb="FFFF0000"/>
      </font>
    </dxf>
    <dxf>
      <font>
        <b/>
        <i val="0"/>
        <color rgb="FFFF0000"/>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70C0"/>
      </font>
    </dxf>
    <dxf>
      <font>
        <b/>
        <i val="0"/>
        <color rgb="FFFF0000"/>
      </font>
    </dxf>
    <dxf>
      <numFmt numFmtId="180" formatCode=";;;"/>
    </dxf>
    <dxf>
      <numFmt numFmtId="180" formatCode=";;;"/>
    </dxf>
    <dxf>
      <numFmt numFmtId="180" formatCode=";;;"/>
    </dxf>
    <dxf>
      <numFmt numFmtId="180" formatCode=";;;"/>
    </dxf>
    <dxf>
      <numFmt numFmtId="180" formatCode=";;;"/>
    </dxf>
    <dxf>
      <font>
        <b/>
        <i val="0"/>
        <color rgb="FF0070C0"/>
      </font>
    </dxf>
    <dxf>
      <font>
        <b/>
        <i val="0"/>
        <color rgb="FFFF0000"/>
      </font>
    </dxf>
    <dxf>
      <numFmt numFmtId="180" formatCode=";;;"/>
    </dxf>
    <dxf>
      <numFmt numFmtId="180" formatCode=";;;"/>
    </dxf>
    <dxf>
      <fill>
        <patternFill>
          <bgColor rgb="FFFFFFCC"/>
        </patternFill>
      </fill>
    </dxf>
    <dxf>
      <fill>
        <patternFill>
          <bgColor rgb="FFFFFFCC"/>
        </patternFill>
      </fill>
    </dxf>
    <dxf>
      <fill>
        <patternFill>
          <bgColor rgb="FFFFFFCC"/>
        </patternFill>
      </fill>
    </dxf>
    <dxf>
      <font>
        <color auto="1"/>
      </font>
      <fill>
        <patternFill>
          <bgColor theme="9" tint="0.39994506668294322"/>
        </patternFill>
      </fill>
    </dxf>
    <dxf>
      <font>
        <color auto="1"/>
      </font>
      <fill>
        <patternFill>
          <bgColor theme="9" tint="0.39994506668294322"/>
        </patternFill>
      </fill>
    </dxf>
    <dxf>
      <font>
        <color theme="8" tint="0.39994506668294322"/>
      </font>
    </dxf>
    <dxf>
      <font>
        <b/>
        <i val="0"/>
        <color rgb="FFFF0000"/>
      </font>
    </dxf>
    <dxf>
      <numFmt numFmtId="180" formatCode=";;;"/>
    </dxf>
    <dxf>
      <font>
        <color theme="8" tint="0.39994506668294322"/>
      </font>
    </dxf>
    <dxf>
      <font>
        <b/>
        <i val="0"/>
        <color rgb="FFFF0000"/>
      </font>
    </dxf>
    <dxf>
      <numFmt numFmtId="180" formatCode=";;;"/>
    </dxf>
    <dxf>
      <font>
        <color theme="8" tint="0.39994506668294322"/>
      </font>
    </dxf>
    <dxf>
      <font>
        <b/>
        <i val="0"/>
        <color rgb="FFFF0000"/>
      </font>
    </dxf>
    <dxf>
      <numFmt numFmtId="180" formatCode=";;;"/>
    </dxf>
    <dxf>
      <font>
        <color theme="8" tint="0.39994506668294322"/>
      </font>
    </dxf>
    <dxf>
      <font>
        <b/>
        <i val="0"/>
        <color rgb="FFFF0000"/>
      </font>
    </dxf>
    <dxf>
      <numFmt numFmtId="180" formatCode=";;;"/>
    </dxf>
    <dxf>
      <numFmt numFmtId="180" formatCode=";;;"/>
    </dxf>
    <dxf>
      <font>
        <color theme="8" tint="0.39994506668294322"/>
      </font>
    </dxf>
    <dxf>
      <font>
        <b/>
        <i val="0"/>
        <color rgb="FFFF0000"/>
      </font>
    </dxf>
    <dxf>
      <numFmt numFmtId="180" formatCode=";;;"/>
    </dxf>
    <dxf>
      <numFmt numFmtId="180" formatCode=";;;"/>
    </dxf>
    <dxf>
      <font>
        <color auto="1"/>
      </font>
      <fill>
        <patternFill>
          <bgColor theme="9" tint="0.39994506668294322"/>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s>
  <tableStyles count="0" defaultTableStyle="TableStyleMedium2" defaultPivotStyle="PivotStyleLight16"/>
  <colors>
    <mruColors>
      <color rgb="FFFFFF00"/>
      <color rgb="FFFFFFCC"/>
      <color rgb="FFFFFF99"/>
      <color rgb="FF66FF66"/>
      <color rgb="FFCCFFCC"/>
      <color rgb="FFFF7C80"/>
      <color rgb="FFFF99FF"/>
      <color rgb="FFFFCCFF"/>
      <color rgb="FFFFCCCC"/>
      <color rgb="FFDFF7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21" lockText="1" noThreeD="1"/>
</file>

<file path=xl/drawings/_rels/drawing1.xml.rels><?xml version="1.0" encoding="UTF-8" standalone="yes"?>
<Relationships xmlns="http://schemas.openxmlformats.org/package/2006/relationships"><Relationship Id="rId8" Type="http://schemas.openxmlformats.org/officeDocument/2006/relationships/hyperlink" Target="#&#27096;&#24335;&#9320;&#20107;&#26989;&#25104;&#26524;!A1"/><Relationship Id="rId3" Type="http://schemas.openxmlformats.org/officeDocument/2006/relationships/hyperlink" Target="#&#27096;&#24335;&#9312;&#30003;&#35531;!A1"/><Relationship Id="rId7" Type="http://schemas.openxmlformats.org/officeDocument/2006/relationships/hyperlink" Target="#&#27096;&#24335;&#9317;&#24180;&#38291;!A1"/><Relationship Id="rId2" Type="http://schemas.openxmlformats.org/officeDocument/2006/relationships/hyperlink" Target="#&#27096;&#24335;&#9314;!A1"/><Relationship Id="rId1" Type="http://schemas.openxmlformats.org/officeDocument/2006/relationships/hyperlink" Target="#&#27096;&#24335;&#9315;!A1"/><Relationship Id="rId6" Type="http://schemas.openxmlformats.org/officeDocument/2006/relationships/hyperlink" Target="#&#27096;&#24335;&#9319;&#22793;&#26356;!A1"/><Relationship Id="rId11" Type="http://schemas.openxmlformats.org/officeDocument/2006/relationships/hyperlink" Target="#&#21029;&#32025;!A1"/><Relationship Id="rId5" Type="http://schemas.openxmlformats.org/officeDocument/2006/relationships/hyperlink" Target="#&#27096;&#24335;&#9313;&#19978;&#26399;!A1"/><Relationship Id="rId10" Type="http://schemas.openxmlformats.org/officeDocument/2006/relationships/hyperlink" Target="#&#27096;&#24335;&#9322;&#20107;&#21069;&#30528;&#25163;!A1"/><Relationship Id="rId4" Type="http://schemas.openxmlformats.org/officeDocument/2006/relationships/hyperlink" Target="#&#27096;&#24335;&#9318;&#19978;&#26399;&#22793;&#26356;!A1"/><Relationship Id="rId9" Type="http://schemas.openxmlformats.org/officeDocument/2006/relationships/hyperlink" Target="#&#27096;&#24335;&#9321;&#28040;&#36027;&#31246;!A1"/></Relationships>
</file>

<file path=xl/drawings/drawing1.xml><?xml version="1.0" encoding="utf-8"?>
<xdr:wsDr xmlns:xdr="http://schemas.openxmlformats.org/drawingml/2006/spreadsheetDrawing" xmlns:a="http://schemas.openxmlformats.org/drawingml/2006/main">
  <xdr:twoCellAnchor>
    <xdr:from>
      <xdr:col>0</xdr:col>
      <xdr:colOff>311021</xdr:colOff>
      <xdr:row>25</xdr:row>
      <xdr:rowOff>155530</xdr:rowOff>
    </xdr:from>
    <xdr:to>
      <xdr:col>11</xdr:col>
      <xdr:colOff>612322</xdr:colOff>
      <xdr:row>28</xdr:row>
      <xdr:rowOff>19458</xdr:rowOff>
    </xdr:to>
    <xdr:sp macro="" textlink="">
      <xdr:nvSpPr>
        <xdr:cNvPr id="14" name="フローチャート: せん孔テープ 13">
          <a:hlinkClick xmlns:r="http://schemas.openxmlformats.org/officeDocument/2006/relationships" r:id="rId1"/>
          <a:extLst>
            <a:ext uri="{FF2B5EF4-FFF2-40B4-BE49-F238E27FC236}">
              <a16:creationId xmlns:a16="http://schemas.microsoft.com/office/drawing/2014/main" id="{00000000-0008-0000-0000-00000E000000}"/>
            </a:ext>
          </a:extLst>
        </xdr:cNvPr>
        <xdr:cNvSpPr/>
      </xdr:nvSpPr>
      <xdr:spPr>
        <a:xfrm>
          <a:off x="311021" y="5501193"/>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遂行状況報告書　　様式④</a:t>
          </a:r>
        </a:p>
      </xdr:txBody>
    </xdr:sp>
    <xdr:clientData/>
  </xdr:twoCellAnchor>
  <xdr:twoCellAnchor>
    <xdr:from>
      <xdr:col>0</xdr:col>
      <xdr:colOff>301301</xdr:colOff>
      <xdr:row>18</xdr:row>
      <xdr:rowOff>19455</xdr:rowOff>
    </xdr:from>
    <xdr:to>
      <xdr:col>11</xdr:col>
      <xdr:colOff>602602</xdr:colOff>
      <xdr:row>20</xdr:row>
      <xdr:rowOff>87490</xdr:rowOff>
    </xdr:to>
    <xdr:sp macro="" textlink="">
      <xdr:nvSpPr>
        <xdr:cNvPr id="8" name="フローチャート: せん孔テープ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a:xfrm>
          <a:off x="301301" y="3936368"/>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概算払い請求　　様式③</a:t>
          </a:r>
        </a:p>
      </xdr:txBody>
    </xdr:sp>
    <xdr:clientData/>
  </xdr:twoCellAnchor>
  <xdr:twoCellAnchor>
    <xdr:from>
      <xdr:col>2</xdr:col>
      <xdr:colOff>76200</xdr:colOff>
      <xdr:row>3</xdr:row>
      <xdr:rowOff>19050</xdr:rowOff>
    </xdr:from>
    <xdr:to>
      <xdr:col>10</xdr:col>
      <xdr:colOff>247650</xdr:colOff>
      <xdr:row>5</xdr:row>
      <xdr:rowOff>186836</xdr:rowOff>
    </xdr:to>
    <xdr:sp macro="" textlink="">
      <xdr:nvSpPr>
        <xdr:cNvPr id="2" name="テキスト ボックス 1">
          <a:hlinkClick xmlns:r="http://schemas.openxmlformats.org/officeDocument/2006/relationships" r:id="rId3"/>
          <a:extLst>
            <a:ext uri="{FF2B5EF4-FFF2-40B4-BE49-F238E27FC236}">
              <a16:creationId xmlns:a16="http://schemas.microsoft.com/office/drawing/2014/main" id="{00000000-0008-0000-0000-000002000000}"/>
            </a:ext>
          </a:extLst>
        </xdr:cNvPr>
        <xdr:cNvSpPr txBox="1"/>
      </xdr:nvSpPr>
      <xdr:spPr>
        <a:xfrm>
          <a:off x="1456353" y="874356"/>
          <a:ext cx="5692062" cy="57600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chemeClr val="bg1"/>
              </a:solidFill>
            </a:rPr>
            <a:t>交付金申請</a:t>
          </a:r>
          <a:endParaRPr kumimoji="1" lang="en-US" altLang="ja-JP" sz="1100">
            <a:solidFill>
              <a:schemeClr val="bg1"/>
            </a:solidFill>
          </a:endParaRPr>
        </a:p>
        <a:p>
          <a:pPr algn="ctr"/>
          <a:r>
            <a:rPr kumimoji="1" lang="ja-JP" altLang="en-US" sz="1100">
              <a:solidFill>
                <a:schemeClr val="bg1"/>
              </a:solidFill>
            </a:rPr>
            <a:t>様式①および別添１、２</a:t>
          </a:r>
        </a:p>
      </xdr:txBody>
    </xdr:sp>
    <xdr:clientData/>
  </xdr:twoCellAnchor>
  <xdr:twoCellAnchor>
    <xdr:from>
      <xdr:col>0</xdr:col>
      <xdr:colOff>200025</xdr:colOff>
      <xdr:row>8</xdr:row>
      <xdr:rowOff>104201</xdr:rowOff>
    </xdr:from>
    <xdr:to>
      <xdr:col>4</xdr:col>
      <xdr:colOff>581025</xdr:colOff>
      <xdr:row>11</xdr:row>
      <xdr:rowOff>194009</xdr:rowOff>
    </xdr:to>
    <xdr:sp macro="" textlink="">
      <xdr:nvSpPr>
        <xdr:cNvPr id="3" name="テキスト ボックス 2">
          <a:hlinkClick xmlns:r="http://schemas.openxmlformats.org/officeDocument/2006/relationships" r:id="rId4"/>
          <a:extLst>
            <a:ext uri="{FF2B5EF4-FFF2-40B4-BE49-F238E27FC236}">
              <a16:creationId xmlns:a16="http://schemas.microsoft.com/office/drawing/2014/main" id="{00000000-0008-0000-0000-000003000000}"/>
            </a:ext>
          </a:extLst>
        </xdr:cNvPr>
        <xdr:cNvSpPr txBox="1"/>
      </xdr:nvSpPr>
      <xdr:spPr>
        <a:xfrm>
          <a:off x="200025" y="1980043"/>
          <a:ext cx="3141306" cy="702129"/>
        </a:xfrm>
        <a:prstGeom prst="rect">
          <a:avLst/>
        </a:prstGeom>
        <a:solidFill>
          <a:schemeClr val="accent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上期（４～９月）中のやむを得ない変更申請</a:t>
          </a:r>
          <a:endParaRPr kumimoji="1" lang="en-US" altLang="ja-JP" sz="1100">
            <a:solidFill>
              <a:schemeClr val="bg1"/>
            </a:solidFill>
          </a:endParaRPr>
        </a:p>
        <a:p>
          <a:pPr algn="ctr"/>
          <a:r>
            <a:rPr kumimoji="1" lang="ja-JP" altLang="en-US" sz="1100">
              <a:solidFill>
                <a:schemeClr val="bg1"/>
              </a:solidFill>
            </a:rPr>
            <a:t>様式⑦および別添１、２</a:t>
          </a:r>
        </a:p>
      </xdr:txBody>
    </xdr:sp>
    <xdr:clientData/>
  </xdr:twoCellAnchor>
  <xdr:twoCellAnchor>
    <xdr:from>
      <xdr:col>2</xdr:col>
      <xdr:colOff>95250</xdr:colOff>
      <xdr:row>14</xdr:row>
      <xdr:rowOff>93508</xdr:rowOff>
    </xdr:from>
    <xdr:to>
      <xdr:col>10</xdr:col>
      <xdr:colOff>266700</xdr:colOff>
      <xdr:row>17</xdr:row>
      <xdr:rowOff>93187</xdr:rowOff>
    </xdr:to>
    <xdr:sp macro="" textlink="">
      <xdr:nvSpPr>
        <xdr:cNvPr id="4" name="テキスト ボックス 3">
          <a:hlinkClick xmlns:r="http://schemas.openxmlformats.org/officeDocument/2006/relationships" r:id="rId5"/>
          <a:extLst>
            <a:ext uri="{FF2B5EF4-FFF2-40B4-BE49-F238E27FC236}">
              <a16:creationId xmlns:a16="http://schemas.microsoft.com/office/drawing/2014/main" id="{00000000-0008-0000-0000-000004000000}"/>
            </a:ext>
          </a:extLst>
        </xdr:cNvPr>
        <xdr:cNvSpPr txBox="1"/>
      </xdr:nvSpPr>
      <xdr:spPr>
        <a:xfrm>
          <a:off x="1475403" y="3193993"/>
          <a:ext cx="5692062" cy="612000"/>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上期事業実施報告</a:t>
          </a:r>
          <a:endParaRPr kumimoji="1" lang="en-US" altLang="ja-JP" sz="1100">
            <a:solidFill>
              <a:schemeClr val="bg1"/>
            </a:solidFill>
          </a:endParaRPr>
        </a:p>
        <a:p>
          <a:pPr algn="ctr"/>
          <a:r>
            <a:rPr kumimoji="1" lang="ja-JP" altLang="en-US" sz="1100">
              <a:solidFill>
                <a:schemeClr val="bg1"/>
              </a:solidFill>
            </a:rPr>
            <a:t>様式②および別添１、２</a:t>
          </a:r>
        </a:p>
      </xdr:txBody>
    </xdr:sp>
    <xdr:clientData/>
  </xdr:twoCellAnchor>
  <xdr:twoCellAnchor>
    <xdr:from>
      <xdr:col>7</xdr:col>
      <xdr:colOff>657225</xdr:colOff>
      <xdr:row>21</xdr:row>
      <xdr:rowOff>191096</xdr:rowOff>
    </xdr:from>
    <xdr:to>
      <xdr:col>12</xdr:col>
      <xdr:colOff>352425</xdr:colOff>
      <xdr:row>25</xdr:row>
      <xdr:rowOff>76797</xdr:rowOff>
    </xdr:to>
    <xdr:sp macro="" textlink="">
      <xdr:nvSpPr>
        <xdr:cNvPr id="5" name="テキスト ボックス 4">
          <a:hlinkClick xmlns:r="http://schemas.openxmlformats.org/officeDocument/2006/relationships" r:id="rId6"/>
          <a:extLst>
            <a:ext uri="{FF2B5EF4-FFF2-40B4-BE49-F238E27FC236}">
              <a16:creationId xmlns:a16="http://schemas.microsoft.com/office/drawing/2014/main" id="{00000000-0008-0000-0000-000005000000}"/>
            </a:ext>
          </a:extLst>
        </xdr:cNvPr>
        <xdr:cNvSpPr txBox="1"/>
      </xdr:nvSpPr>
      <xdr:spPr>
        <a:xfrm>
          <a:off x="5487761" y="4720331"/>
          <a:ext cx="3145582" cy="702129"/>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effectLst/>
              <a:latin typeface="+mn-lt"/>
              <a:ea typeface="+mn-ea"/>
              <a:cs typeface="+mn-cs"/>
            </a:rPr>
            <a:t>下</a:t>
          </a:r>
          <a:r>
            <a:rPr kumimoji="1" lang="ja-JP" altLang="ja-JP" sz="1100">
              <a:solidFill>
                <a:schemeClr val="bg1"/>
              </a:solidFill>
              <a:effectLst/>
              <a:latin typeface="+mn-lt"/>
              <a:ea typeface="+mn-ea"/>
              <a:cs typeface="+mn-cs"/>
            </a:rPr>
            <a:t>期（</a:t>
          </a:r>
          <a:r>
            <a:rPr kumimoji="1" lang="en-US" altLang="ja-JP" sz="1100">
              <a:solidFill>
                <a:schemeClr val="bg1"/>
              </a:solidFill>
              <a:effectLst/>
              <a:latin typeface="+mn-lt"/>
              <a:ea typeface="+mn-ea"/>
              <a:cs typeface="+mn-cs"/>
            </a:rPr>
            <a:t>10</a:t>
          </a:r>
          <a:r>
            <a:rPr kumimoji="1" lang="ja-JP" altLang="ja-JP" sz="1100">
              <a:solidFill>
                <a:schemeClr val="bg1"/>
              </a:solidFill>
              <a:effectLst/>
              <a:latin typeface="+mn-lt"/>
              <a:ea typeface="+mn-ea"/>
              <a:cs typeface="+mn-cs"/>
            </a:rPr>
            <a:t>～</a:t>
          </a:r>
          <a:r>
            <a:rPr kumimoji="1" lang="ja-JP" altLang="en-US" sz="1100">
              <a:solidFill>
                <a:schemeClr val="bg1"/>
              </a:solidFill>
              <a:effectLst/>
              <a:latin typeface="+mn-lt"/>
              <a:ea typeface="+mn-ea"/>
              <a:cs typeface="+mn-cs"/>
            </a:rPr>
            <a:t>３</a:t>
          </a:r>
          <a:r>
            <a:rPr kumimoji="1" lang="ja-JP" altLang="ja-JP" sz="1100">
              <a:solidFill>
                <a:schemeClr val="bg1"/>
              </a:solidFill>
              <a:effectLst/>
              <a:latin typeface="+mn-lt"/>
              <a:ea typeface="+mn-ea"/>
              <a:cs typeface="+mn-cs"/>
            </a:rPr>
            <a:t>月）中のやむを得ない変更申請</a:t>
          </a:r>
          <a:endParaRPr lang="ja-JP" altLang="ja-JP">
            <a:solidFill>
              <a:schemeClr val="bg1"/>
            </a:solidFill>
            <a:effectLst/>
          </a:endParaRPr>
        </a:p>
        <a:p>
          <a:pPr algn="ctr"/>
          <a:r>
            <a:rPr kumimoji="1" lang="ja-JP" altLang="ja-JP" sz="1100">
              <a:solidFill>
                <a:schemeClr val="bg1"/>
              </a:solidFill>
              <a:effectLst/>
              <a:latin typeface="+mn-lt"/>
              <a:ea typeface="+mn-ea"/>
              <a:cs typeface="+mn-cs"/>
            </a:rPr>
            <a:t>様式</a:t>
          </a:r>
          <a:r>
            <a:rPr kumimoji="1" lang="ja-JP" altLang="en-US" sz="1100">
              <a:solidFill>
                <a:schemeClr val="bg1"/>
              </a:solidFill>
              <a:effectLst/>
              <a:latin typeface="+mn-lt"/>
              <a:ea typeface="+mn-ea"/>
              <a:cs typeface="+mn-cs"/>
            </a:rPr>
            <a:t>⑧</a:t>
          </a:r>
          <a:r>
            <a:rPr kumimoji="1" lang="ja-JP" altLang="ja-JP" sz="1100">
              <a:solidFill>
                <a:schemeClr val="bg1"/>
              </a:solidFill>
              <a:effectLst/>
              <a:latin typeface="+mn-lt"/>
              <a:ea typeface="+mn-ea"/>
              <a:cs typeface="+mn-cs"/>
            </a:rPr>
            <a:t>および別添１、２</a:t>
          </a:r>
          <a:endParaRPr lang="ja-JP" altLang="ja-JP">
            <a:solidFill>
              <a:schemeClr val="bg1"/>
            </a:solidFill>
            <a:effectLst/>
          </a:endParaRPr>
        </a:p>
      </xdr:txBody>
    </xdr:sp>
    <xdr:clientData/>
  </xdr:twoCellAnchor>
  <xdr:twoCellAnchor>
    <xdr:from>
      <xdr:col>2</xdr:col>
      <xdr:colOff>76200</xdr:colOff>
      <xdr:row>31</xdr:row>
      <xdr:rowOff>87292</xdr:rowOff>
    </xdr:from>
    <xdr:to>
      <xdr:col>10</xdr:col>
      <xdr:colOff>247650</xdr:colOff>
      <xdr:row>34</xdr:row>
      <xdr:rowOff>86970</xdr:rowOff>
    </xdr:to>
    <xdr:sp macro="" textlink="">
      <xdr:nvSpPr>
        <xdr:cNvPr id="6" name="テキスト ボックス 5">
          <a:hlinkClick xmlns:r="http://schemas.openxmlformats.org/officeDocument/2006/relationships" r:id="rId7"/>
          <a:extLst>
            <a:ext uri="{FF2B5EF4-FFF2-40B4-BE49-F238E27FC236}">
              <a16:creationId xmlns:a16="http://schemas.microsoft.com/office/drawing/2014/main" id="{00000000-0008-0000-0000-000006000000}"/>
            </a:ext>
          </a:extLst>
        </xdr:cNvPr>
        <xdr:cNvSpPr txBox="1"/>
      </xdr:nvSpPr>
      <xdr:spPr>
        <a:xfrm>
          <a:off x="1456353" y="6657598"/>
          <a:ext cx="5692062" cy="612000"/>
        </a:xfrm>
        <a:prstGeom prst="rect">
          <a:avLst/>
        </a:prstGeom>
        <a:solidFill>
          <a:srgbClr val="FF7C8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事業実施報告</a:t>
          </a:r>
          <a:endParaRPr kumimoji="1" lang="en-US" altLang="ja-JP" sz="1100">
            <a:solidFill>
              <a:schemeClr val="bg1"/>
            </a:solidFill>
          </a:endParaRPr>
        </a:p>
        <a:p>
          <a:pPr algn="ctr"/>
          <a:r>
            <a:rPr kumimoji="1" lang="ja-JP" altLang="en-US" sz="1100">
              <a:solidFill>
                <a:schemeClr val="bg1"/>
              </a:solidFill>
            </a:rPr>
            <a:t>様式⑥および別添１、２</a:t>
          </a:r>
        </a:p>
      </xdr:txBody>
    </xdr:sp>
    <xdr:clientData/>
  </xdr:twoCellAnchor>
  <xdr:twoCellAnchor>
    <xdr:from>
      <xdr:col>2</xdr:col>
      <xdr:colOff>595312</xdr:colOff>
      <xdr:row>6</xdr:row>
      <xdr:rowOff>45103</xdr:rowOff>
    </xdr:from>
    <xdr:to>
      <xdr:col>3</xdr:col>
      <xdr:colOff>528637</xdr:colOff>
      <xdr:row>8</xdr:row>
      <xdr:rowOff>68036</xdr:rowOff>
    </xdr:to>
    <xdr:sp macro="" textlink="">
      <xdr:nvSpPr>
        <xdr:cNvPr id="7" name="下矢印 6">
          <a:extLst>
            <a:ext uri="{FF2B5EF4-FFF2-40B4-BE49-F238E27FC236}">
              <a16:creationId xmlns:a16="http://schemas.microsoft.com/office/drawing/2014/main" id="{00000000-0008-0000-0000-000007000000}"/>
            </a:ext>
          </a:extLst>
        </xdr:cNvPr>
        <xdr:cNvSpPr/>
      </xdr:nvSpPr>
      <xdr:spPr>
        <a:xfrm>
          <a:off x="1975465" y="1512731"/>
          <a:ext cx="623402" cy="431147"/>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628650</xdr:colOff>
      <xdr:row>6</xdr:row>
      <xdr:rowOff>45104</xdr:rowOff>
    </xdr:from>
    <xdr:to>
      <xdr:col>6</xdr:col>
      <xdr:colOff>561975</xdr:colOff>
      <xdr:row>14</xdr:row>
      <xdr:rowOff>29159</xdr:rowOff>
    </xdr:to>
    <xdr:sp macro="" textlink="">
      <xdr:nvSpPr>
        <xdr:cNvPr id="9" name="下矢印 8">
          <a:extLst>
            <a:ext uri="{FF2B5EF4-FFF2-40B4-BE49-F238E27FC236}">
              <a16:creationId xmlns:a16="http://schemas.microsoft.com/office/drawing/2014/main" id="{00000000-0008-0000-0000-000009000000}"/>
            </a:ext>
          </a:extLst>
        </xdr:cNvPr>
        <xdr:cNvSpPr/>
      </xdr:nvSpPr>
      <xdr:spPr>
        <a:xfrm>
          <a:off x="4079033" y="1512732"/>
          <a:ext cx="623401" cy="1616912"/>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670638</xdr:colOff>
      <xdr:row>17</xdr:row>
      <xdr:rowOff>116645</xdr:rowOff>
    </xdr:from>
    <xdr:to>
      <xdr:col>6</xdr:col>
      <xdr:colOff>599687</xdr:colOff>
      <xdr:row>31</xdr:row>
      <xdr:rowOff>9721</xdr:rowOff>
    </xdr:to>
    <xdr:sp macro="" textlink="">
      <xdr:nvSpPr>
        <xdr:cNvPr id="10" name="下矢印 9">
          <a:extLst>
            <a:ext uri="{FF2B5EF4-FFF2-40B4-BE49-F238E27FC236}">
              <a16:creationId xmlns:a16="http://schemas.microsoft.com/office/drawing/2014/main" id="{00000000-0008-0000-0000-00000A000000}"/>
            </a:ext>
          </a:extLst>
        </xdr:cNvPr>
        <xdr:cNvSpPr/>
      </xdr:nvSpPr>
      <xdr:spPr>
        <a:xfrm>
          <a:off x="4121021" y="3829451"/>
          <a:ext cx="619125" cy="2750576"/>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581025</xdr:colOff>
      <xdr:row>17</xdr:row>
      <xdr:rowOff>116643</xdr:rowOff>
    </xdr:from>
    <xdr:to>
      <xdr:col>9</xdr:col>
      <xdr:colOff>514350</xdr:colOff>
      <xdr:row>21</xdr:row>
      <xdr:rowOff>155510</xdr:rowOff>
    </xdr:to>
    <xdr:sp macro="" textlink="">
      <xdr:nvSpPr>
        <xdr:cNvPr id="11" name="下矢印 10">
          <a:extLst>
            <a:ext uri="{FF2B5EF4-FFF2-40B4-BE49-F238E27FC236}">
              <a16:creationId xmlns:a16="http://schemas.microsoft.com/office/drawing/2014/main" id="{00000000-0008-0000-0000-00000B000000}"/>
            </a:ext>
          </a:extLst>
        </xdr:cNvPr>
        <xdr:cNvSpPr/>
      </xdr:nvSpPr>
      <xdr:spPr>
        <a:xfrm>
          <a:off x="6101637" y="3829449"/>
          <a:ext cx="623402" cy="855296"/>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595312</xdr:colOff>
      <xdr:row>12</xdr:row>
      <xdr:rowOff>8952</xdr:rowOff>
    </xdr:from>
    <xdr:to>
      <xdr:col>3</xdr:col>
      <xdr:colOff>528637</xdr:colOff>
      <xdr:row>14</xdr:row>
      <xdr:rowOff>19443</xdr:rowOff>
    </xdr:to>
    <xdr:sp macro="" textlink="">
      <xdr:nvSpPr>
        <xdr:cNvPr id="12" name="下矢印 11">
          <a:extLst>
            <a:ext uri="{FF2B5EF4-FFF2-40B4-BE49-F238E27FC236}">
              <a16:creationId xmlns:a16="http://schemas.microsoft.com/office/drawing/2014/main" id="{00000000-0008-0000-0000-00000C000000}"/>
            </a:ext>
          </a:extLst>
        </xdr:cNvPr>
        <xdr:cNvSpPr/>
      </xdr:nvSpPr>
      <xdr:spPr>
        <a:xfrm>
          <a:off x="1975465" y="2701222"/>
          <a:ext cx="623402" cy="418706"/>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609600</xdr:colOff>
      <xdr:row>25</xdr:row>
      <xdr:rowOff>124809</xdr:rowOff>
    </xdr:from>
    <xdr:to>
      <xdr:col>9</xdr:col>
      <xdr:colOff>542925</xdr:colOff>
      <xdr:row>31</xdr:row>
      <xdr:rowOff>19440</xdr:rowOff>
    </xdr:to>
    <xdr:sp macro="" textlink="">
      <xdr:nvSpPr>
        <xdr:cNvPr id="13" name="下矢印 12">
          <a:extLst>
            <a:ext uri="{FF2B5EF4-FFF2-40B4-BE49-F238E27FC236}">
              <a16:creationId xmlns:a16="http://schemas.microsoft.com/office/drawing/2014/main" id="{00000000-0008-0000-0000-00000D000000}"/>
            </a:ext>
          </a:extLst>
        </xdr:cNvPr>
        <xdr:cNvSpPr/>
      </xdr:nvSpPr>
      <xdr:spPr>
        <a:xfrm>
          <a:off x="6130212" y="5470472"/>
          <a:ext cx="623402" cy="1119274"/>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37</xdr:row>
      <xdr:rowOff>9732</xdr:rowOff>
    </xdr:from>
    <xdr:to>
      <xdr:col>10</xdr:col>
      <xdr:colOff>171450</xdr:colOff>
      <xdr:row>40</xdr:row>
      <xdr:rowOff>9411</xdr:rowOff>
    </xdr:to>
    <xdr:sp macro="" textlink="">
      <xdr:nvSpPr>
        <xdr:cNvPr id="15" name="テキスト ボックス 14">
          <a:hlinkClick xmlns:r="http://schemas.openxmlformats.org/officeDocument/2006/relationships" r:id="rId8"/>
          <a:extLst>
            <a:ext uri="{FF2B5EF4-FFF2-40B4-BE49-F238E27FC236}">
              <a16:creationId xmlns:a16="http://schemas.microsoft.com/office/drawing/2014/main" id="{00000000-0008-0000-0000-00000F000000}"/>
            </a:ext>
          </a:extLst>
        </xdr:cNvPr>
        <xdr:cNvSpPr txBox="1"/>
      </xdr:nvSpPr>
      <xdr:spPr>
        <a:xfrm>
          <a:off x="1380153" y="7804681"/>
          <a:ext cx="5692062" cy="61200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事業成果報告書</a:t>
          </a:r>
          <a:endParaRPr kumimoji="1" lang="en-US" altLang="ja-JP" sz="1100">
            <a:solidFill>
              <a:schemeClr val="bg1"/>
            </a:solidFill>
          </a:endParaRPr>
        </a:p>
        <a:p>
          <a:pPr algn="ctr"/>
          <a:r>
            <a:rPr kumimoji="1" lang="ja-JP" altLang="en-US" sz="1100">
              <a:solidFill>
                <a:schemeClr val="bg1"/>
              </a:solidFill>
            </a:rPr>
            <a:t>様式⑨および関係書類</a:t>
          </a:r>
        </a:p>
      </xdr:txBody>
    </xdr:sp>
    <xdr:clientData/>
  </xdr:twoCellAnchor>
  <xdr:twoCellAnchor>
    <xdr:from>
      <xdr:col>6</xdr:col>
      <xdr:colOff>9719</xdr:colOff>
      <xdr:row>34</xdr:row>
      <xdr:rowOff>106924</xdr:rowOff>
    </xdr:from>
    <xdr:to>
      <xdr:col>6</xdr:col>
      <xdr:colOff>633121</xdr:colOff>
      <xdr:row>36</xdr:row>
      <xdr:rowOff>165240</xdr:rowOff>
    </xdr:to>
    <xdr:sp macro="" textlink="">
      <xdr:nvSpPr>
        <xdr:cNvPr id="16" name="下矢印 15">
          <a:extLst>
            <a:ext uri="{FF2B5EF4-FFF2-40B4-BE49-F238E27FC236}">
              <a16:creationId xmlns:a16="http://schemas.microsoft.com/office/drawing/2014/main" id="{00000000-0008-0000-0000-000010000000}"/>
            </a:ext>
          </a:extLst>
        </xdr:cNvPr>
        <xdr:cNvSpPr/>
      </xdr:nvSpPr>
      <xdr:spPr>
        <a:xfrm>
          <a:off x="4150178" y="7289552"/>
          <a:ext cx="623402" cy="466530"/>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252704</xdr:colOff>
      <xdr:row>42</xdr:row>
      <xdr:rowOff>97193</xdr:rowOff>
    </xdr:from>
    <xdr:to>
      <xdr:col>11</xdr:col>
      <xdr:colOff>554005</xdr:colOff>
      <xdr:row>44</xdr:row>
      <xdr:rowOff>165229</xdr:rowOff>
    </xdr:to>
    <xdr:sp macro="" textlink="">
      <xdr:nvSpPr>
        <xdr:cNvPr id="17" name="フローチャート: せん孔テープ 16">
          <a:hlinkClick xmlns:r="http://schemas.openxmlformats.org/officeDocument/2006/relationships" r:id="rId9"/>
          <a:extLst>
            <a:ext uri="{FF2B5EF4-FFF2-40B4-BE49-F238E27FC236}">
              <a16:creationId xmlns:a16="http://schemas.microsoft.com/office/drawing/2014/main" id="{00000000-0008-0000-0000-000011000000}"/>
            </a:ext>
          </a:extLst>
        </xdr:cNvPr>
        <xdr:cNvSpPr/>
      </xdr:nvSpPr>
      <xdr:spPr>
        <a:xfrm>
          <a:off x="252704" y="8912678"/>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消費税仕入控除額報告書　　様式⑩</a:t>
          </a:r>
        </a:p>
      </xdr:txBody>
    </xdr:sp>
    <xdr:clientData/>
  </xdr:twoCellAnchor>
  <xdr:twoCellAnchor>
    <xdr:from>
      <xdr:col>0</xdr:col>
      <xdr:colOff>223546</xdr:colOff>
      <xdr:row>44</xdr:row>
      <xdr:rowOff>174953</xdr:rowOff>
    </xdr:from>
    <xdr:to>
      <xdr:col>11</xdr:col>
      <xdr:colOff>524847</xdr:colOff>
      <xdr:row>47</xdr:row>
      <xdr:rowOff>38882</xdr:rowOff>
    </xdr:to>
    <xdr:sp macro="" textlink="">
      <xdr:nvSpPr>
        <xdr:cNvPr id="18" name="フローチャート: せん孔テープ 17">
          <a:hlinkClick xmlns:r="http://schemas.openxmlformats.org/officeDocument/2006/relationships" r:id="rId10"/>
          <a:extLst>
            <a:ext uri="{FF2B5EF4-FFF2-40B4-BE49-F238E27FC236}">
              <a16:creationId xmlns:a16="http://schemas.microsoft.com/office/drawing/2014/main" id="{00000000-0008-0000-0000-000012000000}"/>
            </a:ext>
          </a:extLst>
        </xdr:cNvPr>
        <xdr:cNvSpPr/>
      </xdr:nvSpPr>
      <xdr:spPr>
        <a:xfrm>
          <a:off x="223546" y="9398652"/>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補助金交付決定前着手届　　様式⑪</a:t>
          </a:r>
        </a:p>
      </xdr:txBody>
    </xdr:sp>
    <xdr:clientData/>
  </xdr:twoCellAnchor>
  <xdr:twoCellAnchor>
    <xdr:from>
      <xdr:col>5</xdr:col>
      <xdr:colOff>657807</xdr:colOff>
      <xdr:row>40</xdr:row>
      <xdr:rowOff>84373</xdr:rowOff>
    </xdr:from>
    <xdr:to>
      <xdr:col>6</xdr:col>
      <xdr:colOff>591133</xdr:colOff>
      <xdr:row>42</xdr:row>
      <xdr:rowOff>142688</xdr:rowOff>
    </xdr:to>
    <xdr:sp macro="" textlink="">
      <xdr:nvSpPr>
        <xdr:cNvPr id="19" name="下矢印 18">
          <a:extLst>
            <a:ext uri="{FF2B5EF4-FFF2-40B4-BE49-F238E27FC236}">
              <a16:creationId xmlns:a16="http://schemas.microsoft.com/office/drawing/2014/main" id="{00000000-0008-0000-0000-000013000000}"/>
            </a:ext>
          </a:extLst>
        </xdr:cNvPr>
        <xdr:cNvSpPr/>
      </xdr:nvSpPr>
      <xdr:spPr>
        <a:xfrm>
          <a:off x="4108190" y="8491643"/>
          <a:ext cx="623402" cy="466530"/>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9</xdr:row>
      <xdr:rowOff>0</xdr:rowOff>
    </xdr:from>
    <xdr:to>
      <xdr:col>16</xdr:col>
      <xdr:colOff>592883</xdr:colOff>
      <xdr:row>16</xdr:row>
      <xdr:rowOff>126352</xdr:rowOff>
    </xdr:to>
    <xdr:sp macro="" textlink="">
      <xdr:nvSpPr>
        <xdr:cNvPr id="20" name="メモ 19">
          <a:hlinkClick xmlns:r="http://schemas.openxmlformats.org/officeDocument/2006/relationships" r:id="rId11"/>
          <a:extLst>
            <a:ext uri="{FF2B5EF4-FFF2-40B4-BE49-F238E27FC236}">
              <a16:creationId xmlns:a16="http://schemas.microsoft.com/office/drawing/2014/main" id="{00000000-0008-0000-0000-000014000000}"/>
            </a:ext>
          </a:extLst>
        </xdr:cNvPr>
        <xdr:cNvSpPr/>
      </xdr:nvSpPr>
      <xdr:spPr>
        <a:xfrm>
          <a:off x="9661071" y="2079949"/>
          <a:ext cx="1973036" cy="1555102"/>
        </a:xfrm>
        <a:prstGeom prst="foldedCorner">
          <a:avLst/>
        </a:prstGeom>
        <a:solidFill>
          <a:srgbClr val="FF33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bg1"/>
              </a:solidFill>
            </a:rPr>
            <a:t>暴力団排除に関する誓約事項（別紙）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647700</xdr:colOff>
      <xdr:row>22</xdr:row>
      <xdr:rowOff>209550</xdr:rowOff>
    </xdr:from>
    <xdr:to>
      <xdr:col>14</xdr:col>
      <xdr:colOff>66674</xdr:colOff>
      <xdr:row>26</xdr:row>
      <xdr:rowOff>66675</xdr:rowOff>
    </xdr:to>
    <xdr:sp macro="" textlink="">
      <xdr:nvSpPr>
        <xdr:cNvPr id="2" name="右矢印 1">
          <a:extLst>
            <a:ext uri="{FF2B5EF4-FFF2-40B4-BE49-F238E27FC236}">
              <a16:creationId xmlns:a16="http://schemas.microsoft.com/office/drawing/2014/main" id="{00000000-0008-0000-1100-000002000000}"/>
            </a:ext>
          </a:extLst>
        </xdr:cNvPr>
        <xdr:cNvSpPr/>
      </xdr:nvSpPr>
      <xdr:spPr>
        <a:xfrm>
          <a:off x="8753475" y="6648450"/>
          <a:ext cx="1609724" cy="857250"/>
        </a:xfrm>
        <a:prstGeom prst="rightArrow">
          <a:avLst>
            <a:gd name="adj1" fmla="val 70000"/>
            <a:gd name="adj2" fmla="val 50000"/>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１０月作成報告書ここから</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3</xdr:col>
      <xdr:colOff>409575</xdr:colOff>
      <xdr:row>18</xdr:row>
      <xdr:rowOff>266700</xdr:rowOff>
    </xdr:from>
    <xdr:to>
      <xdr:col>3</xdr:col>
      <xdr:colOff>895350</xdr:colOff>
      <xdr:row>20</xdr:row>
      <xdr:rowOff>0</xdr:rowOff>
    </xdr:to>
    <xdr:sp macro="" textlink="">
      <xdr:nvSpPr>
        <xdr:cNvPr id="113665" name="Check Box 1" descr="あり" hidden="1">
          <a:extLst>
            <a:ext uri="{63B3BB69-23CF-44E3-9099-C40C66FF867C}">
              <a14:compatExt xmlns:a14="http://schemas.microsoft.com/office/drawing/2010/main" spid="_x0000_s113665"/>
            </a:ext>
            <a:ext uri="{FF2B5EF4-FFF2-40B4-BE49-F238E27FC236}">
              <a16:creationId xmlns:a16="http://schemas.microsoft.com/office/drawing/2014/main" id="{00000000-0008-0000-1A00-000001BC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xdr:twoCellAnchor editAs="oneCell">
    <xdr:from>
      <xdr:col>4</xdr:col>
      <xdr:colOff>409575</xdr:colOff>
      <xdr:row>19</xdr:row>
      <xdr:rowOff>0</xdr:rowOff>
    </xdr:from>
    <xdr:to>
      <xdr:col>4</xdr:col>
      <xdr:colOff>895350</xdr:colOff>
      <xdr:row>20</xdr:row>
      <xdr:rowOff>0</xdr:rowOff>
    </xdr:to>
    <xdr:sp macro="" textlink="">
      <xdr:nvSpPr>
        <xdr:cNvPr id="113666" name="Check Box 2" hidden="1">
          <a:extLst>
            <a:ext uri="{63B3BB69-23CF-44E3-9099-C40C66FF867C}">
              <a14:compatExt xmlns:a14="http://schemas.microsoft.com/office/drawing/2010/main" spid="_x0000_s113666"/>
            </a:ext>
            <a:ext uri="{FF2B5EF4-FFF2-40B4-BE49-F238E27FC236}">
              <a16:creationId xmlns:a16="http://schemas.microsoft.com/office/drawing/2014/main" id="{00000000-0008-0000-1A00-000002BC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AlternateContent xmlns:mc="http://schemas.openxmlformats.org/markup-compatibility/2006">
    <mc:Choice xmlns:a14="http://schemas.microsoft.com/office/drawing/2010/main" Requires="a14">
      <xdr:twoCellAnchor editAs="oneCell">
        <xdr:from>
          <xdr:col>3</xdr:col>
          <xdr:colOff>412750</xdr:colOff>
          <xdr:row>18</xdr:row>
          <xdr:rowOff>266700</xdr:rowOff>
        </xdr:from>
        <xdr:to>
          <xdr:col>3</xdr:col>
          <xdr:colOff>895350</xdr:colOff>
          <xdr:row>20</xdr:row>
          <xdr:rowOff>0</xdr:rowOff>
        </xdr:to>
        <xdr:sp macro="" textlink="">
          <xdr:nvSpPr>
            <xdr:cNvPr id="59393" name="Check Box 1" descr="あり" hidden="1">
              <a:extLst>
                <a:ext uri="{63B3BB69-23CF-44E3-9099-C40C66FF867C}">
                  <a14:compatExt spid="_x0000_s59393"/>
                </a:ext>
                <a:ext uri="{FF2B5EF4-FFF2-40B4-BE49-F238E27FC236}">
                  <a16:creationId xmlns:a16="http://schemas.microsoft.com/office/drawing/2014/main" id="{00000000-0008-0000-1A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19</xdr:row>
          <xdr:rowOff>0</xdr:rowOff>
        </xdr:from>
        <xdr:to>
          <xdr:col>4</xdr:col>
          <xdr:colOff>895350</xdr:colOff>
          <xdr:row>20</xdr:row>
          <xdr:rowOff>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1A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9</xdr:col>
      <xdr:colOff>771525</xdr:colOff>
      <xdr:row>20</xdr:row>
      <xdr:rowOff>152400</xdr:rowOff>
    </xdr:from>
    <xdr:to>
      <xdr:col>10</xdr:col>
      <xdr:colOff>1266824</xdr:colOff>
      <xdr:row>23</xdr:row>
      <xdr:rowOff>209550</xdr:rowOff>
    </xdr:to>
    <xdr:sp macro="" textlink="">
      <xdr:nvSpPr>
        <xdr:cNvPr id="6" name="右矢印 5">
          <a:extLst>
            <a:ext uri="{FF2B5EF4-FFF2-40B4-BE49-F238E27FC236}">
              <a16:creationId xmlns:a16="http://schemas.microsoft.com/office/drawing/2014/main" id="{00000000-0008-0000-1A00-000006000000}"/>
            </a:ext>
          </a:extLst>
        </xdr:cNvPr>
        <xdr:cNvSpPr/>
      </xdr:nvSpPr>
      <xdr:spPr>
        <a:xfrm flipH="1">
          <a:off x="9991725" y="5772150"/>
          <a:ext cx="1609724" cy="857250"/>
        </a:xfrm>
        <a:prstGeom prst="rightArrow">
          <a:avLst>
            <a:gd name="adj1" fmla="val 70000"/>
            <a:gd name="adj2" fmla="val 50000"/>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１０月作成報告書ここまで</a:t>
          </a:r>
        </a:p>
      </xdr:txBody>
    </xdr:sp>
    <xdr:clientData fPrintsWithSheet="0"/>
  </xdr:twoCellAnchor>
</xdr:wsDr>
</file>

<file path=xl/drawings/drawing12.xml><?xml version="1.0" encoding="utf-8"?>
<xdr:wsDr xmlns:xdr="http://schemas.openxmlformats.org/drawingml/2006/spreadsheetDrawing" xmlns:a="http://schemas.openxmlformats.org/drawingml/2006/main">
  <xdr:oneCellAnchor>
    <xdr:from>
      <xdr:col>11</xdr:col>
      <xdr:colOff>647700</xdr:colOff>
      <xdr:row>7</xdr:row>
      <xdr:rowOff>19050</xdr:rowOff>
    </xdr:from>
    <xdr:ext cx="276225" cy="295280"/>
    <xdr:sp macro="" textlink="">
      <xdr:nvSpPr>
        <xdr:cNvPr id="2" name="楕円 1">
          <a:extLst>
            <a:ext uri="{FF2B5EF4-FFF2-40B4-BE49-F238E27FC236}">
              <a16:creationId xmlns:a16="http://schemas.microsoft.com/office/drawing/2014/main" id="{00000000-0008-0000-1B00-000002000000}"/>
            </a:ext>
          </a:extLst>
        </xdr:cNvPr>
        <xdr:cNvSpPr/>
      </xdr:nvSpPr>
      <xdr:spPr>
        <a:xfrm>
          <a:off x="10801350" y="1857375"/>
          <a:ext cx="276225" cy="295280"/>
        </a:xfrm>
        <a:prstGeom prst="ellipse">
          <a:avLst/>
        </a:prstGeom>
        <a:ln/>
      </xdr:spPr>
      <xdr:style>
        <a:lnRef idx="2">
          <a:schemeClr val="dk1"/>
        </a:lnRef>
        <a:fillRef idx="1">
          <a:schemeClr val="lt1"/>
        </a:fillRef>
        <a:effectRef idx="0">
          <a:schemeClr val="dk1"/>
        </a:effectRef>
        <a:fontRef idx="minor">
          <a:schemeClr val="dk1"/>
        </a:fontRef>
      </xdr:style>
      <xdr:txBody>
        <a:bodyPr vertOverflow="clip" horzOverflow="clip" lIns="7200" tIns="7200" rIns="7200" bIns="7200" rtlCol="0" anchor="ctr" anchorCtr="0">
          <a:noAutofit/>
        </a:bodyPr>
        <a:lstStyle/>
        <a:p>
          <a:pPr algn="ctr"/>
          <a:r>
            <a:rPr kumimoji="1" lang="ja-JP" altLang="en-US" sz="1100">
              <a:latin typeface="ＭＳ 明朝" panose="02020609040205080304" pitchFamily="17" charset="-128"/>
              <a:ea typeface="ＭＳ 明朝" panose="02020609040205080304" pitchFamily="17" charset="-128"/>
            </a:rPr>
            <a:t>印</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12</xdr:col>
      <xdr:colOff>238125</xdr:colOff>
      <xdr:row>8</xdr:row>
      <xdr:rowOff>9525</xdr:rowOff>
    </xdr:from>
    <xdr:ext cx="276225" cy="295280"/>
    <xdr:sp macro="" textlink="">
      <xdr:nvSpPr>
        <xdr:cNvPr id="2" name="楕円 1">
          <a:extLst>
            <a:ext uri="{FF2B5EF4-FFF2-40B4-BE49-F238E27FC236}">
              <a16:creationId xmlns:a16="http://schemas.microsoft.com/office/drawing/2014/main" id="{00000000-0008-0000-1D00-000002000000}"/>
            </a:ext>
          </a:extLst>
        </xdr:cNvPr>
        <xdr:cNvSpPr/>
      </xdr:nvSpPr>
      <xdr:spPr>
        <a:xfrm>
          <a:off x="11134725" y="2486025"/>
          <a:ext cx="276225" cy="295280"/>
        </a:xfrm>
        <a:prstGeom prst="ellipse">
          <a:avLst/>
        </a:prstGeom>
        <a:ln/>
      </xdr:spPr>
      <xdr:style>
        <a:lnRef idx="2">
          <a:schemeClr val="dk1"/>
        </a:lnRef>
        <a:fillRef idx="1">
          <a:schemeClr val="lt1"/>
        </a:fillRef>
        <a:effectRef idx="0">
          <a:schemeClr val="dk1"/>
        </a:effectRef>
        <a:fontRef idx="minor">
          <a:schemeClr val="dk1"/>
        </a:fontRef>
      </xdr:style>
      <xdr:txBody>
        <a:bodyPr vertOverflow="clip" horzOverflow="clip" lIns="7200" tIns="7200" rIns="7200" bIns="7200" rtlCol="0" anchor="ctr" anchorCtr="0">
          <a:noAutofit/>
        </a:bodyPr>
        <a:lstStyle/>
        <a:p>
          <a:pPr algn="ctr"/>
          <a:r>
            <a:rPr kumimoji="1" lang="ja-JP" altLang="en-US" sz="1100">
              <a:latin typeface="ＭＳ 明朝" panose="02020609040205080304" pitchFamily="17" charset="-128"/>
              <a:ea typeface="ＭＳ 明朝" panose="02020609040205080304" pitchFamily="17" charset="-128"/>
            </a:rPr>
            <a:t>印</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152525" y="581025"/>
          <a:ext cx="62388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11</xdr:col>
      <xdr:colOff>466725</xdr:colOff>
      <xdr:row>22</xdr:row>
      <xdr:rowOff>171450</xdr:rowOff>
    </xdr:from>
    <xdr:to>
      <xdr:col>14</xdr:col>
      <xdr:colOff>38099</xdr:colOff>
      <xdr:row>26</xdr:row>
      <xdr:rowOff>28575</xdr:rowOff>
    </xdr:to>
    <xdr:sp macro="" textlink="">
      <xdr:nvSpPr>
        <xdr:cNvPr id="2" name="右矢印 1">
          <a:extLst>
            <a:ext uri="{FF2B5EF4-FFF2-40B4-BE49-F238E27FC236}">
              <a16:creationId xmlns:a16="http://schemas.microsoft.com/office/drawing/2014/main" id="{00000000-0008-0000-1F00-000002000000}"/>
            </a:ext>
          </a:extLst>
        </xdr:cNvPr>
        <xdr:cNvSpPr/>
      </xdr:nvSpPr>
      <xdr:spPr>
        <a:xfrm>
          <a:off x="8572500" y="6610350"/>
          <a:ext cx="1762124" cy="857250"/>
        </a:xfrm>
        <a:prstGeom prst="rightArrow">
          <a:avLst>
            <a:gd name="adj1" fmla="val 70000"/>
            <a:gd name="adj2" fmla="val 50000"/>
          </a:avLst>
        </a:prstGeom>
        <a:solidFill>
          <a:srgbClr val="FF7C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成果報告（３</a:t>
          </a:r>
          <a:r>
            <a:rPr kumimoji="1" lang="en-US" altLang="ja-JP" sz="1100"/>
            <a:t>/</a:t>
          </a:r>
          <a:r>
            <a:rPr kumimoji="1" lang="ja-JP" altLang="en-US" sz="1100"/>
            <a:t>１６）提出ここから</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9</xdr:col>
      <xdr:colOff>666750</xdr:colOff>
      <xdr:row>20</xdr:row>
      <xdr:rowOff>19050</xdr:rowOff>
    </xdr:from>
    <xdr:to>
      <xdr:col>10</xdr:col>
      <xdr:colOff>1314449</xdr:colOff>
      <xdr:row>24</xdr:row>
      <xdr:rowOff>142875</xdr:rowOff>
    </xdr:to>
    <xdr:sp macro="" textlink="">
      <xdr:nvSpPr>
        <xdr:cNvPr id="2" name="右矢印 1">
          <a:extLst>
            <a:ext uri="{FF2B5EF4-FFF2-40B4-BE49-F238E27FC236}">
              <a16:creationId xmlns:a16="http://schemas.microsoft.com/office/drawing/2014/main" id="{00000000-0008-0000-2900-000002000000}"/>
            </a:ext>
          </a:extLst>
        </xdr:cNvPr>
        <xdr:cNvSpPr/>
      </xdr:nvSpPr>
      <xdr:spPr>
        <a:xfrm flipH="1">
          <a:off x="9886950" y="5638800"/>
          <a:ext cx="1762124" cy="857250"/>
        </a:xfrm>
        <a:prstGeom prst="rightArrow">
          <a:avLst>
            <a:gd name="adj1" fmla="val 70000"/>
            <a:gd name="adj2" fmla="val 50000"/>
          </a:avLst>
        </a:prstGeom>
        <a:solidFill>
          <a:srgbClr val="FF7C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成果報告（３</a:t>
          </a:r>
          <a:r>
            <a:rPr kumimoji="1" lang="en-US" altLang="ja-JP" sz="1100"/>
            <a:t>/</a:t>
          </a:r>
          <a:r>
            <a:rPr kumimoji="1" lang="ja-JP" altLang="en-US" sz="1100"/>
            <a:t>１６）提出ここまで</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2A00-000002000000}"/>
            </a:ext>
          </a:extLst>
        </xdr:cNvPr>
        <xdr:cNvSpPr txBox="1"/>
      </xdr:nvSpPr>
      <xdr:spPr>
        <a:xfrm>
          <a:off x="1609725" y="581025"/>
          <a:ext cx="595312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twoCellAnchor>
    <xdr:from>
      <xdr:col>6</xdr:col>
      <xdr:colOff>504825</xdr:colOff>
      <xdr:row>7</xdr:row>
      <xdr:rowOff>161925</xdr:rowOff>
    </xdr:from>
    <xdr:to>
      <xdr:col>8</xdr:col>
      <xdr:colOff>0</xdr:colOff>
      <xdr:row>9</xdr:row>
      <xdr:rowOff>171451</xdr:rowOff>
    </xdr:to>
    <xdr:grpSp>
      <xdr:nvGrpSpPr>
        <xdr:cNvPr id="10" name="グループ化 9">
          <a:extLst>
            <a:ext uri="{FF2B5EF4-FFF2-40B4-BE49-F238E27FC236}">
              <a16:creationId xmlns:a16="http://schemas.microsoft.com/office/drawing/2014/main" id="{00000000-0008-0000-2A00-00000A000000}"/>
            </a:ext>
          </a:extLst>
        </xdr:cNvPr>
        <xdr:cNvGrpSpPr/>
      </xdr:nvGrpSpPr>
      <xdr:grpSpPr>
        <a:xfrm>
          <a:off x="4327525" y="1654175"/>
          <a:ext cx="993775" cy="631826"/>
          <a:chOff x="4343400" y="1362075"/>
          <a:chExt cx="1000125" cy="638176"/>
        </a:xfrm>
      </xdr:grpSpPr>
      <xdr:cxnSp macro="">
        <xdr:nvCxnSpPr>
          <xdr:cNvPr id="6" name="直線矢印コネクタ 5">
            <a:extLst>
              <a:ext uri="{FF2B5EF4-FFF2-40B4-BE49-F238E27FC236}">
                <a16:creationId xmlns:a16="http://schemas.microsoft.com/office/drawing/2014/main" id="{00000000-0008-0000-2A00-000006000000}"/>
              </a:ext>
            </a:extLst>
          </xdr:cNvPr>
          <xdr:cNvCxnSpPr/>
        </xdr:nvCxnSpPr>
        <xdr:spPr>
          <a:xfrm flipV="1">
            <a:off x="4352925" y="1362075"/>
            <a:ext cx="971550" cy="952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直線矢印コネクタ 6">
            <a:extLst>
              <a:ext uri="{FF2B5EF4-FFF2-40B4-BE49-F238E27FC236}">
                <a16:creationId xmlns:a16="http://schemas.microsoft.com/office/drawing/2014/main" id="{00000000-0008-0000-2A00-000007000000}"/>
              </a:ext>
            </a:extLst>
          </xdr:cNvPr>
          <xdr:cNvCxnSpPr/>
        </xdr:nvCxnSpPr>
        <xdr:spPr>
          <a:xfrm>
            <a:off x="4343400" y="1371600"/>
            <a:ext cx="1000125" cy="33337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直線矢印コネクタ 7">
            <a:extLst>
              <a:ext uri="{FF2B5EF4-FFF2-40B4-BE49-F238E27FC236}">
                <a16:creationId xmlns:a16="http://schemas.microsoft.com/office/drawing/2014/main" id="{00000000-0008-0000-2A00-000008000000}"/>
              </a:ext>
            </a:extLst>
          </xdr:cNvPr>
          <xdr:cNvCxnSpPr/>
        </xdr:nvCxnSpPr>
        <xdr:spPr>
          <a:xfrm>
            <a:off x="4391025" y="2000250"/>
            <a:ext cx="942975" cy="1"/>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495300</xdr:colOff>
      <xdr:row>22</xdr:row>
      <xdr:rowOff>47628</xdr:rowOff>
    </xdr:from>
    <xdr:to>
      <xdr:col>13</xdr:col>
      <xdr:colOff>342900</xdr:colOff>
      <xdr:row>25</xdr:row>
      <xdr:rowOff>104776</xdr:rowOff>
    </xdr:to>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990600" y="6486528"/>
          <a:ext cx="8963025" cy="914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（注１）　事業変更・中止の場合、理由を記載し、採択通知があった事業実施計画の事業の内容等と比較対象ができるよう</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「変更承認申請」「（変更）積算内訳」「（変更）別添２」を作成してください。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ただし事業内容のうち、当該変更の対象外となるものについては省略してください。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（注２）全事業が中止となる場合、「廃止」の申請とし、別添資料では活動毎に「中止」と記載してください。（全事業中止＝廃止）</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xdr:txBody>
    </xdr:sp>
    <xdr:clientData fPrintsWithSheet="0"/>
  </xdr:twoCellAnchor>
  <xdr:twoCellAnchor>
    <xdr:from>
      <xdr:col>1</xdr:col>
      <xdr:colOff>123825</xdr:colOff>
      <xdr:row>1</xdr:row>
      <xdr:rowOff>9525</xdr:rowOff>
    </xdr:from>
    <xdr:to>
      <xdr:col>4</xdr:col>
      <xdr:colOff>323850</xdr:colOff>
      <xdr:row>2</xdr:row>
      <xdr:rowOff>171450</xdr:rowOff>
    </xdr:to>
    <xdr:sp macro="" textlink="">
      <xdr:nvSpPr>
        <xdr:cNvPr id="4" name="角丸四角形 3">
          <a:extLst>
            <a:ext uri="{FF2B5EF4-FFF2-40B4-BE49-F238E27FC236}">
              <a16:creationId xmlns:a16="http://schemas.microsoft.com/office/drawing/2014/main" id="{00000000-0008-0000-2B00-000004000000}"/>
            </a:ext>
          </a:extLst>
        </xdr:cNvPr>
        <xdr:cNvSpPr/>
      </xdr:nvSpPr>
      <xdr:spPr>
        <a:xfrm>
          <a:off x="247650" y="123825"/>
          <a:ext cx="1905000" cy="409575"/>
        </a:xfrm>
        <a:prstGeom prst="roundRect">
          <a:avLst/>
        </a:prstGeom>
        <a:solidFill>
          <a:schemeClr val="accent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９月末までの変更申請書</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1314450" y="581025"/>
          <a:ext cx="64293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twoCellAnchor>
    <xdr:from>
      <xdr:col>6</xdr:col>
      <xdr:colOff>504825</xdr:colOff>
      <xdr:row>7</xdr:row>
      <xdr:rowOff>161925</xdr:rowOff>
    </xdr:from>
    <xdr:to>
      <xdr:col>8</xdr:col>
      <xdr:colOff>0</xdr:colOff>
      <xdr:row>9</xdr:row>
      <xdr:rowOff>171451</xdr:rowOff>
    </xdr:to>
    <xdr:grpSp>
      <xdr:nvGrpSpPr>
        <xdr:cNvPr id="3" name="グループ化 2">
          <a:extLst>
            <a:ext uri="{FF2B5EF4-FFF2-40B4-BE49-F238E27FC236}">
              <a16:creationId xmlns:a16="http://schemas.microsoft.com/office/drawing/2014/main" id="{00000000-0008-0000-3100-000003000000}"/>
            </a:ext>
          </a:extLst>
        </xdr:cNvPr>
        <xdr:cNvGrpSpPr/>
      </xdr:nvGrpSpPr>
      <xdr:grpSpPr>
        <a:xfrm>
          <a:off x="4327525" y="1654175"/>
          <a:ext cx="993775" cy="631826"/>
          <a:chOff x="4343400" y="1362075"/>
          <a:chExt cx="1000125" cy="638176"/>
        </a:xfrm>
      </xdr:grpSpPr>
      <xdr:cxnSp macro="">
        <xdr:nvCxnSpPr>
          <xdr:cNvPr id="4" name="直線矢印コネクタ 3">
            <a:extLst>
              <a:ext uri="{FF2B5EF4-FFF2-40B4-BE49-F238E27FC236}">
                <a16:creationId xmlns:a16="http://schemas.microsoft.com/office/drawing/2014/main" id="{00000000-0008-0000-3100-000004000000}"/>
              </a:ext>
            </a:extLst>
          </xdr:cNvPr>
          <xdr:cNvCxnSpPr/>
        </xdr:nvCxnSpPr>
        <xdr:spPr>
          <a:xfrm flipV="1">
            <a:off x="4352925" y="1362075"/>
            <a:ext cx="971550" cy="952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00000000-0008-0000-3100-000005000000}"/>
              </a:ext>
            </a:extLst>
          </xdr:cNvPr>
          <xdr:cNvCxnSpPr/>
        </xdr:nvCxnSpPr>
        <xdr:spPr>
          <a:xfrm>
            <a:off x="4343400" y="1371600"/>
            <a:ext cx="1000125" cy="33337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直線矢印コネクタ 5">
            <a:extLst>
              <a:ext uri="{FF2B5EF4-FFF2-40B4-BE49-F238E27FC236}">
                <a16:creationId xmlns:a16="http://schemas.microsoft.com/office/drawing/2014/main" id="{00000000-0008-0000-3100-000006000000}"/>
              </a:ext>
            </a:extLst>
          </xdr:cNvPr>
          <xdr:cNvCxnSpPr/>
        </xdr:nvCxnSpPr>
        <xdr:spPr>
          <a:xfrm>
            <a:off x="4391025" y="2000250"/>
            <a:ext cx="942975" cy="1"/>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609725" y="581025"/>
          <a:ext cx="595312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xdr:col>
      <xdr:colOff>495300</xdr:colOff>
      <xdr:row>22</xdr:row>
      <xdr:rowOff>47628</xdr:rowOff>
    </xdr:from>
    <xdr:to>
      <xdr:col>13</xdr:col>
      <xdr:colOff>342900</xdr:colOff>
      <xdr:row>25</xdr:row>
      <xdr:rowOff>104776</xdr:rowOff>
    </xdr:to>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990600" y="6486528"/>
          <a:ext cx="8963025" cy="914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（注１）　事業変更・中止の場合、理由を記載し、採択通知があった事業実施計画の事業の内容等と比較対象ができるよう</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「変更承認申請」「（変更）積算内訳」「（変更）別添２」を作成してください。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ただし事業内容のうち、当該変更の対象外となるものについては省略してください。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（注２）全事業が中止となる場合、「廃止」の申請とし、別添資料では活動毎に「中止」と記載してください。（全事業中止＝廃止）</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xdr:txBody>
    </xdr:sp>
    <xdr:clientData fPrintsWithSheet="0"/>
  </xdr:twoCellAnchor>
  <xdr:twoCellAnchor>
    <xdr:from>
      <xdr:col>1</xdr:col>
      <xdr:colOff>76200</xdr:colOff>
      <xdr:row>1</xdr:row>
      <xdr:rowOff>9525</xdr:rowOff>
    </xdr:from>
    <xdr:to>
      <xdr:col>4</xdr:col>
      <xdr:colOff>276225</xdr:colOff>
      <xdr:row>2</xdr:row>
      <xdr:rowOff>171450</xdr:rowOff>
    </xdr:to>
    <xdr:sp macro="" textlink="">
      <xdr:nvSpPr>
        <xdr:cNvPr id="4" name="角丸四角形 3">
          <a:extLst>
            <a:ext uri="{FF2B5EF4-FFF2-40B4-BE49-F238E27FC236}">
              <a16:creationId xmlns:a16="http://schemas.microsoft.com/office/drawing/2014/main" id="{00000000-0008-0000-3200-000004000000}"/>
            </a:ext>
          </a:extLst>
        </xdr:cNvPr>
        <xdr:cNvSpPr/>
      </xdr:nvSpPr>
      <xdr:spPr>
        <a:xfrm>
          <a:off x="200025" y="123825"/>
          <a:ext cx="1905000" cy="409575"/>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下期の変更申請書</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152525" y="581025"/>
          <a:ext cx="62388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11</xdr:col>
      <xdr:colOff>447675</xdr:colOff>
      <xdr:row>21</xdr:row>
      <xdr:rowOff>180975</xdr:rowOff>
    </xdr:from>
    <xdr:to>
      <xdr:col>14</xdr:col>
      <xdr:colOff>19049</xdr:colOff>
      <xdr:row>25</xdr:row>
      <xdr:rowOff>38100</xdr:rowOff>
    </xdr:to>
    <xdr:sp macro="" textlink="">
      <xdr:nvSpPr>
        <xdr:cNvPr id="2" name="右矢印 1">
          <a:extLst>
            <a:ext uri="{FF2B5EF4-FFF2-40B4-BE49-F238E27FC236}">
              <a16:creationId xmlns:a16="http://schemas.microsoft.com/office/drawing/2014/main" id="{00000000-0008-0000-3900-000002000000}"/>
            </a:ext>
          </a:extLst>
        </xdr:cNvPr>
        <xdr:cNvSpPr/>
      </xdr:nvSpPr>
      <xdr:spPr>
        <a:xfrm>
          <a:off x="8591550" y="6334125"/>
          <a:ext cx="1762124" cy="857250"/>
        </a:xfrm>
        <a:prstGeom prst="rightArrow">
          <a:avLst>
            <a:gd name="adj1" fmla="val 70000"/>
            <a:gd name="adj2" fmla="val 50000"/>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lnSpc>
              <a:spcPts val="1100"/>
            </a:lnSpc>
          </a:pPr>
          <a:r>
            <a:rPr kumimoji="1" lang="ja-JP" altLang="en-US" sz="1100"/>
            <a:t>事業終了年度の翌年度から３年間（８月）。ここから</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8</xdr:col>
      <xdr:colOff>104775</xdr:colOff>
      <xdr:row>55</xdr:row>
      <xdr:rowOff>142875</xdr:rowOff>
    </xdr:from>
    <xdr:to>
      <xdr:col>10</xdr:col>
      <xdr:colOff>323849</xdr:colOff>
      <xdr:row>59</xdr:row>
      <xdr:rowOff>161925</xdr:rowOff>
    </xdr:to>
    <xdr:sp macro="" textlink="">
      <xdr:nvSpPr>
        <xdr:cNvPr id="2" name="右矢印 1">
          <a:extLst>
            <a:ext uri="{FF2B5EF4-FFF2-40B4-BE49-F238E27FC236}">
              <a16:creationId xmlns:a16="http://schemas.microsoft.com/office/drawing/2014/main" id="{00000000-0008-0000-4100-000002000000}"/>
            </a:ext>
          </a:extLst>
        </xdr:cNvPr>
        <xdr:cNvSpPr/>
      </xdr:nvSpPr>
      <xdr:spPr>
        <a:xfrm flipH="1">
          <a:off x="10334625" y="6991350"/>
          <a:ext cx="1762124" cy="857250"/>
        </a:xfrm>
        <a:prstGeom prst="rightArrow">
          <a:avLst>
            <a:gd name="adj1" fmla="val 70000"/>
            <a:gd name="adj2" fmla="val 50000"/>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lnSpc>
              <a:spcPts val="1100"/>
            </a:lnSpc>
          </a:pPr>
          <a:r>
            <a:rPr kumimoji="1" lang="ja-JP" altLang="ja-JP" sz="1100">
              <a:solidFill>
                <a:schemeClr val="lt1"/>
              </a:solidFill>
              <a:effectLst/>
              <a:latin typeface="+mn-lt"/>
              <a:ea typeface="+mn-ea"/>
              <a:cs typeface="+mn-cs"/>
            </a:rPr>
            <a:t>事業終了年度の翌年度から３年間（８月）</a:t>
          </a:r>
          <a:r>
            <a:rPr kumimoji="1" lang="ja-JP" altLang="en-US" sz="1100"/>
            <a:t>。ここまで</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962025</xdr:colOff>
      <xdr:row>3</xdr:row>
      <xdr:rowOff>161925</xdr:rowOff>
    </xdr:to>
    <xdr:sp macro="" textlink="">
      <xdr:nvSpPr>
        <xdr:cNvPr id="2" name="角丸四角形 1">
          <a:extLst>
            <a:ext uri="{FF2B5EF4-FFF2-40B4-BE49-F238E27FC236}">
              <a16:creationId xmlns:a16="http://schemas.microsoft.com/office/drawing/2014/main" id="{00000000-0008-0000-4200-000002000000}"/>
            </a:ext>
          </a:extLst>
        </xdr:cNvPr>
        <xdr:cNvSpPr/>
      </xdr:nvSpPr>
      <xdr:spPr>
        <a:xfrm>
          <a:off x="495300" y="428625"/>
          <a:ext cx="4495800" cy="40957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事業終了後の５月まで、又は翌年５月までにご提出ください。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11</xdr:col>
      <xdr:colOff>600075</xdr:colOff>
      <xdr:row>20</xdr:row>
      <xdr:rowOff>257175</xdr:rowOff>
    </xdr:from>
    <xdr:to>
      <xdr:col>14</xdr:col>
      <xdr:colOff>19049</xdr:colOff>
      <xdr:row>23</xdr:row>
      <xdr:rowOff>257175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8639175" y="6124575"/>
          <a:ext cx="1609724" cy="857250"/>
        </a:xfrm>
        <a:prstGeom prst="rightArrow">
          <a:avLst>
            <a:gd name="adj1" fmla="val 70000"/>
            <a:gd name="adj2" fmla="val 50000"/>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補助金申請時作成ここから</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4</xdr:col>
      <xdr:colOff>171450</xdr:colOff>
      <xdr:row>0</xdr:row>
      <xdr:rowOff>76199</xdr:rowOff>
    </xdr:from>
    <xdr:to>
      <xdr:col>14</xdr:col>
      <xdr:colOff>504825</xdr:colOff>
      <xdr:row>1</xdr:row>
      <xdr:rowOff>209550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152650" y="76199"/>
          <a:ext cx="6524625" cy="2476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（注）事業毎の担当者の氏名及び役割や、委託する場合の委託先との関係を図表等で記載してください。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xdr:col>
      <xdr:colOff>228600</xdr:colOff>
      <xdr:row>0</xdr:row>
      <xdr:rowOff>66675</xdr:rowOff>
    </xdr:from>
    <xdr:to>
      <xdr:col>11</xdr:col>
      <xdr:colOff>695325</xdr:colOff>
      <xdr:row>1</xdr:row>
      <xdr:rowOff>209551</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4762500" y="66675"/>
          <a:ext cx="5162550" cy="2476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latin typeface="ＭＳ Ｐゴシック" panose="020B0600070205080204" pitchFamily="50" charset="-128"/>
              <a:ea typeface="ＭＳ Ｐゴシック" panose="020B060007020508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rPr>
            <a:t>「輸出拡大実行戦略」に掲げられているものはチェック欄にチェック（✔）</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5</xdr:col>
      <xdr:colOff>9525</xdr:colOff>
      <xdr:row>0</xdr:row>
      <xdr:rowOff>28575</xdr:rowOff>
    </xdr:from>
    <xdr:to>
      <xdr:col>12</xdr:col>
      <xdr:colOff>57150</xdr:colOff>
      <xdr:row>1</xdr:row>
      <xdr:rowOff>171451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4895850" y="28575"/>
          <a:ext cx="5162550" cy="2476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rgbClr val="FF0000"/>
              </a:solidFill>
              <a:latin typeface="ＭＳ Ｐゴシック" panose="020B0600070205080204" pitchFamily="50" charset="-128"/>
              <a:ea typeface="ＭＳ Ｐゴシック" panose="020B0600070205080204" pitchFamily="50" charset="-128"/>
            </a:rPr>
            <a:t>※</a:t>
          </a:r>
          <a:r>
            <a:rPr kumimoji="1" lang="ja-JP" altLang="en-US" sz="1100" b="0">
              <a:solidFill>
                <a:srgbClr val="FF0000"/>
              </a:solidFill>
              <a:latin typeface="ＭＳ Ｐゴシック" panose="020B0600070205080204" pitchFamily="50" charset="-128"/>
              <a:ea typeface="ＭＳ Ｐゴシック" panose="020B0600070205080204" pitchFamily="50" charset="-128"/>
            </a:rPr>
            <a:t>「輸出拡大実行戦略」に掲げられているものはチェック欄にチェック（✔）</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xdr:col>
      <xdr:colOff>704850</xdr:colOff>
      <xdr:row>0</xdr:row>
      <xdr:rowOff>95250</xdr:rowOff>
    </xdr:from>
    <xdr:to>
      <xdr:col>11</xdr:col>
      <xdr:colOff>485775</xdr:colOff>
      <xdr:row>2</xdr:row>
      <xdr:rowOff>9525</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1581150" y="95250"/>
          <a:ext cx="6553200" cy="276225"/>
        </a:xfrm>
        <a:prstGeom prst="rect">
          <a:avLst/>
        </a:prstGeom>
        <a:solidFill>
          <a:schemeClr val="accent4">
            <a:lumMod val="40000"/>
            <a:lumOff val="60000"/>
          </a:schemeClr>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Ｐゴシック" panose="020B0600070205080204" pitchFamily="50" charset="-128"/>
              <a:ea typeface="ＭＳ Ｐゴシック" panose="020B0600070205080204" pitchFamily="50" charset="-128"/>
            </a:rPr>
            <a:t>申請の際は提出必須です　（★このページの印刷は不要です）</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8</xdr:col>
      <xdr:colOff>266700</xdr:colOff>
      <xdr:row>29</xdr:row>
      <xdr:rowOff>76200</xdr:rowOff>
    </xdr:from>
    <xdr:to>
      <xdr:col>10</xdr:col>
      <xdr:colOff>428625</xdr:colOff>
      <xdr:row>33</xdr:row>
      <xdr:rowOff>0</xdr:rowOff>
    </xdr:to>
    <xdr:sp macro="" textlink="">
      <xdr:nvSpPr>
        <xdr:cNvPr id="2" name="右矢印 1">
          <a:extLst>
            <a:ext uri="{FF2B5EF4-FFF2-40B4-BE49-F238E27FC236}">
              <a16:creationId xmlns:a16="http://schemas.microsoft.com/office/drawing/2014/main" id="{00000000-0008-0000-0F00-000002000000}"/>
            </a:ext>
          </a:extLst>
        </xdr:cNvPr>
        <xdr:cNvSpPr/>
      </xdr:nvSpPr>
      <xdr:spPr>
        <a:xfrm flipH="1">
          <a:off x="8982075" y="7600950"/>
          <a:ext cx="1533525" cy="847725"/>
        </a:xfrm>
        <a:prstGeom prst="rightArrow">
          <a:avLst>
            <a:gd name="adj1" fmla="val 62698"/>
            <a:gd name="adj2" fmla="val 39683"/>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申請書類ここまで</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1152525" y="581025"/>
          <a:ext cx="62388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2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3.xml"/><Relationship Id="rId1" Type="http://schemas.openxmlformats.org/officeDocument/2006/relationships/printerSettings" Target="../printerSettings/printerSettings30.bin"/><Relationship Id="rId4"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31.bin"/><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5.xml"/><Relationship Id="rId1" Type="http://schemas.openxmlformats.org/officeDocument/2006/relationships/printerSettings" Target="../printerSettings/printerSettings32.bin"/><Relationship Id="rId4"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8.xml"/><Relationship Id="rId1" Type="http://schemas.openxmlformats.org/officeDocument/2006/relationships/printerSettings" Target="../printerSettings/printerSettings44.bin"/><Relationship Id="rId4"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0.xml"/><Relationship Id="rId1" Type="http://schemas.openxmlformats.org/officeDocument/2006/relationships/printerSettings" Target="../printerSettings/printerSettings51.bin"/><Relationship Id="rId4" Type="http://schemas.openxmlformats.org/officeDocument/2006/relationships/comments" Target="../comments28.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1.xml"/><Relationship Id="rId1" Type="http://schemas.openxmlformats.org/officeDocument/2006/relationships/printerSettings" Target="../printerSettings/printerSettings57.bin"/><Relationship Id="rId4" Type="http://schemas.openxmlformats.org/officeDocument/2006/relationships/comments" Target="../comments3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2.xml"/><Relationship Id="rId1" Type="http://schemas.openxmlformats.org/officeDocument/2006/relationships/printerSettings" Target="../printerSettings/printerSettings5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3.xml"/><Relationship Id="rId1" Type="http://schemas.openxmlformats.org/officeDocument/2006/relationships/printerSettings" Target="../printerSettings/printerSettings66.bin"/><Relationship Id="rId4" Type="http://schemas.openxmlformats.org/officeDocument/2006/relationships/comments" Target="../comments38.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4.xml"/><Relationship Id="rId1" Type="http://schemas.openxmlformats.org/officeDocument/2006/relationships/printerSettings" Target="../printerSettings/printerSettings67.bin"/><Relationship Id="rId4" Type="http://schemas.openxmlformats.org/officeDocument/2006/relationships/comments" Target="../comments39.xml"/></Relationships>
</file>

<file path=xl/worksheets/_rels/sheet68.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R30"/>
  <sheetViews>
    <sheetView tabSelected="1" zoomScale="98" zoomScaleNormal="98" workbookViewId="0"/>
  </sheetViews>
  <sheetFormatPr defaultColWidth="9" defaultRowHeight="15"/>
  <cols>
    <col min="1" max="16384" width="9" style="3"/>
  </cols>
  <sheetData>
    <row r="2" spans="1:18" ht="35.5" thickBot="1">
      <c r="A2" s="78" t="s">
        <v>0</v>
      </c>
      <c r="H2" s="79" t="s">
        <v>1</v>
      </c>
    </row>
    <row r="3" spans="1:18" ht="15.5" thickTop="1">
      <c r="A3" s="72"/>
      <c r="N3" s="917" t="s">
        <v>2</v>
      </c>
      <c r="O3" s="918"/>
      <c r="P3" s="918"/>
      <c r="Q3" s="918"/>
      <c r="R3" s="919"/>
    </row>
    <row r="4" spans="1:18" ht="15.5" thickBot="1">
      <c r="N4" s="920"/>
      <c r="O4" s="921"/>
      <c r="P4" s="921"/>
      <c r="Q4" s="921"/>
      <c r="R4" s="922"/>
    </row>
    <row r="5" spans="1:18" ht="15.5" thickTop="1"/>
    <row r="12" spans="1:18">
      <c r="J12" s="81" t="s">
        <v>3</v>
      </c>
    </row>
    <row r="13" spans="1:18">
      <c r="J13" s="81" t="s">
        <v>4</v>
      </c>
    </row>
    <row r="30" spans="2:5" ht="20">
      <c r="B30" s="116" t="s">
        <v>5</v>
      </c>
      <c r="C30" s="107"/>
      <c r="D30" s="107"/>
      <c r="E30" s="107"/>
    </row>
  </sheetData>
  <mergeCells count="1">
    <mergeCell ref="N3:R4"/>
  </mergeCells>
  <phoneticPr fontId="1"/>
  <hyperlinks>
    <hyperlink ref="B30:E30" location="様式⑤!A1" display="★遂行状況報告書兼概算払請求書（様式５）" xr:uid="{00000000-0004-0000-0000-000000000000}"/>
  </hyperlinks>
  <pageMargins left="0.7" right="0.22" top="0.75" bottom="0.38" header="0.3" footer="0.3"/>
  <pageSetup paperSize="9" scale="68"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Q54"/>
  <sheetViews>
    <sheetView view="pageBreakPreview" zoomScaleNormal="100" zoomScaleSheetLayoutView="100" workbookViewId="0"/>
  </sheetViews>
  <sheetFormatPr defaultColWidth="9" defaultRowHeight="13"/>
  <cols>
    <col min="1" max="1" width="2" style="121" customWidth="1"/>
    <col min="2" max="2" width="6.83203125" style="121" customWidth="1"/>
    <col min="3" max="3" width="35.58203125" style="121" customWidth="1"/>
    <col min="4" max="15" width="7.33203125" style="121" customWidth="1"/>
    <col min="16" max="16" width="1.58203125" style="121" customWidth="1"/>
    <col min="17" max="16384" width="9" style="121"/>
  </cols>
  <sheetData>
    <row r="1" spans="1:17" ht="9" customHeight="1"/>
    <row r="2" spans="1:17" ht="19.5" customHeight="1" thickBot="1">
      <c r="B2" s="179" t="s">
        <v>138</v>
      </c>
    </row>
    <row r="3" spans="1:17" ht="19.5" customHeight="1">
      <c r="B3" s="1074" t="s">
        <v>119</v>
      </c>
      <c r="C3" s="1084" t="s">
        <v>122</v>
      </c>
      <c r="D3" s="1082" t="s">
        <v>123</v>
      </c>
      <c r="E3" s="1082"/>
      <c r="F3" s="1082"/>
      <c r="G3" s="1082"/>
      <c r="H3" s="1082"/>
      <c r="I3" s="1082"/>
      <c r="J3" s="1082"/>
      <c r="K3" s="1082"/>
      <c r="L3" s="1082"/>
      <c r="M3" s="1082" t="s">
        <v>124</v>
      </c>
      <c r="N3" s="1082"/>
      <c r="O3" s="1083"/>
      <c r="P3" s="521"/>
    </row>
    <row r="4" spans="1:17" ht="19.5" customHeight="1">
      <c r="B4" s="1081"/>
      <c r="C4" s="1085"/>
      <c r="D4" s="245" t="s">
        <v>125</v>
      </c>
      <c r="E4" s="245" t="s">
        <v>126</v>
      </c>
      <c r="F4" s="245" t="s">
        <v>127</v>
      </c>
      <c r="G4" s="245" t="s">
        <v>128</v>
      </c>
      <c r="H4" s="245" t="s">
        <v>129</v>
      </c>
      <c r="I4" s="245" t="s">
        <v>130</v>
      </c>
      <c r="J4" s="245" t="s">
        <v>131</v>
      </c>
      <c r="K4" s="245" t="s">
        <v>132</v>
      </c>
      <c r="L4" s="245" t="s">
        <v>133</v>
      </c>
      <c r="M4" s="245" t="s">
        <v>134</v>
      </c>
      <c r="N4" s="245" t="s">
        <v>135</v>
      </c>
      <c r="O4" s="186" t="s">
        <v>136</v>
      </c>
    </row>
    <row r="5" spans="1:17" ht="45" customHeight="1">
      <c r="A5" s="202"/>
      <c r="B5" s="228" t="str">
        <f>IF('①4.事業内容（販促）'!B5="","",'①4.事業内容（販促）'!B5)</f>
        <v/>
      </c>
      <c r="C5" s="199" t="str">
        <f>IF('①4.事業内容（販促）'!C5="","",'①4.事業内容（販促）'!C5)</f>
        <v/>
      </c>
      <c r="D5" s="410"/>
      <c r="E5" s="410"/>
      <c r="F5" s="410"/>
      <c r="G5" s="410"/>
      <c r="H5" s="410"/>
      <c r="I5" s="410"/>
      <c r="J5" s="410"/>
      <c r="K5" s="409"/>
      <c r="L5" s="410"/>
      <c r="M5" s="410"/>
      <c r="N5" s="410"/>
      <c r="O5" s="188"/>
      <c r="Q5" s="158" t="s">
        <v>107</v>
      </c>
    </row>
    <row r="6" spans="1:17" ht="45" customHeight="1">
      <c r="A6" s="202"/>
      <c r="B6" s="228" t="str">
        <f>IF('①4.事業内容（販促）'!B6="","",'①4.事業内容（販促）'!B6)</f>
        <v/>
      </c>
      <c r="C6" s="199" t="str">
        <f>IF('①4.事業内容（販促）'!C6="","",'①4.事業内容（販促）'!C6)</f>
        <v/>
      </c>
      <c r="D6" s="203"/>
      <c r="E6" s="203"/>
      <c r="F6" s="204"/>
      <c r="G6" s="204"/>
      <c r="H6" s="203"/>
      <c r="I6" s="205"/>
      <c r="J6" s="203"/>
      <c r="K6" s="203"/>
      <c r="L6" s="203"/>
      <c r="M6" s="203"/>
      <c r="N6" s="203"/>
      <c r="O6" s="206"/>
      <c r="Q6" s="163" t="s">
        <v>108</v>
      </c>
    </row>
    <row r="7" spans="1:17" ht="45" customHeight="1">
      <c r="A7" s="202"/>
      <c r="B7" s="228" t="str">
        <f>IF('①4.事業内容（販促）'!B7="","",'①4.事業内容（販促）'!B7)</f>
        <v/>
      </c>
      <c r="C7" s="199" t="str">
        <f>IF('①4.事業内容（販促）'!C7="","",'①4.事業内容（販促）'!C7)</f>
        <v/>
      </c>
      <c r="D7" s="203"/>
      <c r="E7" s="203"/>
      <c r="F7" s="203"/>
      <c r="G7" s="203"/>
      <c r="H7" s="203"/>
      <c r="I7" s="203"/>
      <c r="J7" s="203"/>
      <c r="K7" s="203"/>
      <c r="L7" s="203"/>
      <c r="M7" s="203"/>
      <c r="N7" s="203"/>
      <c r="O7" s="206"/>
      <c r="Q7" s="158" t="s">
        <v>109</v>
      </c>
    </row>
    <row r="8" spans="1:17" ht="45" customHeight="1">
      <c r="A8" s="202"/>
      <c r="B8" s="228" t="str">
        <f>IF('①4.事業内容（販促）'!B8="","",'①4.事業内容（販促）'!B8)</f>
        <v/>
      </c>
      <c r="C8" s="199" t="str">
        <f>IF('①4.事業内容（販促）'!C8="","",'①4.事業内容（販促）'!C8)</f>
        <v/>
      </c>
      <c r="D8" s="203"/>
      <c r="E8" s="203"/>
      <c r="F8" s="203"/>
      <c r="G8" s="203"/>
      <c r="H8" s="203"/>
      <c r="I8" s="203"/>
      <c r="J8" s="203"/>
      <c r="K8" s="207"/>
      <c r="L8" s="207"/>
      <c r="M8" s="203"/>
      <c r="N8" s="203"/>
      <c r="O8" s="206"/>
      <c r="Q8" s="163" t="s">
        <v>110</v>
      </c>
    </row>
    <row r="9" spans="1:17" ht="45" customHeight="1">
      <c r="B9" s="228" t="str">
        <f>IF('①4.事業内容（販促）'!B9="","",'①4.事業内容（販促）'!B9)</f>
        <v/>
      </c>
      <c r="C9" s="199" t="str">
        <f>IF('①4.事業内容（販促）'!C9="","",'①4.事業内容（販促）'!C9)</f>
        <v/>
      </c>
      <c r="D9" s="203"/>
      <c r="E9" s="203"/>
      <c r="F9" s="203"/>
      <c r="G9" s="203"/>
      <c r="H9" s="203"/>
      <c r="I9" s="203"/>
      <c r="J9" s="203"/>
      <c r="K9" s="203"/>
      <c r="L9" s="203"/>
      <c r="M9" s="203"/>
      <c r="N9" s="203"/>
      <c r="O9" s="206"/>
      <c r="Q9" s="163" t="s">
        <v>137</v>
      </c>
    </row>
    <row r="10" spans="1:17" ht="45" customHeight="1">
      <c r="B10" s="228" t="str">
        <f>IF('①4.事業内容（販促）'!B10="","",'①4.事業内容（販促）'!B10)</f>
        <v/>
      </c>
      <c r="C10" s="199" t="str">
        <f>IF('①4.事業内容（販促）'!C10="","",'①4.事業内容（販促）'!C10)</f>
        <v/>
      </c>
      <c r="D10" s="203"/>
      <c r="E10" s="203"/>
      <c r="F10" s="203"/>
      <c r="G10" s="203"/>
      <c r="H10" s="203"/>
      <c r="I10" s="203"/>
      <c r="J10" s="203"/>
      <c r="K10" s="203"/>
      <c r="L10" s="203"/>
      <c r="M10" s="203"/>
      <c r="N10" s="203"/>
      <c r="O10" s="206"/>
    </row>
    <row r="11" spans="1:17" ht="45" customHeight="1">
      <c r="B11" s="228" t="str">
        <f>IF('①4.事業内容（販促）'!B11="","",'①4.事業内容（販促）'!B11)</f>
        <v/>
      </c>
      <c r="C11" s="199" t="str">
        <f>IF('①4.事業内容（販促）'!C11="","",'①4.事業内容（販促）'!C11)</f>
        <v/>
      </c>
      <c r="D11" s="203"/>
      <c r="E11" s="203"/>
      <c r="F11" s="203"/>
      <c r="G11" s="203"/>
      <c r="H11" s="203"/>
      <c r="I11" s="203"/>
      <c r="J11" s="203"/>
      <c r="K11" s="203"/>
      <c r="L11" s="203"/>
      <c r="M11" s="203"/>
      <c r="N11" s="203"/>
      <c r="O11" s="206"/>
    </row>
    <row r="12" spans="1:17" ht="45" customHeight="1">
      <c r="B12" s="228" t="str">
        <f>IF('①4.事業内容（販促）'!B12="","",'①4.事業内容（販促）'!B12)</f>
        <v/>
      </c>
      <c r="C12" s="199" t="str">
        <f>IF('①4.事業内容（販促）'!C12="","",'①4.事業内容（販促）'!C12)</f>
        <v/>
      </c>
      <c r="D12" s="203"/>
      <c r="E12" s="203"/>
      <c r="F12" s="203"/>
      <c r="G12" s="203"/>
      <c r="H12" s="203"/>
      <c r="I12" s="203"/>
      <c r="J12" s="203"/>
      <c r="K12" s="203"/>
      <c r="L12" s="203"/>
      <c r="M12" s="203"/>
      <c r="N12" s="203"/>
      <c r="O12" s="206"/>
    </row>
    <row r="13" spans="1:17" ht="45" customHeight="1">
      <c r="B13" s="228" t="str">
        <f>IF('①4.事業内容（販促）'!B13="","",'①4.事業内容（販促）'!B13)</f>
        <v/>
      </c>
      <c r="C13" s="199" t="str">
        <f>IF('①4.事業内容（販促）'!C13="","",'①4.事業内容（販促）'!C13)</f>
        <v/>
      </c>
      <c r="D13" s="203"/>
      <c r="E13" s="203"/>
      <c r="F13" s="203"/>
      <c r="G13" s="203"/>
      <c r="H13" s="203"/>
      <c r="I13" s="203"/>
      <c r="J13" s="203"/>
      <c r="K13" s="203"/>
      <c r="L13" s="203"/>
      <c r="M13" s="203"/>
      <c r="N13" s="203"/>
      <c r="O13" s="206"/>
    </row>
    <row r="14" spans="1:17" ht="45" customHeight="1" thickBot="1">
      <c r="B14" s="229" t="str">
        <f>IF('①4.事業内容（販促）'!B14="","",'①4.事業内容（販促）'!B14)</f>
        <v/>
      </c>
      <c r="C14" s="200" t="str">
        <f>IF('①4.事業内容（販促）'!C14="","",'①4.事業内容（販促）'!C14)</f>
        <v/>
      </c>
      <c r="D14" s="208"/>
      <c r="E14" s="208"/>
      <c r="F14" s="208"/>
      <c r="G14" s="208"/>
      <c r="H14" s="208"/>
      <c r="I14" s="208"/>
      <c r="J14" s="208"/>
      <c r="K14" s="208"/>
      <c r="L14" s="208"/>
      <c r="M14" s="208"/>
      <c r="N14" s="208"/>
      <c r="O14" s="209"/>
      <c r="Q14" s="124"/>
    </row>
    <row r="15" spans="1:17" ht="45" hidden="1" customHeight="1">
      <c r="B15" s="227" t="str">
        <f>IF('①4.事業内容（販促）'!B15="","",'①4.事業内容（販促）'!B15)</f>
        <v/>
      </c>
      <c r="C15" s="201" t="str">
        <f>IF('①4.事業内容（販促）'!C15="","",'①4.事業内容（販促）'!C15)</f>
        <v/>
      </c>
      <c r="D15" s="210"/>
      <c r="E15" s="210"/>
      <c r="F15" s="210"/>
      <c r="G15" s="210"/>
      <c r="H15" s="210"/>
      <c r="I15" s="210"/>
      <c r="J15" s="210"/>
      <c r="K15" s="210"/>
      <c r="L15" s="210"/>
      <c r="M15" s="210"/>
      <c r="N15" s="210"/>
      <c r="O15" s="211"/>
    </row>
    <row r="16" spans="1:17" ht="45" hidden="1" customHeight="1">
      <c r="B16" s="228" t="str">
        <f>IF('①4.事業内容（販促）'!B16="","",'①4.事業内容（販促）'!B16)</f>
        <v/>
      </c>
      <c r="C16" s="199" t="str">
        <f>IF('①4.事業内容（販促）'!C16="","",'①4.事業内容（販促）'!C16)</f>
        <v/>
      </c>
      <c r="D16" s="203"/>
      <c r="E16" s="203"/>
      <c r="F16" s="203"/>
      <c r="G16" s="203"/>
      <c r="H16" s="203"/>
      <c r="I16" s="203"/>
      <c r="J16" s="203"/>
      <c r="K16" s="203"/>
      <c r="L16" s="203"/>
      <c r="M16" s="203"/>
      <c r="N16" s="203"/>
      <c r="O16" s="206"/>
    </row>
    <row r="17" spans="2:15" ht="45" hidden="1" customHeight="1">
      <c r="B17" s="228" t="str">
        <f>IF('①4.事業内容（販促）'!B17="","",'①4.事業内容（販促）'!B17)</f>
        <v/>
      </c>
      <c r="C17" s="199" t="str">
        <f>IF('①4.事業内容（販促）'!C17="","",'①4.事業内容（販促）'!C17)</f>
        <v/>
      </c>
      <c r="D17" s="203"/>
      <c r="E17" s="203"/>
      <c r="F17" s="203"/>
      <c r="G17" s="203"/>
      <c r="H17" s="203"/>
      <c r="I17" s="203"/>
      <c r="J17" s="203"/>
      <c r="K17" s="203"/>
      <c r="L17" s="203"/>
      <c r="M17" s="203"/>
      <c r="N17" s="203"/>
      <c r="O17" s="206"/>
    </row>
    <row r="18" spans="2:15" ht="45" hidden="1" customHeight="1">
      <c r="B18" s="228" t="str">
        <f>IF('①4.事業内容（販促）'!B18="","",'①4.事業内容（販促）'!B18)</f>
        <v/>
      </c>
      <c r="C18" s="199" t="str">
        <f>IF('①4.事業内容（販促）'!C18="","",'①4.事業内容（販促）'!C18)</f>
        <v/>
      </c>
      <c r="D18" s="203"/>
      <c r="E18" s="203"/>
      <c r="F18" s="203"/>
      <c r="G18" s="203"/>
      <c r="H18" s="203"/>
      <c r="I18" s="203"/>
      <c r="J18" s="203"/>
      <c r="K18" s="203"/>
      <c r="L18" s="203"/>
      <c r="M18" s="203"/>
      <c r="N18" s="203"/>
      <c r="O18" s="206"/>
    </row>
    <row r="19" spans="2:15" ht="45" hidden="1" customHeight="1">
      <c r="B19" s="228" t="str">
        <f>IF('①4.事業内容（販促）'!B19="","",'①4.事業内容（販促）'!B19)</f>
        <v/>
      </c>
      <c r="C19" s="199" t="str">
        <f>IF('①4.事業内容（販促）'!C19="","",'①4.事業内容（販促）'!C19)</f>
        <v/>
      </c>
      <c r="D19" s="203"/>
      <c r="E19" s="203"/>
      <c r="F19" s="203"/>
      <c r="G19" s="203"/>
      <c r="H19" s="203"/>
      <c r="I19" s="203"/>
      <c r="J19" s="203"/>
      <c r="K19" s="203"/>
      <c r="L19" s="203"/>
      <c r="M19" s="203"/>
      <c r="N19" s="203"/>
      <c r="O19" s="206"/>
    </row>
    <row r="20" spans="2:15" ht="45" hidden="1" customHeight="1">
      <c r="B20" s="228" t="str">
        <f>IF('①4.事業内容（販促）'!B20="","",'①4.事業内容（販促）'!B20)</f>
        <v/>
      </c>
      <c r="C20" s="199" t="str">
        <f>IF('①4.事業内容（販促）'!C20="","",'①4.事業内容（販促）'!C20)</f>
        <v/>
      </c>
      <c r="D20" s="203"/>
      <c r="E20" s="203"/>
      <c r="F20" s="203"/>
      <c r="G20" s="203"/>
      <c r="H20" s="203"/>
      <c r="I20" s="203"/>
      <c r="J20" s="203"/>
      <c r="K20" s="203"/>
      <c r="L20" s="203"/>
      <c r="M20" s="203"/>
      <c r="N20" s="203"/>
      <c r="O20" s="206"/>
    </row>
    <row r="21" spans="2:15" ht="45" hidden="1" customHeight="1">
      <c r="B21" s="228" t="str">
        <f>IF('①4.事業内容（販促）'!B21="","",'①4.事業内容（販促）'!B21)</f>
        <v/>
      </c>
      <c r="C21" s="199" t="str">
        <f>IF('①4.事業内容（販促）'!C21="","",'①4.事業内容（販促）'!C21)</f>
        <v/>
      </c>
      <c r="D21" s="203"/>
      <c r="E21" s="203"/>
      <c r="F21" s="203"/>
      <c r="G21" s="203"/>
      <c r="H21" s="203"/>
      <c r="I21" s="203"/>
      <c r="J21" s="203"/>
      <c r="K21" s="203"/>
      <c r="L21" s="203"/>
      <c r="M21" s="203"/>
      <c r="N21" s="203"/>
      <c r="O21" s="206"/>
    </row>
    <row r="22" spans="2:15" ht="45" hidden="1" customHeight="1">
      <c r="B22" s="228" t="str">
        <f>IF('①4.事業内容（販促）'!B22="","",'①4.事業内容（販促）'!B22)</f>
        <v/>
      </c>
      <c r="C22" s="199" t="str">
        <f>IF('①4.事業内容（販促）'!C22="","",'①4.事業内容（販促）'!C22)</f>
        <v/>
      </c>
      <c r="D22" s="203"/>
      <c r="E22" s="203"/>
      <c r="F22" s="203"/>
      <c r="G22" s="203"/>
      <c r="H22" s="203"/>
      <c r="I22" s="203"/>
      <c r="J22" s="203"/>
      <c r="K22" s="203"/>
      <c r="L22" s="203"/>
      <c r="M22" s="203"/>
      <c r="N22" s="203"/>
      <c r="O22" s="206"/>
    </row>
    <row r="23" spans="2:15" ht="45" hidden="1" customHeight="1">
      <c r="B23" s="228" t="str">
        <f>IF('①4.事業内容（販促）'!B23="","",'①4.事業内容（販促）'!B23)</f>
        <v/>
      </c>
      <c r="C23" s="199" t="str">
        <f>IF('①4.事業内容（販促）'!C23="","",'①4.事業内容（販促）'!C23)</f>
        <v/>
      </c>
      <c r="D23" s="203"/>
      <c r="E23" s="203"/>
      <c r="F23" s="203"/>
      <c r="G23" s="203"/>
      <c r="H23" s="203"/>
      <c r="I23" s="203"/>
      <c r="J23" s="203"/>
      <c r="K23" s="203"/>
      <c r="L23" s="203"/>
      <c r="M23" s="203"/>
      <c r="N23" s="203"/>
      <c r="O23" s="206"/>
    </row>
    <row r="24" spans="2:15" ht="45" hidden="1" customHeight="1" thickBot="1">
      <c r="B24" s="229" t="str">
        <f>IF('①4.事業内容（販促）'!B24="","",'①4.事業内容（販促）'!B24)</f>
        <v/>
      </c>
      <c r="C24" s="200" t="str">
        <f>IF('①4.事業内容（販促）'!C24="","",'①4.事業内容（販促）'!C24)</f>
        <v/>
      </c>
      <c r="D24" s="208"/>
      <c r="E24" s="208"/>
      <c r="F24" s="208"/>
      <c r="G24" s="208"/>
      <c r="H24" s="208"/>
      <c r="I24" s="208"/>
      <c r="J24" s="208"/>
      <c r="K24" s="208"/>
      <c r="L24" s="208"/>
      <c r="M24" s="208"/>
      <c r="N24" s="208"/>
      <c r="O24" s="209"/>
    </row>
    <row r="25" spans="2:15" ht="45" hidden="1" customHeight="1">
      <c r="B25" s="227" t="str">
        <f>IF('①4.事業内容（販促）'!B25="","",'①4.事業内容（販促）'!B25)</f>
        <v/>
      </c>
      <c r="C25" s="201" t="str">
        <f>IF('①4.事業内容（販促）'!C25="","",'①4.事業内容（販促）'!C25)</f>
        <v/>
      </c>
      <c r="D25" s="210"/>
      <c r="E25" s="210"/>
      <c r="F25" s="210"/>
      <c r="G25" s="210"/>
      <c r="H25" s="210"/>
      <c r="I25" s="210"/>
      <c r="J25" s="210"/>
      <c r="K25" s="210"/>
      <c r="L25" s="210"/>
      <c r="M25" s="210"/>
      <c r="N25" s="210"/>
      <c r="O25" s="211"/>
    </row>
    <row r="26" spans="2:15" ht="45" hidden="1" customHeight="1">
      <c r="B26" s="228" t="str">
        <f>IF('①4.事業内容（販促）'!B26="","",'①4.事業内容（販促）'!B26)</f>
        <v/>
      </c>
      <c r="C26" s="199" t="str">
        <f>IF('①4.事業内容（販促）'!C26="","",'①4.事業内容（販促）'!C26)</f>
        <v/>
      </c>
      <c r="D26" s="203"/>
      <c r="E26" s="203"/>
      <c r="F26" s="203"/>
      <c r="G26" s="203"/>
      <c r="H26" s="203"/>
      <c r="I26" s="203"/>
      <c r="J26" s="203"/>
      <c r="K26" s="203"/>
      <c r="L26" s="203"/>
      <c r="M26" s="203"/>
      <c r="N26" s="203"/>
      <c r="O26" s="206"/>
    </row>
    <row r="27" spans="2:15" ht="45" hidden="1" customHeight="1">
      <c r="B27" s="228" t="str">
        <f>IF('①4.事業内容（販促）'!B27="","",'①4.事業内容（販促）'!B27)</f>
        <v/>
      </c>
      <c r="C27" s="199" t="str">
        <f>IF('①4.事業内容（販促）'!C27="","",'①4.事業内容（販促）'!C27)</f>
        <v/>
      </c>
      <c r="D27" s="203"/>
      <c r="E27" s="203"/>
      <c r="F27" s="203"/>
      <c r="G27" s="203"/>
      <c r="H27" s="203"/>
      <c r="I27" s="203"/>
      <c r="J27" s="203"/>
      <c r="K27" s="203"/>
      <c r="L27" s="203"/>
      <c r="M27" s="203"/>
      <c r="N27" s="203"/>
      <c r="O27" s="206"/>
    </row>
    <row r="28" spans="2:15" ht="45" hidden="1" customHeight="1">
      <c r="B28" s="228" t="str">
        <f>IF('①4.事業内容（販促）'!B28="","",'①4.事業内容（販促）'!B28)</f>
        <v/>
      </c>
      <c r="C28" s="199" t="str">
        <f>IF('①4.事業内容（販促）'!C28="","",'①4.事業内容（販促）'!C28)</f>
        <v/>
      </c>
      <c r="D28" s="203"/>
      <c r="E28" s="203"/>
      <c r="F28" s="203"/>
      <c r="G28" s="203"/>
      <c r="H28" s="203"/>
      <c r="I28" s="203"/>
      <c r="J28" s="203"/>
      <c r="K28" s="203"/>
      <c r="L28" s="203"/>
      <c r="M28" s="203"/>
      <c r="N28" s="203"/>
      <c r="O28" s="206"/>
    </row>
    <row r="29" spans="2:15" ht="45" hidden="1" customHeight="1">
      <c r="B29" s="228" t="str">
        <f>IF('①4.事業内容（販促）'!B29="","",'①4.事業内容（販促）'!B29)</f>
        <v/>
      </c>
      <c r="C29" s="199" t="str">
        <f>IF('①4.事業内容（販促）'!C29="","",'①4.事業内容（販促）'!C29)</f>
        <v/>
      </c>
      <c r="D29" s="203"/>
      <c r="E29" s="203"/>
      <c r="F29" s="203"/>
      <c r="G29" s="203"/>
      <c r="H29" s="203"/>
      <c r="I29" s="203"/>
      <c r="J29" s="203"/>
      <c r="K29" s="203"/>
      <c r="L29" s="203"/>
      <c r="M29" s="203"/>
      <c r="N29" s="203"/>
      <c r="O29" s="206"/>
    </row>
    <row r="30" spans="2:15" ht="45" hidden="1" customHeight="1">
      <c r="B30" s="228" t="str">
        <f>IF('①4.事業内容（販促）'!B30="","",'①4.事業内容（販促）'!B30)</f>
        <v/>
      </c>
      <c r="C30" s="199" t="str">
        <f>IF('①4.事業内容（販促）'!C30="","",'①4.事業内容（販促）'!C30)</f>
        <v/>
      </c>
      <c r="D30" s="203"/>
      <c r="E30" s="203"/>
      <c r="F30" s="203"/>
      <c r="G30" s="203"/>
      <c r="H30" s="203"/>
      <c r="I30" s="203"/>
      <c r="J30" s="203"/>
      <c r="K30" s="203"/>
      <c r="L30" s="203"/>
      <c r="M30" s="203"/>
      <c r="N30" s="203"/>
      <c r="O30" s="206"/>
    </row>
    <row r="31" spans="2:15" ht="45" hidden="1" customHeight="1">
      <c r="B31" s="228" t="str">
        <f>IF('①4.事業内容（販促）'!B31="","",'①4.事業内容（販促）'!B31)</f>
        <v/>
      </c>
      <c r="C31" s="199" t="str">
        <f>IF('①4.事業内容（販促）'!C31="","",'①4.事業内容（販促）'!C31)</f>
        <v/>
      </c>
      <c r="D31" s="203"/>
      <c r="E31" s="203"/>
      <c r="F31" s="203"/>
      <c r="G31" s="203"/>
      <c r="H31" s="203"/>
      <c r="I31" s="203"/>
      <c r="J31" s="203"/>
      <c r="K31" s="203"/>
      <c r="L31" s="203"/>
      <c r="M31" s="203"/>
      <c r="N31" s="203"/>
      <c r="O31" s="206"/>
    </row>
    <row r="32" spans="2:15" ht="45" hidden="1" customHeight="1">
      <c r="B32" s="228" t="str">
        <f>IF('①4.事業内容（販促）'!B32="","",'①4.事業内容（販促）'!B32)</f>
        <v/>
      </c>
      <c r="C32" s="199" t="str">
        <f>IF('①4.事業内容（販促）'!C32="","",'①4.事業内容（販促）'!C32)</f>
        <v/>
      </c>
      <c r="D32" s="203"/>
      <c r="E32" s="203"/>
      <c r="F32" s="203"/>
      <c r="G32" s="203"/>
      <c r="H32" s="203"/>
      <c r="I32" s="203"/>
      <c r="J32" s="203"/>
      <c r="K32" s="203"/>
      <c r="L32" s="203"/>
      <c r="M32" s="203"/>
      <c r="N32" s="203"/>
      <c r="O32" s="206"/>
    </row>
    <row r="33" spans="2:15" ht="45" hidden="1" customHeight="1">
      <c r="B33" s="228" t="str">
        <f>IF('①4.事業内容（販促）'!B33="","",'①4.事業内容（販促）'!B33)</f>
        <v/>
      </c>
      <c r="C33" s="199" t="str">
        <f>IF('①4.事業内容（販促）'!C33="","",'①4.事業内容（販促）'!C33)</f>
        <v/>
      </c>
      <c r="D33" s="203"/>
      <c r="E33" s="203"/>
      <c r="F33" s="203"/>
      <c r="G33" s="203"/>
      <c r="H33" s="203"/>
      <c r="I33" s="203"/>
      <c r="J33" s="203"/>
      <c r="K33" s="203"/>
      <c r="L33" s="203"/>
      <c r="M33" s="203"/>
      <c r="N33" s="203"/>
      <c r="O33" s="206"/>
    </row>
    <row r="34" spans="2:15" ht="45" hidden="1" customHeight="1" thickBot="1">
      <c r="B34" s="229" t="str">
        <f>IF('①4.事業内容（販促）'!B34="","",'①4.事業内容（販促）'!B34)</f>
        <v/>
      </c>
      <c r="C34" s="200" t="str">
        <f>IF('①4.事業内容（販促）'!C34="","",'①4.事業内容（販促）'!C34)</f>
        <v/>
      </c>
      <c r="D34" s="208"/>
      <c r="E34" s="208"/>
      <c r="F34" s="208"/>
      <c r="G34" s="208"/>
      <c r="H34" s="208"/>
      <c r="I34" s="208"/>
      <c r="J34" s="208"/>
      <c r="K34" s="208"/>
      <c r="L34" s="208"/>
      <c r="M34" s="208"/>
      <c r="N34" s="208"/>
      <c r="O34" s="209"/>
    </row>
    <row r="35" spans="2:15" ht="45" hidden="1" customHeight="1">
      <c r="B35" s="227" t="str">
        <f>IF('①4.事業内容（販促）'!B35="","",'①4.事業内容（販促）'!B35)</f>
        <v/>
      </c>
      <c r="C35" s="201" t="str">
        <f>IF('①4.事業内容（販促）'!C35="","",'①4.事業内容（販促）'!C35)</f>
        <v/>
      </c>
      <c r="D35" s="210"/>
      <c r="E35" s="210"/>
      <c r="F35" s="210"/>
      <c r="G35" s="210"/>
      <c r="H35" s="210"/>
      <c r="I35" s="210"/>
      <c r="J35" s="210"/>
      <c r="K35" s="210"/>
      <c r="L35" s="210"/>
      <c r="M35" s="210"/>
      <c r="N35" s="210"/>
      <c r="O35" s="211"/>
    </row>
    <row r="36" spans="2:15" ht="45" hidden="1" customHeight="1">
      <c r="B36" s="228" t="str">
        <f>IF('①4.事業内容（販促）'!B36="","",'①4.事業内容（販促）'!B36)</f>
        <v/>
      </c>
      <c r="C36" s="199" t="str">
        <f>IF('①4.事業内容（販促）'!C36="","",'①4.事業内容（販促）'!C36)</f>
        <v/>
      </c>
      <c r="D36" s="203"/>
      <c r="E36" s="203"/>
      <c r="F36" s="203"/>
      <c r="G36" s="203"/>
      <c r="H36" s="203"/>
      <c r="I36" s="203"/>
      <c r="J36" s="203"/>
      <c r="K36" s="203"/>
      <c r="L36" s="203"/>
      <c r="M36" s="203"/>
      <c r="N36" s="203"/>
      <c r="O36" s="206"/>
    </row>
    <row r="37" spans="2:15" ht="45" hidden="1" customHeight="1">
      <c r="B37" s="228" t="str">
        <f>IF('①4.事業内容（販促）'!B37="","",'①4.事業内容（販促）'!B37)</f>
        <v/>
      </c>
      <c r="C37" s="199" t="str">
        <f>IF('①4.事業内容（販促）'!C37="","",'①4.事業内容（販促）'!C37)</f>
        <v/>
      </c>
      <c r="D37" s="203"/>
      <c r="E37" s="203"/>
      <c r="F37" s="203"/>
      <c r="G37" s="203"/>
      <c r="H37" s="203"/>
      <c r="I37" s="203"/>
      <c r="J37" s="203"/>
      <c r="K37" s="203"/>
      <c r="L37" s="203"/>
      <c r="M37" s="203"/>
      <c r="N37" s="203"/>
      <c r="O37" s="206"/>
    </row>
    <row r="38" spans="2:15" ht="45" hidden="1" customHeight="1">
      <c r="B38" s="228" t="str">
        <f>IF('①4.事業内容（販促）'!B38="","",'①4.事業内容（販促）'!B38)</f>
        <v/>
      </c>
      <c r="C38" s="199" t="str">
        <f>IF('①4.事業内容（販促）'!C38="","",'①4.事業内容（販促）'!C38)</f>
        <v/>
      </c>
      <c r="D38" s="203"/>
      <c r="E38" s="203"/>
      <c r="F38" s="203"/>
      <c r="G38" s="203"/>
      <c r="H38" s="203"/>
      <c r="I38" s="203"/>
      <c r="J38" s="203"/>
      <c r="K38" s="203"/>
      <c r="L38" s="203"/>
      <c r="M38" s="203"/>
      <c r="N38" s="203"/>
      <c r="O38" s="206"/>
    </row>
    <row r="39" spans="2:15" ht="45" hidden="1" customHeight="1">
      <c r="B39" s="228" t="str">
        <f>IF('①4.事業内容（販促）'!B39="","",'①4.事業内容（販促）'!B39)</f>
        <v/>
      </c>
      <c r="C39" s="199" t="str">
        <f>IF('①4.事業内容（販促）'!C39="","",'①4.事業内容（販促）'!C39)</f>
        <v/>
      </c>
      <c r="D39" s="203"/>
      <c r="E39" s="203"/>
      <c r="F39" s="203"/>
      <c r="G39" s="203"/>
      <c r="H39" s="203"/>
      <c r="I39" s="203"/>
      <c r="J39" s="203"/>
      <c r="K39" s="203"/>
      <c r="L39" s="203"/>
      <c r="M39" s="203"/>
      <c r="N39" s="203"/>
      <c r="O39" s="206"/>
    </row>
    <row r="40" spans="2:15" ht="45" hidden="1" customHeight="1">
      <c r="B40" s="228" t="str">
        <f>IF('①4.事業内容（販促）'!B40="","",'①4.事業内容（販促）'!B40)</f>
        <v/>
      </c>
      <c r="C40" s="199" t="str">
        <f>IF('①4.事業内容（販促）'!C40="","",'①4.事業内容（販促）'!C40)</f>
        <v/>
      </c>
      <c r="D40" s="203"/>
      <c r="E40" s="203"/>
      <c r="F40" s="203"/>
      <c r="G40" s="203"/>
      <c r="H40" s="203"/>
      <c r="I40" s="203"/>
      <c r="J40" s="203"/>
      <c r="K40" s="203"/>
      <c r="L40" s="203"/>
      <c r="M40" s="203"/>
      <c r="N40" s="203"/>
      <c r="O40" s="206"/>
    </row>
    <row r="41" spans="2:15" ht="45" hidden="1" customHeight="1">
      <c r="B41" s="228" t="str">
        <f>IF('①4.事業内容（販促）'!B41="","",'①4.事業内容（販促）'!B41)</f>
        <v/>
      </c>
      <c r="C41" s="199" t="str">
        <f>IF('①4.事業内容（販促）'!C41="","",'①4.事業内容（販促）'!C41)</f>
        <v/>
      </c>
      <c r="D41" s="203"/>
      <c r="E41" s="203"/>
      <c r="F41" s="203"/>
      <c r="G41" s="203"/>
      <c r="H41" s="203"/>
      <c r="I41" s="203"/>
      <c r="J41" s="203"/>
      <c r="K41" s="203"/>
      <c r="L41" s="203"/>
      <c r="M41" s="203"/>
      <c r="N41" s="203"/>
      <c r="O41" s="206"/>
    </row>
    <row r="42" spans="2:15" ht="45" hidden="1" customHeight="1">
      <c r="B42" s="228" t="str">
        <f>IF('①4.事業内容（販促）'!B42="","",'①4.事業内容（販促）'!B42)</f>
        <v/>
      </c>
      <c r="C42" s="199" t="str">
        <f>IF('①4.事業内容（販促）'!C42="","",'①4.事業内容（販促）'!C42)</f>
        <v/>
      </c>
      <c r="D42" s="203"/>
      <c r="E42" s="203"/>
      <c r="F42" s="203"/>
      <c r="G42" s="203"/>
      <c r="H42" s="203"/>
      <c r="I42" s="203"/>
      <c r="J42" s="203"/>
      <c r="K42" s="203"/>
      <c r="L42" s="203"/>
      <c r="M42" s="203"/>
      <c r="N42" s="203"/>
      <c r="O42" s="206"/>
    </row>
    <row r="43" spans="2:15" ht="45" hidden="1" customHeight="1">
      <c r="B43" s="228" t="str">
        <f>IF('①4.事業内容（販促）'!B43="","",'①4.事業内容（販促）'!B43)</f>
        <v/>
      </c>
      <c r="C43" s="199" t="str">
        <f>IF('①4.事業内容（販促）'!C43="","",'①4.事業内容（販促）'!C43)</f>
        <v/>
      </c>
      <c r="D43" s="203"/>
      <c r="E43" s="203"/>
      <c r="F43" s="203"/>
      <c r="G43" s="203"/>
      <c r="H43" s="203"/>
      <c r="I43" s="203"/>
      <c r="J43" s="203"/>
      <c r="K43" s="203"/>
      <c r="L43" s="203"/>
      <c r="M43" s="203"/>
      <c r="N43" s="203"/>
      <c r="O43" s="206"/>
    </row>
    <row r="44" spans="2:15" ht="45" hidden="1" customHeight="1" thickBot="1">
      <c r="B44" s="229" t="str">
        <f>IF('①4.事業内容（販促）'!B44="","",'①4.事業内容（販促）'!B44)</f>
        <v/>
      </c>
      <c r="C44" s="200" t="str">
        <f>IF('①4.事業内容（販促）'!C44="","",'①4.事業内容（販促）'!C44)</f>
        <v/>
      </c>
      <c r="D44" s="208"/>
      <c r="E44" s="208"/>
      <c r="F44" s="208"/>
      <c r="G44" s="208"/>
      <c r="H44" s="208"/>
      <c r="I44" s="208"/>
      <c r="J44" s="208"/>
      <c r="K44" s="208"/>
      <c r="L44" s="208"/>
      <c r="M44" s="208"/>
      <c r="N44" s="208"/>
      <c r="O44" s="209"/>
    </row>
    <row r="45" spans="2:15" ht="45" hidden="1" customHeight="1">
      <c r="B45" s="227" t="str">
        <f>IF('①4.事業内容（販促）'!B45="","",'①4.事業内容（販促）'!B45)</f>
        <v/>
      </c>
      <c r="C45" s="201" t="str">
        <f>IF('①4.事業内容（販促）'!C45="","",'①4.事業内容（販促）'!C45)</f>
        <v/>
      </c>
      <c r="D45" s="210"/>
      <c r="E45" s="210"/>
      <c r="F45" s="210"/>
      <c r="G45" s="210"/>
      <c r="H45" s="210"/>
      <c r="I45" s="210"/>
      <c r="J45" s="210"/>
      <c r="K45" s="210"/>
      <c r="L45" s="210"/>
      <c r="M45" s="210"/>
      <c r="N45" s="210"/>
      <c r="O45" s="211"/>
    </row>
    <row r="46" spans="2:15" ht="45" hidden="1" customHeight="1">
      <c r="B46" s="228" t="str">
        <f>IF('①4.事業内容（販促）'!B46="","",'①4.事業内容（販促）'!B46)</f>
        <v/>
      </c>
      <c r="C46" s="199" t="str">
        <f>IF('①4.事業内容（販促）'!C46="","",'①4.事業内容（販促）'!C46)</f>
        <v/>
      </c>
      <c r="D46" s="203"/>
      <c r="E46" s="203"/>
      <c r="F46" s="203"/>
      <c r="G46" s="203"/>
      <c r="H46" s="203"/>
      <c r="I46" s="203"/>
      <c r="J46" s="203"/>
      <c r="K46" s="203"/>
      <c r="L46" s="203"/>
      <c r="M46" s="203"/>
      <c r="N46" s="203"/>
      <c r="O46" s="206"/>
    </row>
    <row r="47" spans="2:15" ht="45" hidden="1" customHeight="1">
      <c r="B47" s="228" t="str">
        <f>IF('①4.事業内容（販促）'!B47="","",'①4.事業内容（販促）'!B47)</f>
        <v/>
      </c>
      <c r="C47" s="199" t="str">
        <f>IF('①4.事業内容（販促）'!C47="","",'①4.事業内容（販促）'!C47)</f>
        <v/>
      </c>
      <c r="D47" s="203"/>
      <c r="E47" s="203"/>
      <c r="F47" s="203"/>
      <c r="G47" s="203"/>
      <c r="H47" s="203"/>
      <c r="I47" s="203"/>
      <c r="J47" s="203"/>
      <c r="K47" s="203"/>
      <c r="L47" s="203"/>
      <c r="M47" s="203"/>
      <c r="N47" s="203"/>
      <c r="O47" s="206"/>
    </row>
    <row r="48" spans="2:15" ht="45" hidden="1" customHeight="1">
      <c r="B48" s="228" t="str">
        <f>IF('①4.事業内容（販促）'!B48="","",'①4.事業内容（販促）'!B48)</f>
        <v/>
      </c>
      <c r="C48" s="199" t="str">
        <f>IF('①4.事業内容（販促）'!C48="","",'①4.事業内容（販促）'!C48)</f>
        <v/>
      </c>
      <c r="D48" s="203"/>
      <c r="E48" s="203"/>
      <c r="F48" s="203"/>
      <c r="G48" s="203"/>
      <c r="H48" s="203"/>
      <c r="I48" s="203"/>
      <c r="J48" s="203"/>
      <c r="K48" s="203"/>
      <c r="L48" s="203"/>
      <c r="M48" s="203"/>
      <c r="N48" s="203"/>
      <c r="O48" s="206"/>
    </row>
    <row r="49" spans="2:15" ht="45" hidden="1" customHeight="1">
      <c r="B49" s="228" t="str">
        <f>IF('①4.事業内容（販促）'!B49="","",'①4.事業内容（販促）'!B49)</f>
        <v/>
      </c>
      <c r="C49" s="199" t="str">
        <f>IF('①4.事業内容（販促）'!C49="","",'①4.事業内容（販促）'!C49)</f>
        <v/>
      </c>
      <c r="D49" s="203"/>
      <c r="E49" s="203"/>
      <c r="F49" s="203"/>
      <c r="G49" s="203"/>
      <c r="H49" s="203"/>
      <c r="I49" s="203"/>
      <c r="J49" s="203"/>
      <c r="K49" s="203"/>
      <c r="L49" s="203"/>
      <c r="M49" s="203"/>
      <c r="N49" s="203"/>
      <c r="O49" s="206"/>
    </row>
    <row r="50" spans="2:15" ht="45" hidden="1" customHeight="1">
      <c r="B50" s="228" t="str">
        <f>IF('①4.事業内容（販促）'!B50="","",'①4.事業内容（販促）'!B50)</f>
        <v/>
      </c>
      <c r="C50" s="199" t="str">
        <f>IF('①4.事業内容（販促）'!C50="","",'①4.事業内容（販促）'!C50)</f>
        <v/>
      </c>
      <c r="D50" s="203"/>
      <c r="E50" s="203"/>
      <c r="F50" s="203"/>
      <c r="G50" s="203"/>
      <c r="H50" s="203"/>
      <c r="I50" s="203"/>
      <c r="J50" s="203"/>
      <c r="K50" s="203"/>
      <c r="L50" s="203"/>
      <c r="M50" s="203"/>
      <c r="N50" s="203"/>
      <c r="O50" s="206"/>
    </row>
    <row r="51" spans="2:15" ht="45" hidden="1" customHeight="1">
      <c r="B51" s="228" t="str">
        <f>IF('①4.事業内容（販促）'!B51="","",'①4.事業内容（販促）'!B51)</f>
        <v/>
      </c>
      <c r="C51" s="199" t="str">
        <f>IF('①4.事業内容（販促）'!C51="","",'①4.事業内容（販促）'!C51)</f>
        <v/>
      </c>
      <c r="D51" s="203"/>
      <c r="E51" s="203"/>
      <c r="F51" s="203"/>
      <c r="G51" s="203"/>
      <c r="H51" s="203"/>
      <c r="I51" s="203"/>
      <c r="J51" s="203"/>
      <c r="K51" s="203"/>
      <c r="L51" s="203"/>
      <c r="M51" s="203"/>
      <c r="N51" s="203"/>
      <c r="O51" s="206"/>
    </row>
    <row r="52" spans="2:15" ht="45" hidden="1" customHeight="1">
      <c r="B52" s="228" t="str">
        <f>IF('①4.事業内容（販促）'!B52="","",'①4.事業内容（販促）'!B52)</f>
        <v/>
      </c>
      <c r="C52" s="199" t="str">
        <f>IF('①4.事業内容（販促）'!C52="","",'①4.事業内容（販促）'!C52)</f>
        <v/>
      </c>
      <c r="D52" s="203"/>
      <c r="E52" s="203"/>
      <c r="F52" s="203"/>
      <c r="G52" s="203"/>
      <c r="H52" s="203"/>
      <c r="I52" s="203"/>
      <c r="J52" s="203"/>
      <c r="K52" s="203"/>
      <c r="L52" s="203"/>
      <c r="M52" s="203"/>
      <c r="N52" s="203"/>
      <c r="O52" s="206"/>
    </row>
    <row r="53" spans="2:15" ht="45" hidden="1" customHeight="1">
      <c r="B53" s="228" t="str">
        <f>IF('①4.事業内容（販促）'!B53="","",'①4.事業内容（販促）'!B53)</f>
        <v/>
      </c>
      <c r="C53" s="199" t="str">
        <f>IF('①4.事業内容（販促）'!C53="","",'①4.事業内容（販促）'!C53)</f>
        <v/>
      </c>
      <c r="D53" s="203"/>
      <c r="E53" s="203"/>
      <c r="F53" s="203"/>
      <c r="G53" s="203"/>
      <c r="H53" s="203"/>
      <c r="I53" s="203"/>
      <c r="J53" s="203"/>
      <c r="K53" s="203"/>
      <c r="L53" s="203"/>
      <c r="M53" s="203"/>
      <c r="N53" s="203"/>
      <c r="O53" s="206"/>
    </row>
    <row r="54" spans="2:15" ht="45" hidden="1" customHeight="1" thickBot="1">
      <c r="B54" s="229" t="str">
        <f>IF('①4.事業内容（販促）'!B54="","",'①4.事業内容（販促）'!B54)</f>
        <v/>
      </c>
      <c r="C54" s="200" t="str">
        <f>IF('①4.事業内容（販促）'!C54="","",'①4.事業内容（販促）'!C54)</f>
        <v/>
      </c>
      <c r="D54" s="208"/>
      <c r="E54" s="208"/>
      <c r="F54" s="208"/>
      <c r="G54" s="208"/>
      <c r="H54" s="208"/>
      <c r="I54" s="208"/>
      <c r="J54" s="208"/>
      <c r="K54" s="208"/>
      <c r="L54" s="208"/>
      <c r="M54" s="208"/>
      <c r="N54" s="208"/>
      <c r="O54" s="209"/>
    </row>
  </sheetData>
  <sheetProtection algorithmName="SHA-512" hashValue="0difN5rU8n7vmq9j+awrREAxN5c/kKDO1lNa4CyEg7milnevqM97kPsNdaywjHjinunSpCskk9CwXnOX1dtnNA==" saltValue="dM44HrtD9AsAFQALWMoeLg==" spinCount="100000" sheet="1" scenarios="1" formatCells="0" formatColumns="0" formatRows="0"/>
  <mergeCells count="4">
    <mergeCell ref="B3:B4"/>
    <mergeCell ref="C3:C4"/>
    <mergeCell ref="D3:L3"/>
    <mergeCell ref="M3:O3"/>
  </mergeCells>
  <phoneticPr fontId="1"/>
  <dataValidations count="1">
    <dataValidation type="whole" operator="lessThan" allowBlank="1" showInputMessage="1" showErrorMessage="1" errorTitle="入力できません" error="①４.事業内容を反映しています。[キャンセル]をクリックしてください。" sqref="B5:C54" xr:uid="{00000000-0002-0000-0900-000000000000}">
      <formula1>0</formula1>
    </dataValidation>
  </dataValidations>
  <pageMargins left="0.59055118110236227" right="0.39370078740157483" top="0.74803149606299213" bottom="0.31496062992125984" header="0.31496062992125984" footer="0.15748031496062992"/>
  <pageSetup paperSize="9" scale="93" fitToHeight="0" orientation="landscape" r:id="rId1"/>
  <headerFooter>
    <oddHeader>&amp;L様式１（別添１）</oddHeader>
    <oddFooter xml:space="preserve">&amp;C&amp;"ＭＳ Ｐゴシック,標準"&amp;10&amp;P / &amp;N&amp;"-,標準"&amp;11 </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pageSetUpPr fitToPage="1"/>
  </sheetPr>
  <dimension ref="A1:R49"/>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43.25" style="150" customWidth="1"/>
    <col min="4" max="4" width="11" style="150" customWidth="1"/>
    <col min="5" max="5" width="11.75" style="150" customWidth="1"/>
    <col min="6" max="11" width="13.08203125" style="150" customWidth="1"/>
    <col min="12" max="12" width="8.33203125" style="150" customWidth="1"/>
    <col min="13" max="13" width="1.58203125" style="150" customWidth="1"/>
    <col min="14" max="14" width="10.08203125" style="150" customWidth="1"/>
    <col min="15" max="15" width="1.58203125" style="150" customWidth="1"/>
    <col min="16" max="16384" width="9" style="150"/>
  </cols>
  <sheetData>
    <row r="1" spans="1:18" ht="8.25" customHeight="1">
      <c r="C1" s="212"/>
      <c r="D1" s="212"/>
      <c r="E1" s="212"/>
      <c r="F1" s="212"/>
      <c r="G1" s="212"/>
      <c r="H1" s="212"/>
      <c r="I1" s="212"/>
      <c r="J1" s="212"/>
      <c r="K1" s="212"/>
      <c r="L1" s="212"/>
      <c r="M1" s="212"/>
      <c r="N1" s="212"/>
    </row>
    <row r="2" spans="1:18" ht="21" customHeight="1" thickBot="1">
      <c r="B2" s="179" t="s">
        <v>139</v>
      </c>
      <c r="D2" s="213"/>
      <c r="E2" s="213"/>
      <c r="J2" s="213"/>
      <c r="K2" s="1086" t="s">
        <v>140</v>
      </c>
      <c r="L2" s="1086"/>
      <c r="O2" s="213"/>
      <c r="P2" s="213"/>
      <c r="Q2" s="213"/>
      <c r="R2" s="213"/>
    </row>
    <row r="3" spans="1:18" ht="21" customHeight="1">
      <c r="B3" s="1138" t="s">
        <v>119</v>
      </c>
      <c r="C3" s="1125" t="s">
        <v>141</v>
      </c>
      <c r="D3" s="1126"/>
      <c r="E3" s="1127"/>
      <c r="F3" s="1130" t="s">
        <v>142</v>
      </c>
      <c r="G3" s="1132" t="s">
        <v>143</v>
      </c>
      <c r="H3" s="1134" t="s">
        <v>144</v>
      </c>
      <c r="I3" s="1143" t="s">
        <v>145</v>
      </c>
      <c r="J3" s="1147" t="s">
        <v>146</v>
      </c>
      <c r="K3" s="1128" t="s">
        <v>147</v>
      </c>
      <c r="L3" s="1087" t="s">
        <v>148</v>
      </c>
    </row>
    <row r="4" spans="1:18" ht="31.5" customHeight="1" thickBot="1">
      <c r="B4" s="1139"/>
      <c r="C4" s="214" t="s">
        <v>149</v>
      </c>
      <c r="D4" s="725" t="s">
        <v>150</v>
      </c>
      <c r="E4" s="215" t="s">
        <v>151</v>
      </c>
      <c r="F4" s="1131"/>
      <c r="G4" s="1133"/>
      <c r="H4" s="1135"/>
      <c r="I4" s="1144"/>
      <c r="J4" s="1148"/>
      <c r="K4" s="1129"/>
      <c r="L4" s="1088"/>
    </row>
    <row r="5" spans="1:18" ht="22.5" customHeight="1">
      <c r="A5" s="1111"/>
      <c r="B5" s="1112"/>
      <c r="C5" s="1119" t="s">
        <v>152</v>
      </c>
      <c r="D5" s="1114"/>
      <c r="E5" s="1114"/>
      <c r="F5" s="1123">
        <f>SUM(F7:F46)</f>
        <v>0</v>
      </c>
      <c r="G5" s="1140">
        <f>SUM(G7:G46)</f>
        <v>0</v>
      </c>
      <c r="H5" s="1136">
        <f>SUM(H7:H46)</f>
        <v>0</v>
      </c>
      <c r="I5" s="1145">
        <f>SUM(I7:I46)</f>
        <v>0</v>
      </c>
      <c r="J5" s="230">
        <f>SUM(J7,J9,J11,J13,J15,J17,J19,J21,J23,J25,J27,J29,J31,J33,J35,J37,J39,J41,J43,J45)</f>
        <v>0</v>
      </c>
      <c r="K5" s="225">
        <f>SUM(K7,K9,K11,K13,K15,K17,K19,K21,K23,K25,K27,K29,K31,K33,K35,K37,K39,K41,K43,K45)</f>
        <v>0</v>
      </c>
      <c r="L5" s="1149" t="e">
        <f>IF(J6="","",((G5*1000)/J6))</f>
        <v>#DIV/0!</v>
      </c>
    </row>
    <row r="6" spans="1:18" ht="22.5" customHeight="1" thickBot="1">
      <c r="A6" s="1111"/>
      <c r="B6" s="1113"/>
      <c r="C6" s="1120"/>
      <c r="D6" s="1115"/>
      <c r="E6" s="1115"/>
      <c r="F6" s="1124"/>
      <c r="G6" s="1141"/>
      <c r="H6" s="1137"/>
      <c r="I6" s="1146"/>
      <c r="J6" s="231">
        <f>SUM(J8,J10,J12,J14,J16,J18,J20,J22,J24,J26,J28,J30,J32,J34,J36,J38,J40,J42,J44,J46)</f>
        <v>0</v>
      </c>
      <c r="K6" s="226">
        <f>SUM(K8,K10,K12,K14,K16,K18,K20,K22,K24,K26,K28,K30,K32,K34,K36,K38,K40,K42,K44,K46)</f>
        <v>0</v>
      </c>
      <c r="L6" s="1150"/>
    </row>
    <row r="7" spans="1:18" ht="22.5" customHeight="1" thickTop="1">
      <c r="B7" s="1117" t="str">
        <f>IF('①4.事業内容（PR）'!B5="","",'①4.事業内容（PR）'!B5)</f>
        <v/>
      </c>
      <c r="C7" s="1121" t="str">
        <f>IF('①4.事業内容（PR）'!C5="","",'①4.事業内容（PR）'!C5)</f>
        <v/>
      </c>
      <c r="D7" s="1116" t="str">
        <f>IF('①4.事業内容（PR）'!D5="","",'①4.事業内容（PR）'!D5)</f>
        <v/>
      </c>
      <c r="E7" s="1116" t="str">
        <f>IF('①4.事業内容（PR）'!F5="","",'①4.事業内容（PR）'!F5)</f>
        <v/>
      </c>
      <c r="F7" s="1110"/>
      <c r="G7" s="1105"/>
      <c r="H7" s="1106"/>
      <c r="I7" s="1107"/>
      <c r="J7" s="232" t="str">
        <f>IF('①7.積算内訳（PR）'!E6=0,"",'①7.積算内訳（PR）'!E6)</f>
        <v/>
      </c>
      <c r="K7" s="216"/>
      <c r="L7" s="1151" t="str">
        <f>IF(J8="","",((G7*1000)/J8))</f>
        <v/>
      </c>
      <c r="N7" s="217" t="s">
        <v>153</v>
      </c>
    </row>
    <row r="8" spans="1:18" ht="22.5" customHeight="1">
      <c r="B8" s="1108"/>
      <c r="C8" s="1122"/>
      <c r="D8" s="1109"/>
      <c r="E8" s="1109"/>
      <c r="F8" s="1095"/>
      <c r="G8" s="1097"/>
      <c r="H8" s="1099"/>
      <c r="I8" s="1101"/>
      <c r="J8" s="233" t="str">
        <f>IF('①7.積算内訳（PR）'!F6=0,"",'①7.積算内訳（PR）'!F6)</f>
        <v/>
      </c>
      <c r="K8" s="218"/>
      <c r="L8" s="1103"/>
      <c r="N8" s="219" t="s">
        <v>154</v>
      </c>
    </row>
    <row r="9" spans="1:18" ht="22.5" customHeight="1">
      <c r="B9" s="1108" t="str">
        <f>IF('①4.事業内容（PR）'!B6="","",'①4.事業内容（PR）'!B6)</f>
        <v/>
      </c>
      <c r="C9" s="1091" t="str">
        <f>IF('①4.事業内容（PR）'!C6="","",'①4.事業内容（PR）'!C6)</f>
        <v/>
      </c>
      <c r="D9" s="1093" t="str">
        <f>IF('①4.事業内容（PR）'!D6="","",'①4.事業内容（PR）'!D6)</f>
        <v/>
      </c>
      <c r="E9" s="1093" t="str">
        <f>IF('①4.事業内容（PR）'!F6="","",'①4.事業内容（PR）'!F6)</f>
        <v/>
      </c>
      <c r="F9" s="1095"/>
      <c r="G9" s="1105"/>
      <c r="H9" s="1099"/>
      <c r="I9" s="1101"/>
      <c r="J9" s="234" t="str">
        <f>IF('①7.積算内訳（PR）'!E16=0,"",'①7.積算内訳（PR）'!E16)</f>
        <v/>
      </c>
      <c r="K9" s="220"/>
      <c r="L9" s="1103" t="str">
        <f>IF(J10="","",((G9*1000)/J10))</f>
        <v/>
      </c>
      <c r="N9" s="217" t="s">
        <v>155</v>
      </c>
    </row>
    <row r="10" spans="1:18" ht="22.5" customHeight="1">
      <c r="B10" s="1089"/>
      <c r="C10" s="1091"/>
      <c r="D10" s="1093"/>
      <c r="E10" s="1093"/>
      <c r="F10" s="1095"/>
      <c r="G10" s="1097"/>
      <c r="H10" s="1099"/>
      <c r="I10" s="1101"/>
      <c r="J10" s="233" t="str">
        <f>IF('①7.積算内訳（PR）'!F16=0,"",'①7.積算内訳（PR）'!F16)</f>
        <v/>
      </c>
      <c r="K10" s="218"/>
      <c r="L10" s="1103"/>
      <c r="N10" s="219" t="s">
        <v>156</v>
      </c>
    </row>
    <row r="11" spans="1:18" ht="22.5" customHeight="1">
      <c r="B11" s="1108" t="str">
        <f>IF('①4.事業内容（PR）'!B7="","",'①4.事業内容（PR）'!B7)</f>
        <v/>
      </c>
      <c r="C11" s="1091" t="str">
        <f>IF('①4.事業内容（PR）'!C7="","",'①4.事業内容（PR）'!C7)</f>
        <v/>
      </c>
      <c r="D11" s="1093" t="str">
        <f>IF('①4.事業内容（PR）'!D7="","",'①4.事業内容（PR）'!D7)</f>
        <v/>
      </c>
      <c r="E11" s="1093" t="str">
        <f>IF('①4.事業内容（PR）'!F7="","",'①4.事業内容（PR）'!F7)</f>
        <v/>
      </c>
      <c r="F11" s="1095"/>
      <c r="G11" s="1105"/>
      <c r="H11" s="1099"/>
      <c r="I11" s="1101"/>
      <c r="J11" s="234" t="str">
        <f>IF('①7.積算内訳（PR）'!E26=0,"",'①7.積算内訳（PR）'!E26)</f>
        <v/>
      </c>
      <c r="K11" s="220"/>
      <c r="L11" s="1103" t="str">
        <f>IF(J12="","",((G11*1000)/J12))</f>
        <v/>
      </c>
    </row>
    <row r="12" spans="1:18" ht="22.5" customHeight="1">
      <c r="B12" s="1089"/>
      <c r="C12" s="1091"/>
      <c r="D12" s="1093"/>
      <c r="E12" s="1093"/>
      <c r="F12" s="1095"/>
      <c r="G12" s="1097"/>
      <c r="H12" s="1099"/>
      <c r="I12" s="1101"/>
      <c r="J12" s="233" t="str">
        <f>IF('①7.積算内訳（PR）'!F26=0,"",'①7.積算内訳（PR）'!F26)</f>
        <v/>
      </c>
      <c r="K12" s="218"/>
      <c r="L12" s="1103"/>
    </row>
    <row r="13" spans="1:18" ht="22.5" customHeight="1">
      <c r="B13" s="1108" t="str">
        <f>IF('①4.事業内容（PR）'!B8="","",'①4.事業内容（PR）'!B8)</f>
        <v/>
      </c>
      <c r="C13" s="1091" t="str">
        <f>IF('①4.事業内容（PR）'!C8="","",'①4.事業内容（PR）'!C8)</f>
        <v/>
      </c>
      <c r="D13" s="1093" t="str">
        <f>IF('①4.事業内容（PR）'!D8="","",'①4.事業内容（PR）'!D8)</f>
        <v/>
      </c>
      <c r="E13" s="1093" t="str">
        <f>IF('①4.事業内容（PR）'!F8="","",'①4.事業内容（PR）'!F8)</f>
        <v/>
      </c>
      <c r="F13" s="1095"/>
      <c r="G13" s="1105"/>
      <c r="H13" s="1099"/>
      <c r="I13" s="1101"/>
      <c r="J13" s="234" t="str">
        <f>IF('①7.積算内訳（PR）'!E36=0,"",'①7.積算内訳（PR）'!E36)</f>
        <v/>
      </c>
      <c r="K13" s="220"/>
      <c r="L13" s="1103" t="str">
        <f>IF(J14="","",((G13*1000)/J14))</f>
        <v/>
      </c>
    </row>
    <row r="14" spans="1:18" ht="22.5" customHeight="1">
      <c r="B14" s="1089"/>
      <c r="C14" s="1091"/>
      <c r="D14" s="1093"/>
      <c r="E14" s="1093"/>
      <c r="F14" s="1095"/>
      <c r="G14" s="1097"/>
      <c r="H14" s="1099"/>
      <c r="I14" s="1101"/>
      <c r="J14" s="233" t="str">
        <f>IF('①7.積算内訳（PR）'!F36=0,"",'①7.積算内訳（PR）'!F36)</f>
        <v/>
      </c>
      <c r="K14" s="218"/>
      <c r="L14" s="1103"/>
    </row>
    <row r="15" spans="1:18" ht="22.5" customHeight="1">
      <c r="B15" s="1108" t="str">
        <f>IF('①4.事業内容（PR）'!B9="","",'①4.事業内容（PR）'!B9)</f>
        <v/>
      </c>
      <c r="C15" s="1091" t="str">
        <f>IF('①4.事業内容（PR）'!C9="","",'①4.事業内容（PR）'!C9)</f>
        <v/>
      </c>
      <c r="D15" s="1093" t="str">
        <f>IF('①4.事業内容（PR）'!D9="","",'①4.事業内容（PR）'!D9)</f>
        <v/>
      </c>
      <c r="E15" s="1093" t="str">
        <f>IF('①4.事業内容（PR）'!F9="","",'①4.事業内容（PR）'!F9)</f>
        <v/>
      </c>
      <c r="F15" s="1095"/>
      <c r="G15" s="1105"/>
      <c r="H15" s="1099"/>
      <c r="I15" s="1101"/>
      <c r="J15" s="234" t="str">
        <f>IF('①7.積算内訳（PR）'!E46=0,"",'①7.積算内訳（PR）'!E46)</f>
        <v/>
      </c>
      <c r="K15" s="220"/>
      <c r="L15" s="1103" t="str">
        <f>IF(J16="","",((G15*1000)/J16))</f>
        <v/>
      </c>
    </row>
    <row r="16" spans="1:18" ht="22.5" customHeight="1">
      <c r="B16" s="1089"/>
      <c r="C16" s="1091"/>
      <c r="D16" s="1093"/>
      <c r="E16" s="1093"/>
      <c r="F16" s="1095"/>
      <c r="G16" s="1097"/>
      <c r="H16" s="1099"/>
      <c r="I16" s="1101"/>
      <c r="J16" s="233" t="str">
        <f>IF('①7.積算内訳（PR）'!F46=0,"",'①7.積算内訳（PR）'!F46)</f>
        <v/>
      </c>
      <c r="K16" s="218"/>
      <c r="L16" s="1103"/>
    </row>
    <row r="17" spans="1:14" ht="22.5" customHeight="1">
      <c r="B17" s="1108" t="str">
        <f>IF('①4.事業内容（PR）'!B10="","",'①4.事業内容（PR）'!B10)</f>
        <v/>
      </c>
      <c r="C17" s="1091" t="str">
        <f>IF('①4.事業内容（PR）'!C10="","",'①4.事業内容（PR）'!C10)</f>
        <v/>
      </c>
      <c r="D17" s="1093" t="str">
        <f>IF('①4.事業内容（PR）'!D10="","",'①4.事業内容（PR）'!D10)</f>
        <v/>
      </c>
      <c r="E17" s="1093" t="str">
        <f>IF('①4.事業内容（PR）'!F10="","",'①4.事業内容（PR）'!F10)</f>
        <v/>
      </c>
      <c r="F17" s="1095"/>
      <c r="G17" s="1105"/>
      <c r="H17" s="1099"/>
      <c r="I17" s="1101"/>
      <c r="J17" s="234" t="str">
        <f>IF('①7.積算内訳（PR）'!E56=0,"",'①7.積算内訳（PR）'!E56)</f>
        <v/>
      </c>
      <c r="K17" s="220"/>
      <c r="L17" s="1103" t="str">
        <f>IF(J18="","",((G17*1000)/J18))</f>
        <v/>
      </c>
    </row>
    <row r="18" spans="1:14" ht="22.5" customHeight="1">
      <c r="B18" s="1089"/>
      <c r="C18" s="1091"/>
      <c r="D18" s="1093"/>
      <c r="E18" s="1093"/>
      <c r="F18" s="1095"/>
      <c r="G18" s="1097"/>
      <c r="H18" s="1099"/>
      <c r="I18" s="1101"/>
      <c r="J18" s="233" t="str">
        <f>IF('①7.積算内訳（PR）'!F56=0,"",'①7.積算内訳（PR）'!F56)</f>
        <v/>
      </c>
      <c r="K18" s="218"/>
      <c r="L18" s="1103"/>
    </row>
    <row r="19" spans="1:14" ht="22.5" customHeight="1">
      <c r="B19" s="1108" t="str">
        <f>IF('①4.事業内容（PR）'!B11="","",'①4.事業内容（PR）'!B11)</f>
        <v/>
      </c>
      <c r="C19" s="1091" t="str">
        <f>IF('①4.事業内容（PR）'!C11="","",'①4.事業内容（PR）'!C11)</f>
        <v/>
      </c>
      <c r="D19" s="1093" t="str">
        <f>IF('①4.事業内容（PR）'!D11="","",'①4.事業内容（PR）'!D11)</f>
        <v/>
      </c>
      <c r="E19" s="1093" t="str">
        <f>IF('①4.事業内容（PR）'!F11="","",'①4.事業内容（PR）'!F11)</f>
        <v/>
      </c>
      <c r="F19" s="1095"/>
      <c r="G19" s="1105"/>
      <c r="H19" s="1099"/>
      <c r="I19" s="1101"/>
      <c r="J19" s="234" t="str">
        <f>IF('①7.積算内訳（PR）'!E66=0,"",'①7.積算内訳（PR）'!E66)</f>
        <v/>
      </c>
      <c r="K19" s="220"/>
      <c r="L19" s="1103" t="str">
        <f>IF(J20="","",((G19*1000)/J20))</f>
        <v/>
      </c>
    </row>
    <row r="20" spans="1:14" ht="22.5" customHeight="1">
      <c r="B20" s="1089"/>
      <c r="C20" s="1091"/>
      <c r="D20" s="1093"/>
      <c r="E20" s="1093"/>
      <c r="F20" s="1095"/>
      <c r="G20" s="1097"/>
      <c r="H20" s="1099"/>
      <c r="I20" s="1101"/>
      <c r="J20" s="233" t="str">
        <f>IF('①7.積算内訳（PR）'!F66=0,"",'①7.積算内訳（PR）'!F66)</f>
        <v/>
      </c>
      <c r="K20" s="218"/>
      <c r="L20" s="1103"/>
    </row>
    <row r="21" spans="1:14" ht="22.5" customHeight="1">
      <c r="B21" s="1108" t="str">
        <f>IF('①4.事業内容（PR）'!B12="","",'①4.事業内容（PR）'!B12)</f>
        <v/>
      </c>
      <c r="C21" s="1091" t="str">
        <f>IF('①4.事業内容（PR）'!C12="","",'①4.事業内容（PR）'!C12)</f>
        <v/>
      </c>
      <c r="D21" s="1093" t="str">
        <f>IF('①4.事業内容（PR）'!D12="","",'①4.事業内容（PR）'!D12)</f>
        <v/>
      </c>
      <c r="E21" s="1093" t="str">
        <f>IF('①4.事業内容（PR）'!F12="","",'①4.事業内容（PR）'!F12)</f>
        <v/>
      </c>
      <c r="F21" s="1095"/>
      <c r="G21" s="1105"/>
      <c r="H21" s="1099"/>
      <c r="I21" s="1101"/>
      <c r="J21" s="234" t="str">
        <f>IF('①7.積算内訳（PR）'!E76=0,"",'①7.積算内訳（PR）'!E76)</f>
        <v/>
      </c>
      <c r="K21" s="220"/>
      <c r="L21" s="1103" t="str">
        <f>IF(J22="","",((G21*1000)/J22))</f>
        <v/>
      </c>
    </row>
    <row r="22" spans="1:14" ht="22.5" customHeight="1">
      <c r="B22" s="1089"/>
      <c r="C22" s="1091"/>
      <c r="D22" s="1093"/>
      <c r="E22" s="1093"/>
      <c r="F22" s="1095"/>
      <c r="G22" s="1097"/>
      <c r="H22" s="1099"/>
      <c r="I22" s="1101"/>
      <c r="J22" s="233" t="str">
        <f>IF('①7.積算内訳（PR）'!F76=0,"",'①7.積算内訳（PR）'!F76)</f>
        <v/>
      </c>
      <c r="K22" s="218"/>
      <c r="L22" s="1103"/>
    </row>
    <row r="23" spans="1:14" ht="22.5" customHeight="1">
      <c r="B23" s="1108" t="str">
        <f>IF('①4.事業内容（PR）'!B13="","",'①4.事業内容（PR）'!B13)</f>
        <v/>
      </c>
      <c r="C23" s="1091" t="str">
        <f>IF('①4.事業内容（PR）'!C13="","",'①4.事業内容（PR）'!C13)</f>
        <v/>
      </c>
      <c r="D23" s="1093" t="str">
        <f>IF('①4.事業内容（PR）'!D13="","",'①4.事業内容（PR）'!D13)</f>
        <v/>
      </c>
      <c r="E23" s="1093" t="str">
        <f>IF('①4.事業内容（PR）'!F13="","",'①4.事業内容（PR）'!F13)</f>
        <v/>
      </c>
      <c r="F23" s="1095"/>
      <c r="G23" s="1105"/>
      <c r="H23" s="1099"/>
      <c r="I23" s="1101"/>
      <c r="J23" s="234" t="str">
        <f>IF('①7.積算内訳（PR）'!E86=0,"",'①7.積算内訳（PR）'!E86)</f>
        <v/>
      </c>
      <c r="K23" s="220"/>
      <c r="L23" s="1103" t="str">
        <f>IF(J24="","",((G23*1000)/J24))</f>
        <v/>
      </c>
    </row>
    <row r="24" spans="1:14" ht="22.5" customHeight="1">
      <c r="B24" s="1089"/>
      <c r="C24" s="1091"/>
      <c r="D24" s="1093"/>
      <c r="E24" s="1093"/>
      <c r="F24" s="1095"/>
      <c r="G24" s="1097"/>
      <c r="H24" s="1099"/>
      <c r="I24" s="1101"/>
      <c r="J24" s="233" t="str">
        <f>IF('①7.積算内訳（PR）'!F86=0,"",'①7.積算内訳（PR）'!F86)</f>
        <v/>
      </c>
      <c r="K24" s="218"/>
      <c r="L24" s="1103"/>
    </row>
    <row r="25" spans="1:14" ht="22.5" customHeight="1">
      <c r="B25" s="1089" t="str">
        <f>IF('①4.事業内容（PR）'!B14="","",'①4.事業内容（PR）'!B14)</f>
        <v/>
      </c>
      <c r="C25" s="1091" t="str">
        <f>IF('①4.事業内容（PR）'!C14="","",'①4.事業内容（PR）'!C14)</f>
        <v/>
      </c>
      <c r="D25" s="1093" t="str">
        <f>IF('①4.事業内容（PR）'!D14="","",'①4.事業内容（PR）'!D14)</f>
        <v/>
      </c>
      <c r="E25" s="1093" t="str">
        <f>IF('①4.事業内容（PR）'!F14="","",'①4.事業内容（PR）'!F14)</f>
        <v/>
      </c>
      <c r="F25" s="1095"/>
      <c r="G25" s="1097"/>
      <c r="H25" s="1099"/>
      <c r="I25" s="1101"/>
      <c r="J25" s="235" t="str">
        <f>IF('①7.積算内訳（PR）'!E96=0,"",'①7.積算内訳（PR）'!E96)</f>
        <v/>
      </c>
      <c r="K25" s="221"/>
      <c r="L25" s="1103" t="str">
        <f>IF(J26="","",((G25*1000)/J26))</f>
        <v/>
      </c>
    </row>
    <row r="26" spans="1:14" ht="22.5" customHeight="1" thickBot="1">
      <c r="B26" s="1090"/>
      <c r="C26" s="1092"/>
      <c r="D26" s="1094"/>
      <c r="E26" s="1094"/>
      <c r="F26" s="1096"/>
      <c r="G26" s="1098"/>
      <c r="H26" s="1100"/>
      <c r="I26" s="1102"/>
      <c r="J26" s="236" t="str">
        <f>IF('①7.積算内訳（PR）'!F96=0,"",'①7.積算内訳（PR）'!F96)</f>
        <v/>
      </c>
      <c r="K26" s="222"/>
      <c r="L26" s="1104"/>
      <c r="N26" s="223"/>
    </row>
    <row r="27" spans="1:14" ht="22.5" hidden="1" customHeight="1">
      <c r="B27" s="1108" t="str">
        <f>IF('①4.事業内容（PR）'!B15="","",'①4.事業内容（PR）'!B15)</f>
        <v/>
      </c>
      <c r="C27" s="1118" t="str">
        <f>IF('①4.事業内容（PR）'!C15="","",'①4.事業内容（PR）'!C15)</f>
        <v/>
      </c>
      <c r="D27" s="1109" t="str">
        <f>IF('①4.事業内容（PR）'!D15="","",'①4.事業内容（PR）'!D15)</f>
        <v/>
      </c>
      <c r="E27" s="1109" t="str">
        <f>IF('①4.事業内容（PR）'!F15="","",'①4.事業内容（PR）'!F15)</f>
        <v/>
      </c>
      <c r="F27" s="1110"/>
      <c r="G27" s="1105"/>
      <c r="H27" s="1106"/>
      <c r="I27" s="1107"/>
      <c r="J27" s="234" t="str">
        <f>IF('①7.積算内訳（PR）'!E106=0,"",'①7.積算内訳（PR）'!E106)</f>
        <v/>
      </c>
      <c r="K27" s="220"/>
      <c r="L27" s="1142" t="str">
        <f>IF(J28="","",((G27*1000)/J28))</f>
        <v/>
      </c>
    </row>
    <row r="28" spans="1:14" ht="22.5" hidden="1" customHeight="1">
      <c r="B28" s="1089"/>
      <c r="C28" s="1091"/>
      <c r="D28" s="1093"/>
      <c r="E28" s="1093"/>
      <c r="F28" s="1095"/>
      <c r="G28" s="1097"/>
      <c r="H28" s="1099"/>
      <c r="I28" s="1101"/>
      <c r="J28" s="233" t="str">
        <f>IF('①7.積算内訳（PR）'!F106=0,"",'①7.積算内訳（PR）'!F106)</f>
        <v/>
      </c>
      <c r="K28" s="218"/>
      <c r="L28" s="1103"/>
    </row>
    <row r="29" spans="1:14" ht="22.5" hidden="1" customHeight="1">
      <c r="B29" s="1108" t="str">
        <f>IF('①4.事業内容（PR）'!B16="","",'①4.事業内容（PR）'!B16)</f>
        <v/>
      </c>
      <c r="C29" s="1091" t="str">
        <f>IF('①4.事業内容（PR）'!C16="","",'①4.事業内容（PR）'!C16)</f>
        <v/>
      </c>
      <c r="D29" s="1093" t="str">
        <f>IF('①4.事業内容（PR）'!D16="","",'①4.事業内容（PR）'!D16)</f>
        <v/>
      </c>
      <c r="E29" s="1093" t="str">
        <f>IF('①4.事業内容（PR）'!F16="","",'①4.事業内容（PR）'!F16)</f>
        <v/>
      </c>
      <c r="F29" s="1095"/>
      <c r="G29" s="1105"/>
      <c r="H29" s="1099"/>
      <c r="I29" s="1101"/>
      <c r="J29" s="234" t="str">
        <f>IF('①7.積算内訳（PR）'!E116=0,"",'①7.積算内訳（PR）'!E116)</f>
        <v/>
      </c>
      <c r="K29" s="220"/>
      <c r="L29" s="1103" t="str">
        <f>IF(J30="","",((G29*1000)/J30))</f>
        <v/>
      </c>
    </row>
    <row r="30" spans="1:14" ht="22.5" hidden="1" customHeight="1">
      <c r="B30" s="1089"/>
      <c r="C30" s="1091"/>
      <c r="D30" s="1093"/>
      <c r="E30" s="1093"/>
      <c r="F30" s="1095"/>
      <c r="G30" s="1097"/>
      <c r="H30" s="1099"/>
      <c r="I30" s="1101"/>
      <c r="J30" s="233" t="str">
        <f>IF('①7.積算内訳（PR）'!F116=0,"",'①7.積算内訳（PR）'!F116)</f>
        <v/>
      </c>
      <c r="K30" s="218"/>
      <c r="L30" s="1103"/>
    </row>
    <row r="31" spans="1:14" ht="22.5" hidden="1" customHeight="1">
      <c r="B31" s="1108" t="str">
        <f>IF('①4.事業内容（PR）'!B17="","",'①4.事業内容（PR）'!B17)</f>
        <v/>
      </c>
      <c r="C31" s="1091" t="str">
        <f>IF('①4.事業内容（PR）'!C17="","",'①4.事業内容（PR）'!C17)</f>
        <v/>
      </c>
      <c r="D31" s="1093" t="str">
        <f>IF('①4.事業内容（PR）'!D17="","",'①4.事業内容（PR）'!D17)</f>
        <v/>
      </c>
      <c r="E31" s="1093" t="str">
        <f>IF('①4.事業内容（PR）'!F17="","",'①4.事業内容（PR）'!F17)</f>
        <v/>
      </c>
      <c r="F31" s="1095"/>
      <c r="G31" s="1105"/>
      <c r="H31" s="1099"/>
      <c r="I31" s="1101"/>
      <c r="J31" s="234" t="str">
        <f>IF('①7.積算内訳（PR）'!E126=0,"",'①7.積算内訳（PR）'!E126)</f>
        <v/>
      </c>
      <c r="K31" s="220"/>
      <c r="L31" s="1103" t="str">
        <f>IF(J32="","",((G31*1000)/J32))</f>
        <v/>
      </c>
    </row>
    <row r="32" spans="1:14" ht="22.5" hidden="1" customHeight="1">
      <c r="B32" s="1089"/>
      <c r="C32" s="1091"/>
      <c r="D32" s="1093"/>
      <c r="E32" s="1093"/>
      <c r="F32" s="1095"/>
      <c r="G32" s="1097"/>
      <c r="H32" s="1099"/>
      <c r="I32" s="1101"/>
      <c r="J32" s="233" t="str">
        <f>IF('①7.積算内訳（PR）'!F126=0,"",'①7.積算内訳（PR）'!F126)</f>
        <v/>
      </c>
      <c r="K32" s="218"/>
      <c r="L32" s="1103"/>
    </row>
    <row r="33" spans="2:12" ht="22.5" hidden="1" customHeight="1">
      <c r="B33" s="1108" t="str">
        <f>IF('①4.事業内容（PR）'!B18="","",'①4.事業内容（PR）'!B18)</f>
        <v/>
      </c>
      <c r="C33" s="1091" t="str">
        <f>IF('①4.事業内容（PR）'!C18="","",'①4.事業内容（PR）'!C18)</f>
        <v/>
      </c>
      <c r="D33" s="1093" t="str">
        <f>IF('①4.事業内容（PR）'!D18="","",'①4.事業内容（PR）'!D18)</f>
        <v/>
      </c>
      <c r="E33" s="1093" t="str">
        <f>IF('①4.事業内容（PR）'!F18="","",'①4.事業内容（PR）'!F18)</f>
        <v/>
      </c>
      <c r="F33" s="1095"/>
      <c r="G33" s="1105"/>
      <c r="H33" s="1099"/>
      <c r="I33" s="1101"/>
      <c r="J33" s="234" t="str">
        <f>IF('①7.積算内訳（PR）'!E136=0,"",'①7.積算内訳（PR）'!E136)</f>
        <v/>
      </c>
      <c r="K33" s="220"/>
      <c r="L33" s="1103" t="str">
        <f>IF(J34="","",((G33*1000)/J34))</f>
        <v/>
      </c>
    </row>
    <row r="34" spans="2:12" ht="22.5" hidden="1" customHeight="1">
      <c r="B34" s="1089"/>
      <c r="C34" s="1091"/>
      <c r="D34" s="1093"/>
      <c r="E34" s="1093"/>
      <c r="F34" s="1095"/>
      <c r="G34" s="1097"/>
      <c r="H34" s="1099"/>
      <c r="I34" s="1101"/>
      <c r="J34" s="233" t="str">
        <f>IF('①7.積算内訳（PR）'!F136=0,"",'①7.積算内訳（PR）'!F136)</f>
        <v/>
      </c>
      <c r="K34" s="218"/>
      <c r="L34" s="1103"/>
    </row>
    <row r="35" spans="2:12" ht="22.5" hidden="1" customHeight="1">
      <c r="B35" s="1108" t="str">
        <f>IF('①4.事業内容（PR）'!B19="","",'①4.事業内容（PR）'!B19)</f>
        <v/>
      </c>
      <c r="C35" s="1091" t="str">
        <f>IF('①4.事業内容（PR）'!C19="","",'①4.事業内容（PR）'!C19)</f>
        <v/>
      </c>
      <c r="D35" s="1093" t="str">
        <f>IF('①4.事業内容（PR）'!D19="","",'①4.事業内容（PR）'!D19)</f>
        <v/>
      </c>
      <c r="E35" s="1093" t="str">
        <f>IF('①4.事業内容（PR）'!F19="","",'①4.事業内容（PR）'!F19)</f>
        <v/>
      </c>
      <c r="F35" s="1095"/>
      <c r="G35" s="1105"/>
      <c r="H35" s="1099"/>
      <c r="I35" s="1101"/>
      <c r="J35" s="234" t="str">
        <f>IF('①7.積算内訳（PR）'!E146=0,"",'①7.積算内訳（PR）'!E146)</f>
        <v/>
      </c>
      <c r="K35" s="220"/>
      <c r="L35" s="1103" t="str">
        <f>IF(J36="","",((G35*1000)/J36))</f>
        <v/>
      </c>
    </row>
    <row r="36" spans="2:12" ht="22.5" hidden="1" customHeight="1">
      <c r="B36" s="1089"/>
      <c r="C36" s="1091"/>
      <c r="D36" s="1093"/>
      <c r="E36" s="1093"/>
      <c r="F36" s="1095"/>
      <c r="G36" s="1097"/>
      <c r="H36" s="1099"/>
      <c r="I36" s="1101"/>
      <c r="J36" s="233" t="str">
        <f>IF('①7.積算内訳（PR）'!F146=0,"",'①7.積算内訳（PR）'!F146)</f>
        <v/>
      </c>
      <c r="K36" s="218"/>
      <c r="L36" s="1103"/>
    </row>
    <row r="37" spans="2:12" ht="22.5" hidden="1" customHeight="1">
      <c r="B37" s="1108" t="str">
        <f>IF('①4.事業内容（PR）'!B20="","",'①4.事業内容（PR）'!B20)</f>
        <v/>
      </c>
      <c r="C37" s="1091" t="str">
        <f>IF('①4.事業内容（PR）'!C20="","",'①4.事業内容（PR）'!C20)</f>
        <v/>
      </c>
      <c r="D37" s="1093" t="str">
        <f>IF('①4.事業内容（PR）'!D20="","",'①4.事業内容（PR）'!D20)</f>
        <v/>
      </c>
      <c r="E37" s="1093" t="str">
        <f>IF('①4.事業内容（PR）'!F20="","",'①4.事業内容（PR）'!F20)</f>
        <v/>
      </c>
      <c r="F37" s="1095"/>
      <c r="G37" s="1105"/>
      <c r="H37" s="1099"/>
      <c r="I37" s="1101"/>
      <c r="J37" s="234" t="str">
        <f>IF('①7.積算内訳（PR）'!E156=0,"",'①7.積算内訳（PR）'!E156)</f>
        <v/>
      </c>
      <c r="K37" s="220"/>
      <c r="L37" s="1103" t="str">
        <f>IF(J38="","",((G37*1000)/J38))</f>
        <v/>
      </c>
    </row>
    <row r="38" spans="2:12" ht="22.5" hidden="1" customHeight="1">
      <c r="B38" s="1089"/>
      <c r="C38" s="1091"/>
      <c r="D38" s="1093"/>
      <c r="E38" s="1093"/>
      <c r="F38" s="1095"/>
      <c r="G38" s="1097"/>
      <c r="H38" s="1099"/>
      <c r="I38" s="1101"/>
      <c r="J38" s="233" t="str">
        <f>IF('①7.積算内訳（PR）'!F156=0,"",'①7.積算内訳（PR）'!F156)</f>
        <v/>
      </c>
      <c r="K38" s="218"/>
      <c r="L38" s="1103"/>
    </row>
    <row r="39" spans="2:12" ht="22.5" hidden="1" customHeight="1">
      <c r="B39" s="1108" t="str">
        <f>IF('①4.事業内容（PR）'!B21="","",'①4.事業内容（PR）'!B21)</f>
        <v/>
      </c>
      <c r="C39" s="1091" t="str">
        <f>IF('①4.事業内容（PR）'!C21="","",'①4.事業内容（PR）'!C21)</f>
        <v/>
      </c>
      <c r="D39" s="1093" t="str">
        <f>IF('①4.事業内容（PR）'!D21="","",'①4.事業内容（PR）'!D21)</f>
        <v/>
      </c>
      <c r="E39" s="1093" t="str">
        <f>IF('①4.事業内容（PR）'!F21="","",'①4.事業内容（PR）'!F21)</f>
        <v/>
      </c>
      <c r="F39" s="1095"/>
      <c r="G39" s="1105"/>
      <c r="H39" s="1099"/>
      <c r="I39" s="1101"/>
      <c r="J39" s="234" t="str">
        <f>IF('①7.積算内訳（PR）'!E166=0,"",'①7.積算内訳（PR）'!E166)</f>
        <v/>
      </c>
      <c r="K39" s="220"/>
      <c r="L39" s="1103" t="str">
        <f>IF(J40="","",((G39*1000)/J40))</f>
        <v/>
      </c>
    </row>
    <row r="40" spans="2:12" ht="22.5" hidden="1" customHeight="1">
      <c r="B40" s="1089"/>
      <c r="C40" s="1091"/>
      <c r="D40" s="1093"/>
      <c r="E40" s="1093"/>
      <c r="F40" s="1095"/>
      <c r="G40" s="1097"/>
      <c r="H40" s="1099"/>
      <c r="I40" s="1101"/>
      <c r="J40" s="233" t="str">
        <f>IF('①7.積算内訳（PR）'!F166=0,"",'①7.積算内訳（PR）'!F166)</f>
        <v/>
      </c>
      <c r="K40" s="218"/>
      <c r="L40" s="1103"/>
    </row>
    <row r="41" spans="2:12" ht="22.5" hidden="1" customHeight="1">
      <c r="B41" s="1108" t="str">
        <f>IF('①4.事業内容（PR）'!B22="","",'①4.事業内容（PR）'!B22)</f>
        <v/>
      </c>
      <c r="C41" s="1091" t="str">
        <f>IF('①4.事業内容（PR）'!C22="","",'①4.事業内容（PR）'!C22)</f>
        <v/>
      </c>
      <c r="D41" s="1093" t="str">
        <f>IF('①4.事業内容（PR）'!D22="","",'①4.事業内容（PR）'!D22)</f>
        <v/>
      </c>
      <c r="E41" s="1093" t="str">
        <f>IF('①4.事業内容（PR）'!F22="","",'①4.事業内容（PR）'!F22)</f>
        <v/>
      </c>
      <c r="F41" s="1095"/>
      <c r="G41" s="1105"/>
      <c r="H41" s="1099"/>
      <c r="I41" s="1101"/>
      <c r="J41" s="234" t="str">
        <f>IF('①7.積算内訳（PR）'!E176=0,"",'①7.積算内訳（PR）'!E176)</f>
        <v/>
      </c>
      <c r="K41" s="220"/>
      <c r="L41" s="1103" t="str">
        <f>IF(J42="","",((G41*1000)/J42))</f>
        <v/>
      </c>
    </row>
    <row r="42" spans="2:12" ht="22.5" hidden="1" customHeight="1">
      <c r="B42" s="1089"/>
      <c r="C42" s="1091"/>
      <c r="D42" s="1093"/>
      <c r="E42" s="1093"/>
      <c r="F42" s="1095"/>
      <c r="G42" s="1097"/>
      <c r="H42" s="1099"/>
      <c r="I42" s="1101"/>
      <c r="J42" s="233" t="str">
        <f>IF('①7.積算内訳（PR）'!F176=0,"",'①7.積算内訳（PR）'!F176)</f>
        <v/>
      </c>
      <c r="K42" s="218"/>
      <c r="L42" s="1103"/>
    </row>
    <row r="43" spans="2:12" ht="22.5" hidden="1" customHeight="1">
      <c r="B43" s="1108" t="str">
        <f>IF('①4.事業内容（PR）'!B23="","",'①4.事業内容（PR）'!B23)</f>
        <v/>
      </c>
      <c r="C43" s="1091" t="str">
        <f>IF('①4.事業内容（PR）'!C23="","",'①4.事業内容（PR）'!C23)</f>
        <v/>
      </c>
      <c r="D43" s="1093" t="str">
        <f>IF('①4.事業内容（PR）'!D23="","",'①4.事業内容（PR）'!D23)</f>
        <v/>
      </c>
      <c r="E43" s="1093" t="str">
        <f>IF('①4.事業内容（PR）'!F23="","",'①4.事業内容（PR）'!F23)</f>
        <v/>
      </c>
      <c r="F43" s="1095"/>
      <c r="G43" s="1105"/>
      <c r="H43" s="1099"/>
      <c r="I43" s="1101"/>
      <c r="J43" s="234" t="str">
        <f>IF('①7.積算内訳（PR）'!E186=0,"",'①7.積算内訳（PR）'!E186)</f>
        <v/>
      </c>
      <c r="K43" s="220"/>
      <c r="L43" s="1103" t="str">
        <f>IF(J44="","",((G43*1000)/J44))</f>
        <v/>
      </c>
    </row>
    <row r="44" spans="2:12" ht="22.5" hidden="1" customHeight="1">
      <c r="B44" s="1089"/>
      <c r="C44" s="1091"/>
      <c r="D44" s="1093"/>
      <c r="E44" s="1093"/>
      <c r="F44" s="1095"/>
      <c r="G44" s="1097"/>
      <c r="H44" s="1099"/>
      <c r="I44" s="1101"/>
      <c r="J44" s="233" t="str">
        <f>IF('①7.積算内訳（PR）'!F186=0,"",'①7.積算内訳（PR）'!F186)</f>
        <v/>
      </c>
      <c r="K44" s="218"/>
      <c r="L44" s="1103"/>
    </row>
    <row r="45" spans="2:12" ht="22.5" hidden="1" customHeight="1">
      <c r="B45" s="1089" t="str">
        <f>IF('①4.事業内容（PR）'!B24="","",'①4.事業内容（PR）'!B24)</f>
        <v/>
      </c>
      <c r="C45" s="1091" t="str">
        <f>IF('①4.事業内容（PR）'!C24="","",'①4.事業内容（PR）'!C24)</f>
        <v/>
      </c>
      <c r="D45" s="1093" t="str">
        <f>IF('①4.事業内容（PR）'!D24="","",'①4.事業内容（PR）'!D24)</f>
        <v/>
      </c>
      <c r="E45" s="1093" t="str">
        <f>IF('①4.事業内容（PR）'!F24="","",'①4.事業内容（PR）'!F24)</f>
        <v/>
      </c>
      <c r="F45" s="1095"/>
      <c r="G45" s="1097"/>
      <c r="H45" s="1099"/>
      <c r="I45" s="1101"/>
      <c r="J45" s="235" t="str">
        <f>IF('①7.積算内訳（PR）'!E196=0,"",'①7.積算内訳（PR）'!E196)</f>
        <v/>
      </c>
      <c r="K45" s="221"/>
      <c r="L45" s="1103" t="str">
        <f>IF(J46="","",((G45*1000)/J46))</f>
        <v/>
      </c>
    </row>
    <row r="46" spans="2:12" ht="22.5" hidden="1" customHeight="1" thickBot="1">
      <c r="B46" s="1090"/>
      <c r="C46" s="1092"/>
      <c r="D46" s="1094"/>
      <c r="E46" s="1094"/>
      <c r="F46" s="1096"/>
      <c r="G46" s="1098"/>
      <c r="H46" s="1100"/>
      <c r="I46" s="1102"/>
      <c r="J46" s="236" t="str">
        <f>IF('①7.積算内訳（PR）'!F196=0,"",'①7.積算内訳（PR）'!F196)</f>
        <v/>
      </c>
      <c r="K46" s="222"/>
      <c r="L46" s="1104"/>
    </row>
    <row r="47" spans="2:12">
      <c r="B47" s="224" t="s">
        <v>157</v>
      </c>
      <c r="C47" s="184" t="s">
        <v>158</v>
      </c>
    </row>
    <row r="48" spans="2:12">
      <c r="B48" s="224" t="s">
        <v>159</v>
      </c>
      <c r="C48" s="184" t="s">
        <v>160</v>
      </c>
    </row>
    <row r="49" spans="2:3">
      <c r="B49" s="224" t="s">
        <v>161</v>
      </c>
      <c r="C49" s="184" t="s">
        <v>162</v>
      </c>
    </row>
  </sheetData>
  <sheetProtection algorithmName="SHA-512" hashValue="ttARTDqO0jZNQgWgZfI4Cp8z1GpfVq+moMnv0EeTxm2AltCqrJfYOKns22RNPwWOMYqUpyxuUzCxQWUi9T80Ew==" saltValue="4Xz8kcIBDNQYdsoha0x4Nw==" spinCount="100000" sheet="1" scenarios="1" formatCells="0" formatColumns="0" formatRows="0"/>
  <mergeCells count="200">
    <mergeCell ref="L11:L12"/>
    <mergeCell ref="L13:L14"/>
    <mergeCell ref="L15:L16"/>
    <mergeCell ref="L17:L18"/>
    <mergeCell ref="L19:L20"/>
    <mergeCell ref="L21:L22"/>
    <mergeCell ref="L23:L24"/>
    <mergeCell ref="I3:I4"/>
    <mergeCell ref="I5:I6"/>
    <mergeCell ref="I11:I12"/>
    <mergeCell ref="J3:J4"/>
    <mergeCell ref="L5:L6"/>
    <mergeCell ref="L7:L8"/>
    <mergeCell ref="L9:L10"/>
    <mergeCell ref="I19:I20"/>
    <mergeCell ref="I17:I18"/>
    <mergeCell ref="L45:L46"/>
    <mergeCell ref="L27:L28"/>
    <mergeCell ref="L29:L30"/>
    <mergeCell ref="L31:L32"/>
    <mergeCell ref="L33:L34"/>
    <mergeCell ref="L35:L36"/>
    <mergeCell ref="L37:L38"/>
    <mergeCell ref="L39:L40"/>
    <mergeCell ref="L41:L42"/>
    <mergeCell ref="L43:L44"/>
    <mergeCell ref="F5:F6"/>
    <mergeCell ref="E15:E16"/>
    <mergeCell ref="F15:F16"/>
    <mergeCell ref="G15:G16"/>
    <mergeCell ref="G11:G12"/>
    <mergeCell ref="C3:E3"/>
    <mergeCell ref="B11:B12"/>
    <mergeCell ref="K3:K4"/>
    <mergeCell ref="F3:F4"/>
    <mergeCell ref="G3:G4"/>
    <mergeCell ref="H3:H4"/>
    <mergeCell ref="E11:E12"/>
    <mergeCell ref="F11:F12"/>
    <mergeCell ref="H5:H6"/>
    <mergeCell ref="H7:H8"/>
    <mergeCell ref="H11:H12"/>
    <mergeCell ref="C11:C12"/>
    <mergeCell ref="B9:B10"/>
    <mergeCell ref="B3:B4"/>
    <mergeCell ref="E5:E6"/>
    <mergeCell ref="E7:E8"/>
    <mergeCell ref="F7:F8"/>
    <mergeCell ref="G5:G6"/>
    <mergeCell ref="E9:E10"/>
    <mergeCell ref="D15:D16"/>
    <mergeCell ref="C13:C14"/>
    <mergeCell ref="G7:G8"/>
    <mergeCell ref="C15:C16"/>
    <mergeCell ref="D9:D10"/>
    <mergeCell ref="D11:D12"/>
    <mergeCell ref="D13:D14"/>
    <mergeCell ref="G9:G10"/>
    <mergeCell ref="I7:I8"/>
    <mergeCell ref="E13:E14"/>
    <mergeCell ref="F13:F14"/>
    <mergeCell ref="F9:F10"/>
    <mergeCell ref="C7:C8"/>
    <mergeCell ref="H9:H10"/>
    <mergeCell ref="C9:C10"/>
    <mergeCell ref="I9:I10"/>
    <mergeCell ref="B31:B32"/>
    <mergeCell ref="I41:I42"/>
    <mergeCell ref="C41:C42"/>
    <mergeCell ref="B43:B44"/>
    <mergeCell ref="D43:D44"/>
    <mergeCell ref="E43:E44"/>
    <mergeCell ref="F43:F44"/>
    <mergeCell ref="G43:G44"/>
    <mergeCell ref="H43:H44"/>
    <mergeCell ref="I39:I40"/>
    <mergeCell ref="C39:C40"/>
    <mergeCell ref="I43:I44"/>
    <mergeCell ref="C43:C44"/>
    <mergeCell ref="B41:B42"/>
    <mergeCell ref="D41:D42"/>
    <mergeCell ref="E41:E42"/>
    <mergeCell ref="F41:F42"/>
    <mergeCell ref="G41:G42"/>
    <mergeCell ref="H41:H42"/>
    <mergeCell ref="B39:B40"/>
    <mergeCell ref="D39:D40"/>
    <mergeCell ref="E39:E40"/>
    <mergeCell ref="F39:F40"/>
    <mergeCell ref="B35:B36"/>
    <mergeCell ref="I45:I46"/>
    <mergeCell ref="C45:C46"/>
    <mergeCell ref="B37:B38"/>
    <mergeCell ref="D37:D38"/>
    <mergeCell ref="E37:E38"/>
    <mergeCell ref="F37:F38"/>
    <mergeCell ref="G37:G38"/>
    <mergeCell ref="H37:H38"/>
    <mergeCell ref="I37:I38"/>
    <mergeCell ref="C37:C38"/>
    <mergeCell ref="G39:G40"/>
    <mergeCell ref="H39:H40"/>
    <mergeCell ref="B45:B46"/>
    <mergeCell ref="D45:D46"/>
    <mergeCell ref="E45:E46"/>
    <mergeCell ref="F45:F46"/>
    <mergeCell ref="G45:G46"/>
    <mergeCell ref="H45:H46"/>
    <mergeCell ref="I35:I36"/>
    <mergeCell ref="C35:C36"/>
    <mergeCell ref="E33:E34"/>
    <mergeCell ref="F33:F34"/>
    <mergeCell ref="G33:G34"/>
    <mergeCell ref="H33:H34"/>
    <mergeCell ref="I33:I34"/>
    <mergeCell ref="C33:C34"/>
    <mergeCell ref="D31:D32"/>
    <mergeCell ref="E31:E32"/>
    <mergeCell ref="F31:F32"/>
    <mergeCell ref="G31:G32"/>
    <mergeCell ref="H31:H32"/>
    <mergeCell ref="I31:I32"/>
    <mergeCell ref="C31:C32"/>
    <mergeCell ref="D35:D36"/>
    <mergeCell ref="E35:E36"/>
    <mergeCell ref="F35:F36"/>
    <mergeCell ref="G35:G36"/>
    <mergeCell ref="H35:H36"/>
    <mergeCell ref="A5:A6"/>
    <mergeCell ref="B5:B6"/>
    <mergeCell ref="D5:D6"/>
    <mergeCell ref="D7:D8"/>
    <mergeCell ref="B7:B8"/>
    <mergeCell ref="B19:B20"/>
    <mergeCell ref="B21:B22"/>
    <mergeCell ref="B33:B34"/>
    <mergeCell ref="D33:D34"/>
    <mergeCell ref="C29:C30"/>
    <mergeCell ref="D19:D20"/>
    <mergeCell ref="B13:B14"/>
    <mergeCell ref="B27:B28"/>
    <mergeCell ref="D27:D28"/>
    <mergeCell ref="C23:C24"/>
    <mergeCell ref="C27:C28"/>
    <mergeCell ref="B17:B18"/>
    <mergeCell ref="D17:D18"/>
    <mergeCell ref="B23:B24"/>
    <mergeCell ref="D23:D24"/>
    <mergeCell ref="C5:C6"/>
    <mergeCell ref="B15:B16"/>
    <mergeCell ref="C17:C18"/>
    <mergeCell ref="C19:C20"/>
    <mergeCell ref="G21:G22"/>
    <mergeCell ref="H21:H22"/>
    <mergeCell ref="I21:I22"/>
    <mergeCell ref="D21:D22"/>
    <mergeCell ref="E21:E22"/>
    <mergeCell ref="F21:F22"/>
    <mergeCell ref="E19:E20"/>
    <mergeCell ref="F19:F20"/>
    <mergeCell ref="E17:E18"/>
    <mergeCell ref="F17:F18"/>
    <mergeCell ref="G17:G18"/>
    <mergeCell ref="H17:H18"/>
    <mergeCell ref="G27:G28"/>
    <mergeCell ref="H27:H28"/>
    <mergeCell ref="I27:I28"/>
    <mergeCell ref="B29:B30"/>
    <mergeCell ref="D29:D30"/>
    <mergeCell ref="E29:E30"/>
    <mergeCell ref="F29:F30"/>
    <mergeCell ref="G29:G30"/>
    <mergeCell ref="H29:H30"/>
    <mergeCell ref="I29:I30"/>
    <mergeCell ref="E27:E28"/>
    <mergeCell ref="F27:F28"/>
    <mergeCell ref="K2:L2"/>
    <mergeCell ref="L3:L4"/>
    <mergeCell ref="B25:B26"/>
    <mergeCell ref="C25:C26"/>
    <mergeCell ref="D25:D26"/>
    <mergeCell ref="E25:E26"/>
    <mergeCell ref="F25:F26"/>
    <mergeCell ref="G25:G26"/>
    <mergeCell ref="H25:H26"/>
    <mergeCell ref="I25:I26"/>
    <mergeCell ref="L25:L26"/>
    <mergeCell ref="C21:C22"/>
    <mergeCell ref="G23:G24"/>
    <mergeCell ref="H23:H24"/>
    <mergeCell ref="I23:I24"/>
    <mergeCell ref="E23:E24"/>
    <mergeCell ref="F23:F24"/>
    <mergeCell ref="I13:I14"/>
    <mergeCell ref="H15:H16"/>
    <mergeCell ref="I15:I16"/>
    <mergeCell ref="H13:H14"/>
    <mergeCell ref="G13:G14"/>
    <mergeCell ref="G19:G20"/>
    <mergeCell ref="H19:H20"/>
  </mergeCells>
  <phoneticPr fontId="1"/>
  <dataValidations count="6">
    <dataValidation allowBlank="1" showInputMessage="1" showErrorMessage="1" promptTitle="単位は「千円」です。" prompt="千円単位の入力で間違いありませんか？" sqref="G7:G46 K9 K11 K13 K15 K17 K19 K21 K23 K25 K27 K29 K31 K33 K35 K37 K39 K41 K43 K45 K7" xr:uid="{00000000-0002-0000-0A00-000000000000}"/>
    <dataValidation type="whole" operator="lessThan" allowBlank="1" showInputMessage="1" showErrorMessage="1" errorTitle="入力不要です" error="[キャンセル]をクリックしてください。" sqref="L7:L46" xr:uid="{00000000-0002-0000-0A00-000001000000}">
      <formula1>0</formula1>
    </dataValidation>
    <dataValidation type="whole" operator="lessThan" allowBlank="1" showInputMessage="1" showErrorMessage="1" errorTitle="入力不要です" error="①７.積算内訳（PR）を反映しています。[キャンセル]をクリックしてください。" sqref="J7:J46" xr:uid="{00000000-0002-0000-0A00-000002000000}">
      <formula1>0</formula1>
    </dataValidation>
    <dataValidation type="whole" operator="lessThan" allowBlank="1" showInputMessage="1" showErrorMessage="1" errorTitle="入力不要です" error="①4.事業内容(PR)を反映しています。[キャンセル]をクリックしてください。" sqref="B7:E46" xr:uid="{00000000-0002-0000-0A00-000003000000}">
      <formula1>0</formula1>
    </dataValidation>
    <dataValidation operator="lessThan" allowBlank="1" showInputMessage="1" showErrorMessage="1" errorTitle="入力不要です" error="[キャンセル]をクリックしてください。" sqref="F5:J6 L5:L6" xr:uid="{00000000-0002-0000-0A00-000004000000}"/>
    <dataValidation operator="lessThan" allowBlank="1" showInputMessage="1" showErrorMessage="1" errorTitle="自動計算です" error="[キャンセル]をクリックしてください。" sqref="K5:K6" xr:uid="{00000000-0002-0000-0A00-000005000000}"/>
  </dataValidations>
  <pageMargins left="0.59055118110236227" right="0.39370078740157483" top="0.74803149606299213" bottom="0.31496062992125984" header="0.31496062992125984" footer="0.15748031496062992"/>
  <pageSetup paperSize="9" scale="77" fitToHeight="0" orientation="landscape" r:id="rId1"/>
  <headerFooter>
    <oddHeader>&amp;L様式１（別添１）</oddHeader>
    <oddFooter xml:space="preserve">&amp;C&amp;"ＭＳ 明朝,標準"&amp;10
&amp;"ＭＳ Ｐゴシック,標準"&amp;P / &amp;N </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pageSetUpPr fitToPage="1"/>
  </sheetPr>
  <dimension ref="A1:R109"/>
  <sheetViews>
    <sheetView view="pageBreakPreview" zoomScaleNormal="100" zoomScaleSheetLayoutView="100" workbookViewId="0"/>
  </sheetViews>
  <sheetFormatPr defaultColWidth="9" defaultRowHeight="14"/>
  <cols>
    <col min="1" max="1" width="1.58203125" style="237" customWidth="1"/>
    <col min="2" max="2" width="6.83203125" style="237" customWidth="1"/>
    <col min="3" max="3" width="43.25" style="237" customWidth="1"/>
    <col min="4" max="4" width="11" style="237" customWidth="1"/>
    <col min="5" max="5" width="11.75" style="237" customWidth="1"/>
    <col min="6" max="11" width="13.08203125" style="237" customWidth="1"/>
    <col min="12" max="12" width="8.33203125" style="237" customWidth="1"/>
    <col min="13" max="13" width="1.58203125" style="237" customWidth="1"/>
    <col min="14" max="14" width="10.08203125" style="237" customWidth="1"/>
    <col min="15" max="15" width="1.58203125" style="237" customWidth="1"/>
    <col min="16" max="16384" width="9" style="237"/>
  </cols>
  <sheetData>
    <row r="1" spans="1:18" ht="8.25" customHeight="1">
      <c r="C1" s="238"/>
      <c r="D1" s="238"/>
      <c r="E1" s="238"/>
      <c r="F1" s="238"/>
      <c r="G1" s="238"/>
      <c r="H1" s="238"/>
      <c r="I1" s="238"/>
      <c r="J1" s="238"/>
      <c r="K1" s="238"/>
      <c r="L1" s="238"/>
      <c r="M1" s="238"/>
      <c r="N1" s="238"/>
    </row>
    <row r="2" spans="1:18" ht="21" customHeight="1" thickBot="1">
      <c r="B2" s="239" t="s">
        <v>163</v>
      </c>
      <c r="D2" s="240"/>
      <c r="E2" s="240"/>
      <c r="J2" s="240"/>
      <c r="K2" s="1153" t="s">
        <v>164</v>
      </c>
      <c r="L2" s="1153"/>
      <c r="O2" s="240"/>
      <c r="P2" s="240"/>
      <c r="Q2" s="240"/>
      <c r="R2" s="240"/>
    </row>
    <row r="3" spans="1:18" ht="21" customHeight="1">
      <c r="B3" s="1154" t="s">
        <v>165</v>
      </c>
      <c r="C3" s="1156" t="s">
        <v>166</v>
      </c>
      <c r="D3" s="1157"/>
      <c r="E3" s="1158"/>
      <c r="F3" s="1130" t="s">
        <v>142</v>
      </c>
      <c r="G3" s="1132" t="s">
        <v>143</v>
      </c>
      <c r="H3" s="1134" t="s">
        <v>144</v>
      </c>
      <c r="I3" s="1143" t="s">
        <v>145</v>
      </c>
      <c r="J3" s="1147" t="s">
        <v>146</v>
      </c>
      <c r="K3" s="1128" t="s">
        <v>147</v>
      </c>
      <c r="L3" s="1087" t="s">
        <v>148</v>
      </c>
    </row>
    <row r="4" spans="1:18" ht="31.5" customHeight="1" thickBot="1">
      <c r="B4" s="1155"/>
      <c r="C4" s="241" t="s">
        <v>167</v>
      </c>
      <c r="D4" s="215" t="s">
        <v>168</v>
      </c>
      <c r="E4" s="215" t="s">
        <v>151</v>
      </c>
      <c r="F4" s="1131"/>
      <c r="G4" s="1133"/>
      <c r="H4" s="1135"/>
      <c r="I4" s="1144"/>
      <c r="J4" s="1148"/>
      <c r="K4" s="1129"/>
      <c r="L4" s="1088"/>
    </row>
    <row r="5" spans="1:18" ht="22.5" customHeight="1">
      <c r="A5" s="1152"/>
      <c r="B5" s="1112"/>
      <c r="C5" s="1119" t="s">
        <v>169</v>
      </c>
      <c r="D5" s="1114"/>
      <c r="E5" s="1114"/>
      <c r="F5" s="1123">
        <f>SUM(F7:F46)</f>
        <v>0</v>
      </c>
      <c r="G5" s="1140">
        <f>SUM(G7:G46)</f>
        <v>0</v>
      </c>
      <c r="H5" s="1136">
        <f>SUM(H7:H46)</f>
        <v>0</v>
      </c>
      <c r="I5" s="1145">
        <f>SUM(I7:I46)</f>
        <v>0</v>
      </c>
      <c r="J5" s="230">
        <f>SUM(J7,J9,J11,J13,J15,J17,J19,J21,J23,J25,J27,J29,J31,J33,J35,J37,J39,J41,J43,J45)</f>
        <v>0</v>
      </c>
      <c r="K5" s="225">
        <f>SUM(K7,K9,K11,K13,K15,K17,K19,K21,K23,K25,K27,K29,K31,K33,K35,K37,K39,K41,K43,K45)</f>
        <v>0</v>
      </c>
      <c r="L5" s="1149" t="e">
        <f>IF(J6="","",((G5*1000)/J6))</f>
        <v>#DIV/0!</v>
      </c>
    </row>
    <row r="6" spans="1:18" ht="22.5" customHeight="1" thickBot="1">
      <c r="A6" s="1152"/>
      <c r="B6" s="1113"/>
      <c r="C6" s="1120"/>
      <c r="D6" s="1115"/>
      <c r="E6" s="1115"/>
      <c r="F6" s="1124"/>
      <c r="G6" s="1141"/>
      <c r="H6" s="1137"/>
      <c r="I6" s="1146"/>
      <c r="J6" s="231">
        <f>SUM(J8,J10,J12,J14,J16,J18,J20,J22,J24,J26,J28,J30,J32,J34,J36,J38,J40,J42,J44,J46)</f>
        <v>0</v>
      </c>
      <c r="K6" s="226">
        <f>SUM(K8,K10,K12,K14,K16,K18,K20,K22,K24,K26,K28,K30,K32,K34,K36,K38,K40,K42,K44,K46)</f>
        <v>0</v>
      </c>
      <c r="L6" s="1150"/>
    </row>
    <row r="7" spans="1:18" ht="22.5" customHeight="1" thickTop="1">
      <c r="B7" s="1117" t="str">
        <f>IF('①4.事業内容（販促）'!B5="","",'①4.事業内容（販促）'!B5)</f>
        <v/>
      </c>
      <c r="C7" s="1121" t="str">
        <f>IF('①4.事業内容（販促）'!C5="","",'①4.事業内容（販促）'!C5)</f>
        <v/>
      </c>
      <c r="D7" s="1116" t="str">
        <f>IF('①4.事業内容（販促）'!D5="","",'①4.事業内容（販促）'!D5)</f>
        <v/>
      </c>
      <c r="E7" s="1116" t="str">
        <f>IF('①4.事業内容（販促）'!F5="","",'①4.事業内容（販促）'!F5)</f>
        <v/>
      </c>
      <c r="F7" s="1110"/>
      <c r="G7" s="1105"/>
      <c r="H7" s="1106"/>
      <c r="I7" s="1107"/>
      <c r="J7" s="232" t="str">
        <f>IF('①7.積算内訳（販促）'!E6=0,"",'①7.積算内訳（販促）'!E6)</f>
        <v/>
      </c>
      <c r="K7" s="216"/>
      <c r="L7" s="1151" t="str">
        <f>IF(J8="","",((G7*1000)/J8))</f>
        <v/>
      </c>
      <c r="N7" s="217" t="s">
        <v>153</v>
      </c>
    </row>
    <row r="8" spans="1:18" ht="22.5" customHeight="1">
      <c r="B8" s="1108"/>
      <c r="C8" s="1122"/>
      <c r="D8" s="1109"/>
      <c r="E8" s="1109"/>
      <c r="F8" s="1095"/>
      <c r="G8" s="1097"/>
      <c r="H8" s="1099"/>
      <c r="I8" s="1101"/>
      <c r="J8" s="233" t="str">
        <f>IF('①7.積算内訳（販促）'!F6=0,"",'①7.積算内訳（販促）'!F6)</f>
        <v/>
      </c>
      <c r="K8" s="218"/>
      <c r="L8" s="1103"/>
      <c r="N8" s="219" t="s">
        <v>154</v>
      </c>
    </row>
    <row r="9" spans="1:18" ht="22.5" customHeight="1">
      <c r="B9" s="1108" t="str">
        <f>IF('①4.事業内容（販促）'!B6="","",'①4.事業内容（販促）'!B6)</f>
        <v/>
      </c>
      <c r="C9" s="1091" t="str">
        <f>IF('①4.事業内容（販促）'!C6="","",'①4.事業内容（販促）'!C6)</f>
        <v/>
      </c>
      <c r="D9" s="1093" t="str">
        <f>IF('①4.事業内容（販促）'!D6="","",'①4.事業内容（販促）'!D6)</f>
        <v/>
      </c>
      <c r="E9" s="1093" t="str">
        <f>IF('①4.事業内容（販促）'!F6="","",'①4.事業内容（販促）'!F6)</f>
        <v/>
      </c>
      <c r="F9" s="1095"/>
      <c r="G9" s="1105"/>
      <c r="H9" s="1099"/>
      <c r="I9" s="1101"/>
      <c r="J9" s="234" t="str">
        <f>IF('①7.積算内訳（販促）'!E16=0,"",'①7.積算内訳（販促）'!E16)</f>
        <v/>
      </c>
      <c r="K9" s="220"/>
      <c r="L9" s="1103" t="str">
        <f>IF(J10="","",((G9*1000)/J10))</f>
        <v/>
      </c>
      <c r="N9" s="217" t="s">
        <v>155</v>
      </c>
    </row>
    <row r="10" spans="1:18" ht="22.5" customHeight="1">
      <c r="B10" s="1089"/>
      <c r="C10" s="1091"/>
      <c r="D10" s="1093"/>
      <c r="E10" s="1093"/>
      <c r="F10" s="1095"/>
      <c r="G10" s="1097"/>
      <c r="H10" s="1099"/>
      <c r="I10" s="1101"/>
      <c r="J10" s="233" t="str">
        <f>IF('①7.積算内訳（販促）'!F16=0,"",'①7.積算内訳（販促）'!F16)</f>
        <v/>
      </c>
      <c r="K10" s="218"/>
      <c r="L10" s="1103"/>
      <c r="N10" s="219" t="s">
        <v>156</v>
      </c>
    </row>
    <row r="11" spans="1:18" ht="22.5" customHeight="1">
      <c r="B11" s="1108" t="str">
        <f>IF('①4.事業内容（販促）'!B7="","",'①4.事業内容（販促）'!B7)</f>
        <v/>
      </c>
      <c r="C11" s="1091" t="str">
        <f>IF('①4.事業内容（販促）'!C7="","",'①4.事業内容（販促）'!C7)</f>
        <v/>
      </c>
      <c r="D11" s="1093" t="str">
        <f>IF('①4.事業内容（販促）'!D7="","",'①4.事業内容（販促）'!D7)</f>
        <v/>
      </c>
      <c r="E11" s="1093" t="str">
        <f>IF('①4.事業内容（販促）'!F7="","",'①4.事業内容（販促）'!F7)</f>
        <v/>
      </c>
      <c r="F11" s="1095"/>
      <c r="G11" s="1105"/>
      <c r="H11" s="1099"/>
      <c r="I11" s="1101"/>
      <c r="J11" s="234" t="str">
        <f>IF('①7.積算内訳（販促）'!E26=0,"",'①7.積算内訳（販促）'!E26)</f>
        <v/>
      </c>
      <c r="K11" s="220"/>
      <c r="L11" s="1103" t="str">
        <f>IF(J12="","",((G11*1000)/J12))</f>
        <v/>
      </c>
    </row>
    <row r="12" spans="1:18" ht="22.5" customHeight="1">
      <c r="B12" s="1089"/>
      <c r="C12" s="1091"/>
      <c r="D12" s="1093"/>
      <c r="E12" s="1093"/>
      <c r="F12" s="1095"/>
      <c r="G12" s="1097"/>
      <c r="H12" s="1099"/>
      <c r="I12" s="1101"/>
      <c r="J12" s="233" t="str">
        <f>IF('①7.積算内訳（販促）'!F26=0,"",'①7.積算内訳（販促）'!F26)</f>
        <v/>
      </c>
      <c r="K12" s="218"/>
      <c r="L12" s="1103"/>
    </row>
    <row r="13" spans="1:18" ht="22.5" customHeight="1">
      <c r="B13" s="1108" t="str">
        <f>IF('①4.事業内容（販促）'!B8="","",'①4.事業内容（販促）'!B8)</f>
        <v/>
      </c>
      <c r="C13" s="1091" t="str">
        <f>IF('①4.事業内容（販促）'!C8="","",'①4.事業内容（販促）'!C8)</f>
        <v/>
      </c>
      <c r="D13" s="1093" t="str">
        <f>IF('①4.事業内容（販促）'!D8="","",'①4.事業内容（販促）'!D8)</f>
        <v/>
      </c>
      <c r="E13" s="1093" t="str">
        <f>IF('①4.事業内容（販促）'!F8="","",'①4.事業内容（販促）'!F8)</f>
        <v/>
      </c>
      <c r="F13" s="1095"/>
      <c r="G13" s="1105"/>
      <c r="H13" s="1099"/>
      <c r="I13" s="1101"/>
      <c r="J13" s="234" t="str">
        <f>IF('①7.積算内訳（販促）'!E36=0,"",'①7.積算内訳（販促）'!E36)</f>
        <v/>
      </c>
      <c r="K13" s="220"/>
      <c r="L13" s="1103" t="str">
        <f>IF(J14="","",((G13*1000)/J14))</f>
        <v/>
      </c>
    </row>
    <row r="14" spans="1:18" ht="22.5" customHeight="1">
      <c r="B14" s="1089"/>
      <c r="C14" s="1091"/>
      <c r="D14" s="1093"/>
      <c r="E14" s="1093"/>
      <c r="F14" s="1095"/>
      <c r="G14" s="1097"/>
      <c r="H14" s="1099"/>
      <c r="I14" s="1101"/>
      <c r="J14" s="233" t="str">
        <f>IF('①7.積算内訳（販促）'!F36=0,"",'①7.積算内訳（販促）'!F36)</f>
        <v/>
      </c>
      <c r="K14" s="218"/>
      <c r="L14" s="1103"/>
    </row>
    <row r="15" spans="1:18" ht="22.5" customHeight="1">
      <c r="B15" s="1108" t="str">
        <f>IF('①4.事業内容（販促）'!B9="","",'①4.事業内容（販促）'!B9)</f>
        <v/>
      </c>
      <c r="C15" s="1091" t="str">
        <f>IF('①4.事業内容（販促）'!C9="","",'①4.事業内容（販促）'!C9)</f>
        <v/>
      </c>
      <c r="D15" s="1093" t="str">
        <f>IF('①4.事業内容（販促）'!D9="","",'①4.事業内容（販促）'!D9)</f>
        <v/>
      </c>
      <c r="E15" s="1093" t="str">
        <f>IF('①4.事業内容（販促）'!F9="","",'①4.事業内容（販促）'!F9)</f>
        <v/>
      </c>
      <c r="F15" s="1095"/>
      <c r="G15" s="1105"/>
      <c r="H15" s="1099"/>
      <c r="I15" s="1101"/>
      <c r="J15" s="234" t="str">
        <f>IF('①7.積算内訳（販促）'!E46=0,"",'①7.積算内訳（販促）'!E46)</f>
        <v/>
      </c>
      <c r="K15" s="220"/>
      <c r="L15" s="1103" t="str">
        <f>IF(J16="","",((G15*1000)/J16))</f>
        <v/>
      </c>
    </row>
    <row r="16" spans="1:18" ht="22.5" customHeight="1">
      <c r="B16" s="1089"/>
      <c r="C16" s="1091"/>
      <c r="D16" s="1093"/>
      <c r="E16" s="1093"/>
      <c r="F16" s="1095"/>
      <c r="G16" s="1097"/>
      <c r="H16" s="1099"/>
      <c r="I16" s="1101"/>
      <c r="J16" s="233" t="str">
        <f>IF('①7.積算内訳（販促）'!F46=0,"",'①7.積算内訳（販促）'!F46)</f>
        <v/>
      </c>
      <c r="K16" s="218"/>
      <c r="L16" s="1103"/>
    </row>
    <row r="17" spans="1:14" ht="22.5" customHeight="1">
      <c r="B17" s="1108" t="str">
        <f>IF('①4.事業内容（販促）'!B10="","",'①4.事業内容（販促）'!B10)</f>
        <v/>
      </c>
      <c r="C17" s="1091" t="str">
        <f>IF('①4.事業内容（販促）'!C10="","",'①4.事業内容（販促）'!C10)</f>
        <v/>
      </c>
      <c r="D17" s="1093" t="str">
        <f>IF('①4.事業内容（販促）'!D10="","",'①4.事業内容（販促）'!D10)</f>
        <v/>
      </c>
      <c r="E17" s="1093" t="str">
        <f>IF('①4.事業内容（販促）'!F10="","",'①4.事業内容（販促）'!F10)</f>
        <v/>
      </c>
      <c r="F17" s="1095"/>
      <c r="G17" s="1105"/>
      <c r="H17" s="1099"/>
      <c r="I17" s="1101"/>
      <c r="J17" s="234" t="str">
        <f>IF('①7.積算内訳（販促）'!E56=0,"",'①7.積算内訳（販促）'!E56)</f>
        <v/>
      </c>
      <c r="K17" s="220"/>
      <c r="L17" s="1103" t="str">
        <f>IF(J18="","",((G17*1000)/J18))</f>
        <v/>
      </c>
    </row>
    <row r="18" spans="1:14" ht="22.5" customHeight="1">
      <c r="B18" s="1089"/>
      <c r="C18" s="1091"/>
      <c r="D18" s="1093"/>
      <c r="E18" s="1093"/>
      <c r="F18" s="1095"/>
      <c r="G18" s="1097"/>
      <c r="H18" s="1099"/>
      <c r="I18" s="1101"/>
      <c r="J18" s="233" t="str">
        <f>IF('①7.積算内訳（販促）'!F56=0,"",'①7.積算内訳（販促）'!F56)</f>
        <v/>
      </c>
      <c r="K18" s="218"/>
      <c r="L18" s="1103"/>
    </row>
    <row r="19" spans="1:14" ht="22.5" customHeight="1">
      <c r="B19" s="1108" t="str">
        <f>IF('①4.事業内容（販促）'!B11="","",'①4.事業内容（販促）'!B11)</f>
        <v/>
      </c>
      <c r="C19" s="1091" t="str">
        <f>IF('①4.事業内容（販促）'!C11="","",'①4.事業内容（販促）'!C11)</f>
        <v/>
      </c>
      <c r="D19" s="1093" t="str">
        <f>IF('①4.事業内容（販促）'!D11="","",'①4.事業内容（販促）'!D11)</f>
        <v/>
      </c>
      <c r="E19" s="1093" t="str">
        <f>IF('①4.事業内容（販促）'!F11="","",'①4.事業内容（販促）'!F11)</f>
        <v/>
      </c>
      <c r="F19" s="1095"/>
      <c r="G19" s="1105"/>
      <c r="H19" s="1099"/>
      <c r="I19" s="1101"/>
      <c r="J19" s="234" t="str">
        <f>IF('①7.積算内訳（販促）'!E66=0,"",'①7.積算内訳（販促）'!E66)</f>
        <v/>
      </c>
      <c r="K19" s="220"/>
      <c r="L19" s="1103" t="str">
        <f>IF(J20="","",((G19*1000)/J20))</f>
        <v/>
      </c>
    </row>
    <row r="20" spans="1:14" ht="22.5" customHeight="1">
      <c r="B20" s="1089"/>
      <c r="C20" s="1091"/>
      <c r="D20" s="1093"/>
      <c r="E20" s="1093"/>
      <c r="F20" s="1095"/>
      <c r="G20" s="1097"/>
      <c r="H20" s="1099"/>
      <c r="I20" s="1101"/>
      <c r="J20" s="233" t="str">
        <f>IF('①7.積算内訳（販促）'!F66=0,"",'①7.積算内訳（販促）'!F66)</f>
        <v/>
      </c>
      <c r="K20" s="218"/>
      <c r="L20" s="1103"/>
    </row>
    <row r="21" spans="1:14" ht="22.5" customHeight="1">
      <c r="B21" s="1108" t="str">
        <f>IF('①4.事業内容（販促）'!B12="","",'①4.事業内容（販促）'!B12)</f>
        <v/>
      </c>
      <c r="C21" s="1091" t="str">
        <f>IF('①4.事業内容（販促）'!C12="","",'①4.事業内容（販促）'!C12)</f>
        <v/>
      </c>
      <c r="D21" s="1093" t="str">
        <f>IF('①4.事業内容（販促）'!D12="","",'①4.事業内容（販促）'!D12)</f>
        <v/>
      </c>
      <c r="E21" s="1093" t="str">
        <f>IF('①4.事業内容（販促）'!F12="","",'①4.事業内容（販促）'!F12)</f>
        <v/>
      </c>
      <c r="F21" s="1095"/>
      <c r="G21" s="1105"/>
      <c r="H21" s="1099"/>
      <c r="I21" s="1101"/>
      <c r="J21" s="234" t="str">
        <f>IF('①7.積算内訳（販促）'!E76=0,"",'①7.積算内訳（販促）'!E76)</f>
        <v/>
      </c>
      <c r="K21" s="220"/>
      <c r="L21" s="1103" t="str">
        <f>IF(J22="","",((G21*1000)/J22))</f>
        <v/>
      </c>
    </row>
    <row r="22" spans="1:14" ht="22.5" customHeight="1">
      <c r="B22" s="1089"/>
      <c r="C22" s="1091"/>
      <c r="D22" s="1093"/>
      <c r="E22" s="1093"/>
      <c r="F22" s="1095"/>
      <c r="G22" s="1097"/>
      <c r="H22" s="1099"/>
      <c r="I22" s="1101"/>
      <c r="J22" s="233" t="str">
        <f>IF('①7.積算内訳（販促）'!F76=0,"",'①7.積算内訳（販促）'!F76)</f>
        <v/>
      </c>
      <c r="K22" s="218"/>
      <c r="L22" s="1103"/>
    </row>
    <row r="23" spans="1:14" ht="22.5" customHeight="1">
      <c r="B23" s="1108" t="str">
        <f>IF('①4.事業内容（販促）'!B13="","",'①4.事業内容（販促）'!B13)</f>
        <v/>
      </c>
      <c r="C23" s="1091" t="str">
        <f>IF('①4.事業内容（販促）'!C13="","",'①4.事業内容（販促）'!C13)</f>
        <v/>
      </c>
      <c r="D23" s="1093" t="str">
        <f>IF('①4.事業内容（販促）'!D13="","",'①4.事業内容（販促）'!D13)</f>
        <v/>
      </c>
      <c r="E23" s="1093" t="str">
        <f>IF('①4.事業内容（販促）'!F13="","",'①4.事業内容（販促）'!F13)</f>
        <v/>
      </c>
      <c r="F23" s="1095"/>
      <c r="G23" s="1105"/>
      <c r="H23" s="1099"/>
      <c r="I23" s="1101"/>
      <c r="J23" s="234" t="str">
        <f>IF('①7.積算内訳（販促）'!E86=0,"",'①7.積算内訳（販促）'!E86)</f>
        <v/>
      </c>
      <c r="K23" s="220"/>
      <c r="L23" s="1103" t="str">
        <f>IF(J24="","",((G23*1000)/J24))</f>
        <v/>
      </c>
    </row>
    <row r="24" spans="1:14" ht="22.5" customHeight="1">
      <c r="B24" s="1089"/>
      <c r="C24" s="1091"/>
      <c r="D24" s="1093"/>
      <c r="E24" s="1093"/>
      <c r="F24" s="1095"/>
      <c r="G24" s="1097"/>
      <c r="H24" s="1099"/>
      <c r="I24" s="1101"/>
      <c r="J24" s="233" t="str">
        <f>IF('①7.積算内訳（販促）'!F86=0,"",'①7.積算内訳（販促）'!F86)</f>
        <v/>
      </c>
      <c r="K24" s="218"/>
      <c r="L24" s="1103"/>
    </row>
    <row r="25" spans="1:14" ht="22.5" customHeight="1">
      <c r="B25" s="1089" t="str">
        <f>IF('①4.事業内容（販促）'!B14="","",'①4.事業内容（販促）'!B14)</f>
        <v/>
      </c>
      <c r="C25" s="1091" t="str">
        <f>IF('①4.事業内容（販促）'!C14="","",'①4.事業内容（販促）'!C14)</f>
        <v/>
      </c>
      <c r="D25" s="1093" t="str">
        <f>IF('①4.事業内容（販促）'!D14="","",'①4.事業内容（販促）'!D14)</f>
        <v/>
      </c>
      <c r="E25" s="1093" t="str">
        <f>IF('①4.事業内容（販促）'!F14="","",'①4.事業内容（販促）'!F14)</f>
        <v/>
      </c>
      <c r="F25" s="1095"/>
      <c r="G25" s="1097"/>
      <c r="H25" s="1099"/>
      <c r="I25" s="1101"/>
      <c r="J25" s="235" t="str">
        <f>IF('①7.積算内訳（販促）'!E96=0,"",'①7.積算内訳（販促）'!E96)</f>
        <v/>
      </c>
      <c r="K25" s="221"/>
      <c r="L25" s="1103" t="str">
        <f>IF(J26="","",((G25*1000)/J26))</f>
        <v/>
      </c>
    </row>
    <row r="26" spans="1:14" ht="22.5" customHeight="1" thickBot="1">
      <c r="B26" s="1090"/>
      <c r="C26" s="1092"/>
      <c r="D26" s="1094"/>
      <c r="E26" s="1094"/>
      <c r="F26" s="1096"/>
      <c r="G26" s="1098"/>
      <c r="H26" s="1100"/>
      <c r="I26" s="1102"/>
      <c r="J26" s="236" t="str">
        <f>IF('①7.積算内訳（販促）'!F96=0,"",'①7.積算内訳（販促）'!F96)</f>
        <v/>
      </c>
      <c r="K26" s="222"/>
      <c r="L26" s="1104"/>
      <c r="N26" s="237" t="s">
        <v>170</v>
      </c>
    </row>
    <row r="27" spans="1:14" ht="22.5" hidden="1" customHeight="1">
      <c r="B27" s="1108" t="str">
        <f>IF('①4.事業内容（販促）'!B15="","",'①4.事業内容（販促）'!B15)</f>
        <v/>
      </c>
      <c r="C27" s="1118" t="str">
        <f>IF('①4.事業内容（販促）'!C15="","",'①4.事業内容（販促）'!C15)</f>
        <v/>
      </c>
      <c r="D27" s="1109" t="str">
        <f>IF('①4.事業内容（販促）'!D15="","",'①4.事業内容（販促）'!D15)</f>
        <v/>
      </c>
      <c r="E27" s="1109" t="str">
        <f>IF('①4.事業内容（販促）'!F15="","",'①4.事業内容（販促）'!F15)</f>
        <v/>
      </c>
      <c r="F27" s="1110"/>
      <c r="G27" s="1105"/>
      <c r="H27" s="1106"/>
      <c r="I27" s="1107"/>
      <c r="J27" s="234" t="str">
        <f>IF('①7.積算内訳（販促）'!E106=0,"",'①7.積算内訳（販促）'!E106)</f>
        <v/>
      </c>
      <c r="K27" s="220"/>
      <c r="L27" s="1142" t="str">
        <f>IF(J28="","",((G27*1000)/J28))</f>
        <v/>
      </c>
    </row>
    <row r="28" spans="1:14" ht="22.5" hidden="1" customHeight="1">
      <c r="B28" s="1089"/>
      <c r="C28" s="1091"/>
      <c r="D28" s="1093"/>
      <c r="E28" s="1093"/>
      <c r="F28" s="1095"/>
      <c r="G28" s="1097"/>
      <c r="H28" s="1099"/>
      <c r="I28" s="1101"/>
      <c r="J28" s="233" t="str">
        <f>IF('①7.積算内訳（販促）'!F106=0,"",'①7.積算内訳（販促）'!F106)</f>
        <v/>
      </c>
      <c r="K28" s="218"/>
      <c r="L28" s="1103"/>
    </row>
    <row r="29" spans="1:14" ht="22.5" hidden="1" customHeight="1">
      <c r="B29" s="1108" t="str">
        <f>IF('①4.事業内容（販促）'!B16="","",'①4.事業内容（販促）'!B16)</f>
        <v/>
      </c>
      <c r="C29" s="1091" t="str">
        <f>IF('①4.事業内容（販促）'!C16="","",'①4.事業内容（販促）'!C16)</f>
        <v/>
      </c>
      <c r="D29" s="1093" t="str">
        <f>IF('①4.事業内容（販促）'!D16="","",'①4.事業内容（販促）'!D16)</f>
        <v/>
      </c>
      <c r="E29" s="1093" t="str">
        <f>IF('①4.事業内容（販促）'!F16="","",'①4.事業内容（販促）'!F16)</f>
        <v/>
      </c>
      <c r="F29" s="1095"/>
      <c r="G29" s="1105"/>
      <c r="H29" s="1099"/>
      <c r="I29" s="1101"/>
      <c r="J29" s="234" t="str">
        <f>IF('①7.積算内訳（販促）'!E116=0,"",'①7.積算内訳（販促）'!E116)</f>
        <v/>
      </c>
      <c r="K29" s="220"/>
      <c r="L29" s="1103" t="str">
        <f>IF(J30="","",((G29*1000)/J30))</f>
        <v/>
      </c>
    </row>
    <row r="30" spans="1:14" ht="22.5" hidden="1" customHeight="1">
      <c r="B30" s="1089"/>
      <c r="C30" s="1091"/>
      <c r="D30" s="1093"/>
      <c r="E30" s="1093"/>
      <c r="F30" s="1095"/>
      <c r="G30" s="1097"/>
      <c r="H30" s="1099"/>
      <c r="I30" s="1101"/>
      <c r="J30" s="233" t="str">
        <f>IF('①7.積算内訳（販促）'!F116=0,"",'①7.積算内訳（販促）'!F116)</f>
        <v/>
      </c>
      <c r="K30" s="218"/>
      <c r="L30" s="1103"/>
    </row>
    <row r="31" spans="1:14" ht="22.5" hidden="1" customHeight="1">
      <c r="B31" s="1108" t="str">
        <f>IF('①4.事業内容（販促）'!B17="","",'①4.事業内容（販促）'!B17)</f>
        <v/>
      </c>
      <c r="C31" s="1091" t="str">
        <f>IF('①4.事業内容（販促）'!C17="","",'①4.事業内容（販促）'!C17)</f>
        <v/>
      </c>
      <c r="D31" s="1093" t="str">
        <f>IF('①4.事業内容（販促）'!D17="","",'①4.事業内容（販促）'!D17)</f>
        <v/>
      </c>
      <c r="E31" s="1093" t="str">
        <f>IF('①4.事業内容（販促）'!F17="","",'①4.事業内容（販促）'!F17)</f>
        <v/>
      </c>
      <c r="F31" s="1095"/>
      <c r="G31" s="1105"/>
      <c r="H31" s="1099"/>
      <c r="I31" s="1101"/>
      <c r="J31" s="234" t="str">
        <f>IF('①7.積算内訳（販促）'!E126=0,"",'①7.積算内訳（販促）'!E126)</f>
        <v/>
      </c>
      <c r="K31" s="220"/>
      <c r="L31" s="1103" t="str">
        <f>IF(J32="","",((G31*1000)/J32))</f>
        <v/>
      </c>
    </row>
    <row r="32" spans="1:14" ht="22.5" hidden="1" customHeight="1">
      <c r="B32" s="1089"/>
      <c r="C32" s="1091"/>
      <c r="D32" s="1093"/>
      <c r="E32" s="1093"/>
      <c r="F32" s="1095"/>
      <c r="G32" s="1097"/>
      <c r="H32" s="1099"/>
      <c r="I32" s="1101"/>
      <c r="J32" s="233" t="str">
        <f>IF('①7.積算内訳（販促）'!F126=0,"",'①7.積算内訳（販促）'!F126)</f>
        <v/>
      </c>
      <c r="K32" s="218"/>
      <c r="L32" s="1103"/>
    </row>
    <row r="33" spans="2:12" ht="22.5" hidden="1" customHeight="1">
      <c r="B33" s="1108" t="str">
        <f>IF('①4.事業内容（販促）'!B18="","",'①4.事業内容（販促）'!B18)</f>
        <v/>
      </c>
      <c r="C33" s="1091" t="str">
        <f>IF('①4.事業内容（販促）'!C18="","",'①4.事業内容（販促）'!C18)</f>
        <v/>
      </c>
      <c r="D33" s="1093" t="str">
        <f>IF('①4.事業内容（販促）'!D18="","",'①4.事業内容（販促）'!D18)</f>
        <v/>
      </c>
      <c r="E33" s="1093" t="str">
        <f>IF('①4.事業内容（販促）'!F18="","",'①4.事業内容（販促）'!F18)</f>
        <v/>
      </c>
      <c r="F33" s="1095"/>
      <c r="G33" s="1105"/>
      <c r="H33" s="1099"/>
      <c r="I33" s="1101"/>
      <c r="J33" s="234" t="str">
        <f>IF('①7.積算内訳（販促）'!E136=0,"",'①7.積算内訳（販促）'!E136)</f>
        <v/>
      </c>
      <c r="K33" s="220"/>
      <c r="L33" s="1103" t="str">
        <f>IF(J34="","",((G33*1000)/J34))</f>
        <v/>
      </c>
    </row>
    <row r="34" spans="2:12" ht="22.5" hidden="1" customHeight="1">
      <c r="B34" s="1089"/>
      <c r="C34" s="1091"/>
      <c r="D34" s="1093"/>
      <c r="E34" s="1093"/>
      <c r="F34" s="1095"/>
      <c r="G34" s="1097"/>
      <c r="H34" s="1099"/>
      <c r="I34" s="1101"/>
      <c r="J34" s="233" t="str">
        <f>IF('①7.積算内訳（販促）'!F136=0,"",'①7.積算内訳（販促）'!F136)</f>
        <v/>
      </c>
      <c r="K34" s="218"/>
      <c r="L34" s="1103"/>
    </row>
    <row r="35" spans="2:12" ht="22.5" hidden="1" customHeight="1">
      <c r="B35" s="1108" t="str">
        <f>IF('①4.事業内容（販促）'!B19="","",'①4.事業内容（販促）'!B19)</f>
        <v/>
      </c>
      <c r="C35" s="1091" t="str">
        <f>IF('①4.事業内容（販促）'!C19="","",'①4.事業内容（販促）'!C19)</f>
        <v/>
      </c>
      <c r="D35" s="1093" t="str">
        <f>IF('①4.事業内容（販促）'!D19="","",'①4.事業内容（販促）'!D19)</f>
        <v/>
      </c>
      <c r="E35" s="1093" t="str">
        <f>IF('①4.事業内容（販促）'!F19="","",'①4.事業内容（販促）'!F19)</f>
        <v/>
      </c>
      <c r="F35" s="1095"/>
      <c r="G35" s="1105"/>
      <c r="H35" s="1099"/>
      <c r="I35" s="1101"/>
      <c r="J35" s="234" t="str">
        <f>IF('①7.積算内訳（販促）'!E146=0,"",'①7.積算内訳（販促）'!E146)</f>
        <v/>
      </c>
      <c r="K35" s="220"/>
      <c r="L35" s="1103" t="str">
        <f>IF(J36="","",((G35*1000)/J36))</f>
        <v/>
      </c>
    </row>
    <row r="36" spans="2:12" ht="22.5" hidden="1" customHeight="1">
      <c r="B36" s="1089"/>
      <c r="C36" s="1091"/>
      <c r="D36" s="1093"/>
      <c r="E36" s="1093"/>
      <c r="F36" s="1095"/>
      <c r="G36" s="1097"/>
      <c r="H36" s="1099"/>
      <c r="I36" s="1101"/>
      <c r="J36" s="233" t="str">
        <f>IF('①7.積算内訳（販促）'!F146=0,"",'①7.積算内訳（販促）'!F146)</f>
        <v/>
      </c>
      <c r="K36" s="218"/>
      <c r="L36" s="1103"/>
    </row>
    <row r="37" spans="2:12" ht="22.5" hidden="1" customHeight="1">
      <c r="B37" s="1108" t="str">
        <f>IF('①4.事業内容（販促）'!B20="","",'①4.事業内容（販促）'!B20)</f>
        <v/>
      </c>
      <c r="C37" s="1091" t="str">
        <f>IF('①4.事業内容（販促）'!C20="","",'①4.事業内容（販促）'!C20)</f>
        <v/>
      </c>
      <c r="D37" s="1093" t="str">
        <f>IF('①4.事業内容（販促）'!D20="","",'①4.事業内容（販促）'!D20)</f>
        <v/>
      </c>
      <c r="E37" s="1093" t="str">
        <f>IF('①4.事業内容（販促）'!F20="","",'①4.事業内容（販促）'!F20)</f>
        <v/>
      </c>
      <c r="F37" s="1095"/>
      <c r="G37" s="1105"/>
      <c r="H37" s="1099"/>
      <c r="I37" s="1101"/>
      <c r="J37" s="234" t="str">
        <f>IF('①7.積算内訳（販促）'!E156=0,"",'①7.積算内訳（販促）'!E156)</f>
        <v/>
      </c>
      <c r="K37" s="220"/>
      <c r="L37" s="1103" t="str">
        <f>IF(J38="","",((G37*1000)/J38))</f>
        <v/>
      </c>
    </row>
    <row r="38" spans="2:12" ht="22.5" hidden="1" customHeight="1">
      <c r="B38" s="1089"/>
      <c r="C38" s="1091"/>
      <c r="D38" s="1093"/>
      <c r="E38" s="1093"/>
      <c r="F38" s="1095"/>
      <c r="G38" s="1097"/>
      <c r="H38" s="1099"/>
      <c r="I38" s="1101"/>
      <c r="J38" s="233" t="str">
        <f>IF('①7.積算内訳（販促）'!F156=0,"",'①7.積算内訳（販促）'!F156)</f>
        <v/>
      </c>
      <c r="K38" s="218"/>
      <c r="L38" s="1103"/>
    </row>
    <row r="39" spans="2:12" ht="22.5" hidden="1" customHeight="1">
      <c r="B39" s="1108" t="str">
        <f>IF('①4.事業内容（販促）'!B21="","",'①4.事業内容（販促）'!B21)</f>
        <v/>
      </c>
      <c r="C39" s="1091" t="str">
        <f>IF('①4.事業内容（販促）'!C21="","",'①4.事業内容（販促）'!C21)</f>
        <v/>
      </c>
      <c r="D39" s="1093" t="str">
        <f>IF('①4.事業内容（販促）'!D21="","",'①4.事業内容（販促）'!D21)</f>
        <v/>
      </c>
      <c r="E39" s="1093" t="str">
        <f>IF('①4.事業内容（販促）'!F21="","",'①4.事業内容（販促）'!F21)</f>
        <v/>
      </c>
      <c r="F39" s="1095"/>
      <c r="G39" s="1105"/>
      <c r="H39" s="1099"/>
      <c r="I39" s="1101"/>
      <c r="J39" s="234" t="str">
        <f>IF('①7.積算内訳（販促）'!E166=0,"",'①7.積算内訳（販促）'!E166)</f>
        <v/>
      </c>
      <c r="K39" s="220"/>
      <c r="L39" s="1103" t="str">
        <f>IF(J40="","",((G39*1000)/J40))</f>
        <v/>
      </c>
    </row>
    <row r="40" spans="2:12" ht="22.5" hidden="1" customHeight="1">
      <c r="B40" s="1089"/>
      <c r="C40" s="1091"/>
      <c r="D40" s="1093"/>
      <c r="E40" s="1093"/>
      <c r="F40" s="1095"/>
      <c r="G40" s="1097"/>
      <c r="H40" s="1099"/>
      <c r="I40" s="1101"/>
      <c r="J40" s="233" t="str">
        <f>IF('①7.積算内訳（販促）'!F166=0,"",'①7.積算内訳（販促）'!F166)</f>
        <v/>
      </c>
      <c r="K40" s="218"/>
      <c r="L40" s="1103"/>
    </row>
    <row r="41" spans="2:12" ht="22.5" hidden="1" customHeight="1">
      <c r="B41" s="1108" t="str">
        <f>IF('①4.事業内容（販促）'!B22="","",'①4.事業内容（販促）'!B22)</f>
        <v/>
      </c>
      <c r="C41" s="1091" t="str">
        <f>IF('①4.事業内容（販促）'!C22="","",'①4.事業内容（販促）'!C22)</f>
        <v/>
      </c>
      <c r="D41" s="1093" t="str">
        <f>IF('①4.事業内容（販促）'!D22="","",'①4.事業内容（販促）'!D22)</f>
        <v/>
      </c>
      <c r="E41" s="1093" t="str">
        <f>IF('①4.事業内容（販促）'!F22="","",'①4.事業内容（販促）'!F22)</f>
        <v/>
      </c>
      <c r="F41" s="1095"/>
      <c r="G41" s="1105"/>
      <c r="H41" s="1099"/>
      <c r="I41" s="1101"/>
      <c r="J41" s="234" t="str">
        <f>IF('①7.積算内訳（販促）'!E176=0,"",'①7.積算内訳（販促）'!E176)</f>
        <v/>
      </c>
      <c r="K41" s="220"/>
      <c r="L41" s="1103" t="str">
        <f>IF(J42="","",((G41*1000)/J42))</f>
        <v/>
      </c>
    </row>
    <row r="42" spans="2:12" ht="22.5" hidden="1" customHeight="1">
      <c r="B42" s="1089"/>
      <c r="C42" s="1091"/>
      <c r="D42" s="1093"/>
      <c r="E42" s="1093"/>
      <c r="F42" s="1095"/>
      <c r="G42" s="1097"/>
      <c r="H42" s="1099"/>
      <c r="I42" s="1101"/>
      <c r="J42" s="233" t="str">
        <f>IF('①7.積算内訳（販促）'!F176=0,"",'①7.積算内訳（販促）'!F176)</f>
        <v/>
      </c>
      <c r="K42" s="218"/>
      <c r="L42" s="1103"/>
    </row>
    <row r="43" spans="2:12" ht="22.5" hidden="1" customHeight="1">
      <c r="B43" s="1108" t="str">
        <f>IF('①4.事業内容（販促）'!B23="","",'①4.事業内容（販促）'!B23)</f>
        <v/>
      </c>
      <c r="C43" s="1091" t="str">
        <f>IF('①4.事業内容（販促）'!C23="","",'①4.事業内容（販促）'!C23)</f>
        <v/>
      </c>
      <c r="D43" s="1093" t="str">
        <f>IF('①4.事業内容（販促）'!D23="","",'①4.事業内容（販促）'!D23)</f>
        <v/>
      </c>
      <c r="E43" s="1093" t="str">
        <f>IF('①4.事業内容（販促）'!F23="","",'①4.事業内容（販促）'!F23)</f>
        <v/>
      </c>
      <c r="F43" s="1095"/>
      <c r="G43" s="1105"/>
      <c r="H43" s="1099"/>
      <c r="I43" s="1101"/>
      <c r="J43" s="234" t="str">
        <f>IF('①7.積算内訳（販促）'!E186=0,"",'①7.積算内訳（販促）'!E186)</f>
        <v/>
      </c>
      <c r="K43" s="220"/>
      <c r="L43" s="1103" t="str">
        <f>IF(J44="","",((G43*1000)/J44))</f>
        <v/>
      </c>
    </row>
    <row r="44" spans="2:12" ht="22.5" hidden="1" customHeight="1">
      <c r="B44" s="1089"/>
      <c r="C44" s="1091"/>
      <c r="D44" s="1093"/>
      <c r="E44" s="1093"/>
      <c r="F44" s="1095"/>
      <c r="G44" s="1097"/>
      <c r="H44" s="1099"/>
      <c r="I44" s="1101"/>
      <c r="J44" s="233" t="str">
        <f>IF('①7.積算内訳（販促）'!F186=0,"",'①7.積算内訳（販促）'!F186)</f>
        <v/>
      </c>
      <c r="K44" s="218"/>
      <c r="L44" s="1103"/>
    </row>
    <row r="45" spans="2:12" ht="22.5" hidden="1" customHeight="1">
      <c r="B45" s="1089" t="str">
        <f>IF('①4.事業内容（販促）'!B24="","",'①4.事業内容（販促）'!B24)</f>
        <v/>
      </c>
      <c r="C45" s="1091" t="str">
        <f>IF('①4.事業内容（販促）'!C24="","",'①4.事業内容（販促）'!C24)</f>
        <v/>
      </c>
      <c r="D45" s="1093" t="str">
        <f>IF('①4.事業内容（販促）'!D24="","",'①4.事業内容（販促）'!D24)</f>
        <v/>
      </c>
      <c r="E45" s="1093" t="str">
        <f>IF('①4.事業内容（販促）'!F24="","",'①4.事業内容（販促）'!F24)</f>
        <v/>
      </c>
      <c r="F45" s="1095"/>
      <c r="G45" s="1097"/>
      <c r="H45" s="1099"/>
      <c r="I45" s="1101"/>
      <c r="J45" s="235" t="str">
        <f>IF('①7.積算内訳（販促）'!E196=0,"",'①7.積算内訳（販促）'!E196)</f>
        <v/>
      </c>
      <c r="K45" s="221"/>
      <c r="L45" s="1103" t="str">
        <f>IF(J46="","",((G45*1000)/J46))</f>
        <v/>
      </c>
    </row>
    <row r="46" spans="2:12" ht="22.5" hidden="1" customHeight="1" thickBot="1">
      <c r="B46" s="1090"/>
      <c r="C46" s="1092"/>
      <c r="D46" s="1094"/>
      <c r="E46" s="1094"/>
      <c r="F46" s="1096"/>
      <c r="G46" s="1098"/>
      <c r="H46" s="1100"/>
      <c r="I46" s="1102"/>
      <c r="J46" s="236" t="str">
        <f>IF('①7.積算内訳（販促）'!F196=0,"",'①7.積算内訳（販促）'!F196)</f>
        <v/>
      </c>
      <c r="K46" s="222"/>
      <c r="L46" s="1104"/>
    </row>
    <row r="47" spans="2:12" ht="22.5" hidden="1" customHeight="1">
      <c r="B47" s="1108" t="str">
        <f>IF('①4.事業内容（販促）'!B25="","",'①4.事業内容（販促）'!B25)</f>
        <v/>
      </c>
      <c r="C47" s="1118" t="str">
        <f>IF('①4.事業内容（販促）'!C25="","",'①4.事業内容（販促）'!C25)</f>
        <v/>
      </c>
      <c r="D47" s="1109" t="str">
        <f>IF('①4.事業内容（販促）'!D25="","",'①4.事業内容（販促）'!D25)</f>
        <v/>
      </c>
      <c r="E47" s="1109" t="str">
        <f>IF('①4.事業内容（販促）'!F25="","",'①4.事業内容（販促）'!F25)</f>
        <v/>
      </c>
      <c r="F47" s="1110"/>
      <c r="G47" s="1105"/>
      <c r="H47" s="1106"/>
      <c r="I47" s="1107"/>
      <c r="J47" s="234" t="str">
        <f>IF('①7.積算内訳（販促）'!E206=0,"",'①7.積算内訳（販促）'!E206)</f>
        <v/>
      </c>
      <c r="K47" s="220"/>
      <c r="L47" s="1142" t="str">
        <f>IF(J48="","",((G47*1000)/J48))</f>
        <v/>
      </c>
    </row>
    <row r="48" spans="2:12" ht="22.5" hidden="1" customHeight="1">
      <c r="B48" s="1089"/>
      <c r="C48" s="1091"/>
      <c r="D48" s="1093"/>
      <c r="E48" s="1093"/>
      <c r="F48" s="1095"/>
      <c r="G48" s="1097"/>
      <c r="H48" s="1099"/>
      <c r="I48" s="1101"/>
      <c r="J48" s="233" t="str">
        <f>IF('①7.積算内訳（販促）'!F206=0,"",'①7.積算内訳（販促）'!F206)</f>
        <v/>
      </c>
      <c r="K48" s="218"/>
      <c r="L48" s="1103"/>
    </row>
    <row r="49" spans="2:12" ht="22.5" hidden="1" customHeight="1">
      <c r="B49" s="1108" t="str">
        <f>IF('①4.事業内容（販促）'!B26="","",'①4.事業内容（販促）'!B26)</f>
        <v/>
      </c>
      <c r="C49" s="1091" t="str">
        <f>IF('①4.事業内容（販促）'!C26="","",'①4.事業内容（販促）'!C26)</f>
        <v/>
      </c>
      <c r="D49" s="1093" t="str">
        <f>IF('①4.事業内容（販促）'!D26="","",'①4.事業内容（販促）'!D26)</f>
        <v/>
      </c>
      <c r="E49" s="1093" t="str">
        <f>IF('①4.事業内容（販促）'!F26="","",'①4.事業内容（販促）'!F26)</f>
        <v/>
      </c>
      <c r="F49" s="1095"/>
      <c r="G49" s="1105"/>
      <c r="H49" s="1099"/>
      <c r="I49" s="1101"/>
      <c r="J49" s="234" t="str">
        <f>IF('①7.積算内訳（販促）'!E216=0,"",'①7.積算内訳（販促）'!E216)</f>
        <v/>
      </c>
      <c r="K49" s="220"/>
      <c r="L49" s="1103" t="str">
        <f>IF(J50="","",((G49*1000)/J50))</f>
        <v/>
      </c>
    </row>
    <row r="50" spans="2:12" ht="22.5" hidden="1" customHeight="1">
      <c r="B50" s="1089"/>
      <c r="C50" s="1091"/>
      <c r="D50" s="1093"/>
      <c r="E50" s="1093"/>
      <c r="F50" s="1095"/>
      <c r="G50" s="1097"/>
      <c r="H50" s="1099"/>
      <c r="I50" s="1101"/>
      <c r="J50" s="233" t="str">
        <f>IF('①7.積算内訳（販促）'!F216=0,"",'①7.積算内訳（販促）'!F216)</f>
        <v/>
      </c>
      <c r="K50" s="218"/>
      <c r="L50" s="1103"/>
    </row>
    <row r="51" spans="2:12" ht="22.5" hidden="1" customHeight="1">
      <c r="B51" s="1108" t="str">
        <f>IF('①4.事業内容（販促）'!B27="","",'①4.事業内容（販促）'!B27)</f>
        <v/>
      </c>
      <c r="C51" s="1091" t="str">
        <f>IF('①4.事業内容（販促）'!C27="","",'①4.事業内容（販促）'!C27)</f>
        <v/>
      </c>
      <c r="D51" s="1093" t="str">
        <f>IF('①4.事業内容（販促）'!D27="","",'①4.事業内容（販促）'!D27)</f>
        <v/>
      </c>
      <c r="E51" s="1093" t="str">
        <f>IF('①4.事業内容（販促）'!F27="","",'①4.事業内容（販促）'!F27)</f>
        <v/>
      </c>
      <c r="F51" s="1095"/>
      <c r="G51" s="1105"/>
      <c r="H51" s="1099"/>
      <c r="I51" s="1101"/>
      <c r="J51" s="234" t="str">
        <f>IF('①7.積算内訳（販促）'!E226=0,"",'①7.積算内訳（販促）'!E226)</f>
        <v/>
      </c>
      <c r="K51" s="220"/>
      <c r="L51" s="1103" t="str">
        <f>IF(J52="","",((G51*1000)/J52))</f>
        <v/>
      </c>
    </row>
    <row r="52" spans="2:12" ht="22.5" hidden="1" customHeight="1">
      <c r="B52" s="1089"/>
      <c r="C52" s="1091"/>
      <c r="D52" s="1093"/>
      <c r="E52" s="1093"/>
      <c r="F52" s="1095"/>
      <c r="G52" s="1097"/>
      <c r="H52" s="1099"/>
      <c r="I52" s="1101"/>
      <c r="J52" s="233" t="str">
        <f>IF('①7.積算内訳（販促）'!F226=0,"",'①7.積算内訳（販促）'!F226)</f>
        <v/>
      </c>
      <c r="K52" s="218"/>
      <c r="L52" s="1103"/>
    </row>
    <row r="53" spans="2:12" ht="22.5" hidden="1" customHeight="1">
      <c r="B53" s="1108" t="str">
        <f>IF('①4.事業内容（販促）'!B28="","",'①4.事業内容（販促）'!B28)</f>
        <v/>
      </c>
      <c r="C53" s="1091" t="str">
        <f>IF('①4.事業内容（販促）'!C28="","",'①4.事業内容（販促）'!C28)</f>
        <v/>
      </c>
      <c r="D53" s="1093" t="str">
        <f>IF('①4.事業内容（販促）'!D28="","",'①4.事業内容（販促）'!D28)</f>
        <v/>
      </c>
      <c r="E53" s="1093" t="str">
        <f>IF('①4.事業内容（販促）'!F28="","",'①4.事業内容（販促）'!F28)</f>
        <v/>
      </c>
      <c r="F53" s="1095"/>
      <c r="G53" s="1105"/>
      <c r="H53" s="1099"/>
      <c r="I53" s="1101"/>
      <c r="J53" s="234" t="str">
        <f>IF('①7.積算内訳（販促）'!E236=0,"",'①7.積算内訳（販促）'!E236)</f>
        <v/>
      </c>
      <c r="K53" s="220"/>
      <c r="L53" s="1103" t="str">
        <f>IF(J54="","",((G53*1000)/J54))</f>
        <v/>
      </c>
    </row>
    <row r="54" spans="2:12" ht="22.5" hidden="1" customHeight="1">
      <c r="B54" s="1089"/>
      <c r="C54" s="1091"/>
      <c r="D54" s="1093"/>
      <c r="E54" s="1093"/>
      <c r="F54" s="1095"/>
      <c r="G54" s="1097"/>
      <c r="H54" s="1099"/>
      <c r="I54" s="1101"/>
      <c r="J54" s="233" t="str">
        <f>IF('①7.積算内訳（販促）'!F236=0,"",'①7.積算内訳（販促）'!F236)</f>
        <v/>
      </c>
      <c r="K54" s="218"/>
      <c r="L54" s="1103"/>
    </row>
    <row r="55" spans="2:12" ht="22.5" hidden="1" customHeight="1">
      <c r="B55" s="1108" t="str">
        <f>IF('①4.事業内容（販促）'!B29="","",'①4.事業内容（販促）'!B29)</f>
        <v/>
      </c>
      <c r="C55" s="1091" t="str">
        <f>IF('①4.事業内容（販促）'!C29="","",'①4.事業内容（販促）'!C29)</f>
        <v/>
      </c>
      <c r="D55" s="1093" t="str">
        <f>IF('①4.事業内容（販促）'!D29="","",'①4.事業内容（販促）'!D29)</f>
        <v/>
      </c>
      <c r="E55" s="1093" t="str">
        <f>IF('①4.事業内容（販促）'!F29="","",'①4.事業内容（販促）'!F29)</f>
        <v/>
      </c>
      <c r="F55" s="1095"/>
      <c r="G55" s="1105"/>
      <c r="H55" s="1099"/>
      <c r="I55" s="1101"/>
      <c r="J55" s="234" t="str">
        <f>IF('①7.積算内訳（販促）'!E246=0,"",'①7.積算内訳（販促）'!E246)</f>
        <v/>
      </c>
      <c r="K55" s="220"/>
      <c r="L55" s="1103" t="str">
        <f>IF(J56="","",((G55*1000)/J56))</f>
        <v/>
      </c>
    </row>
    <row r="56" spans="2:12" ht="22.5" hidden="1" customHeight="1">
      <c r="B56" s="1089"/>
      <c r="C56" s="1091"/>
      <c r="D56" s="1093"/>
      <c r="E56" s="1093"/>
      <c r="F56" s="1095"/>
      <c r="G56" s="1097"/>
      <c r="H56" s="1099"/>
      <c r="I56" s="1101"/>
      <c r="J56" s="233" t="str">
        <f>IF('①7.積算内訳（販促）'!F246=0,"",'①7.積算内訳（販促）'!F246)</f>
        <v/>
      </c>
      <c r="K56" s="218"/>
      <c r="L56" s="1103"/>
    </row>
    <row r="57" spans="2:12" ht="22.5" hidden="1" customHeight="1">
      <c r="B57" s="1108" t="str">
        <f>IF('①4.事業内容（販促）'!B30="","",'①4.事業内容（販促）'!B30)</f>
        <v/>
      </c>
      <c r="C57" s="1091" t="str">
        <f>IF('①4.事業内容（販促）'!C30="","",'①4.事業内容（販促）'!C30)</f>
        <v/>
      </c>
      <c r="D57" s="1093" t="str">
        <f>IF('①4.事業内容（販促）'!D30="","",'①4.事業内容（販促）'!D30)</f>
        <v/>
      </c>
      <c r="E57" s="1093" t="str">
        <f>IF('①4.事業内容（販促）'!F30="","",'①4.事業内容（販促）'!F30)</f>
        <v/>
      </c>
      <c r="F57" s="1095"/>
      <c r="G57" s="1105"/>
      <c r="H57" s="1099"/>
      <c r="I57" s="1101"/>
      <c r="J57" s="234" t="str">
        <f>IF('①7.積算内訳（販促）'!E256=0,"",'①7.積算内訳（販促）'!E256)</f>
        <v/>
      </c>
      <c r="K57" s="220"/>
      <c r="L57" s="1103" t="str">
        <f>IF(J58="","",((G57*1000)/J58))</f>
        <v/>
      </c>
    </row>
    <row r="58" spans="2:12" ht="22.5" hidden="1" customHeight="1">
      <c r="B58" s="1089"/>
      <c r="C58" s="1091"/>
      <c r="D58" s="1093"/>
      <c r="E58" s="1093"/>
      <c r="F58" s="1095"/>
      <c r="G58" s="1097"/>
      <c r="H58" s="1099"/>
      <c r="I58" s="1101"/>
      <c r="J58" s="233" t="str">
        <f>IF('①7.積算内訳（販促）'!F256=0,"",'①7.積算内訳（販促）'!F256)</f>
        <v/>
      </c>
      <c r="K58" s="218"/>
      <c r="L58" s="1103"/>
    </row>
    <row r="59" spans="2:12" ht="22.5" hidden="1" customHeight="1">
      <c r="B59" s="1108" t="str">
        <f>IF('①4.事業内容（販促）'!B31="","",'①4.事業内容（販促）'!B31)</f>
        <v/>
      </c>
      <c r="C59" s="1091" t="str">
        <f>IF('①4.事業内容（販促）'!C31="","",'①4.事業内容（販促）'!C31)</f>
        <v/>
      </c>
      <c r="D59" s="1093" t="str">
        <f>IF('①4.事業内容（販促）'!D31="","",'①4.事業内容（販促）'!D31)</f>
        <v/>
      </c>
      <c r="E59" s="1093" t="str">
        <f>IF('①4.事業内容（販促）'!F31="","",'①4.事業内容（販促）'!F31)</f>
        <v/>
      </c>
      <c r="F59" s="1095"/>
      <c r="G59" s="1105"/>
      <c r="H59" s="1099"/>
      <c r="I59" s="1101"/>
      <c r="J59" s="234" t="str">
        <f>IF('①7.積算内訳（販促）'!E266=0,"",'①7.積算内訳（販促）'!E266)</f>
        <v/>
      </c>
      <c r="K59" s="220"/>
      <c r="L59" s="1103" t="str">
        <f>IF(J60="","",((G59*1000)/J60))</f>
        <v/>
      </c>
    </row>
    <row r="60" spans="2:12" ht="22.5" hidden="1" customHeight="1">
      <c r="B60" s="1089"/>
      <c r="C60" s="1091"/>
      <c r="D60" s="1093"/>
      <c r="E60" s="1093"/>
      <c r="F60" s="1095"/>
      <c r="G60" s="1097"/>
      <c r="H60" s="1099"/>
      <c r="I60" s="1101"/>
      <c r="J60" s="233" t="str">
        <f>IF('①7.積算内訳（販促）'!F266=0,"",'①7.積算内訳（販促）'!F266)</f>
        <v/>
      </c>
      <c r="K60" s="218"/>
      <c r="L60" s="1103"/>
    </row>
    <row r="61" spans="2:12" ht="22.5" hidden="1" customHeight="1">
      <c r="B61" s="1108" t="str">
        <f>IF('①4.事業内容（販促）'!B32="","",'①4.事業内容（販促）'!B32)</f>
        <v/>
      </c>
      <c r="C61" s="1091" t="str">
        <f>IF('①4.事業内容（販促）'!C32="","",'①4.事業内容（販促）'!C32)</f>
        <v/>
      </c>
      <c r="D61" s="1093" t="str">
        <f>IF('①4.事業内容（販促）'!D32="","",'①4.事業内容（販促）'!D32)</f>
        <v/>
      </c>
      <c r="E61" s="1093" t="str">
        <f>IF('①4.事業内容（販促）'!F32="","",'①4.事業内容（販促）'!F32)</f>
        <v/>
      </c>
      <c r="F61" s="1095"/>
      <c r="G61" s="1105"/>
      <c r="H61" s="1099"/>
      <c r="I61" s="1101"/>
      <c r="J61" s="234" t="str">
        <f>IF('①7.積算内訳（販促）'!E276=0,"",'①7.積算内訳（販促）'!E276)</f>
        <v/>
      </c>
      <c r="K61" s="220"/>
      <c r="L61" s="1103" t="str">
        <f>IF(J62="","",((G61*1000)/J62))</f>
        <v/>
      </c>
    </row>
    <row r="62" spans="2:12" ht="22.5" hidden="1" customHeight="1">
      <c r="B62" s="1089"/>
      <c r="C62" s="1091"/>
      <c r="D62" s="1093"/>
      <c r="E62" s="1093"/>
      <c r="F62" s="1095"/>
      <c r="G62" s="1097"/>
      <c r="H62" s="1099"/>
      <c r="I62" s="1101"/>
      <c r="J62" s="233" t="str">
        <f>IF('①7.積算内訳（販促）'!F276=0,"",'①7.積算内訳（販促）'!F276)</f>
        <v/>
      </c>
      <c r="K62" s="218"/>
      <c r="L62" s="1103"/>
    </row>
    <row r="63" spans="2:12" ht="22.5" hidden="1" customHeight="1">
      <c r="B63" s="1108" t="str">
        <f>IF('①4.事業内容（販促）'!B33="","",'①4.事業内容（販促）'!B33)</f>
        <v/>
      </c>
      <c r="C63" s="1091" t="str">
        <f>IF('①4.事業内容（販促）'!C33="","",'①4.事業内容（販促）'!C33)</f>
        <v/>
      </c>
      <c r="D63" s="1093" t="str">
        <f>IF('①4.事業内容（販促）'!D33="","",'①4.事業内容（販促）'!D33)</f>
        <v/>
      </c>
      <c r="E63" s="1093" t="str">
        <f>IF('①4.事業内容（販促）'!F33="","",'①4.事業内容（販促）'!F33)</f>
        <v/>
      </c>
      <c r="F63" s="1095"/>
      <c r="G63" s="1105"/>
      <c r="H63" s="1099"/>
      <c r="I63" s="1101"/>
      <c r="J63" s="234" t="str">
        <f>IF('①7.積算内訳（販促）'!E286=0,"",'①7.積算内訳（販促）'!E286)</f>
        <v/>
      </c>
      <c r="K63" s="220"/>
      <c r="L63" s="1103" t="str">
        <f>IF(J64="","",((G63*1000)/J64))</f>
        <v/>
      </c>
    </row>
    <row r="64" spans="2:12" ht="22.5" hidden="1" customHeight="1">
      <c r="B64" s="1089"/>
      <c r="C64" s="1091"/>
      <c r="D64" s="1093"/>
      <c r="E64" s="1093"/>
      <c r="F64" s="1095"/>
      <c r="G64" s="1097"/>
      <c r="H64" s="1099"/>
      <c r="I64" s="1101"/>
      <c r="J64" s="233" t="str">
        <f>IF('①7.積算内訳（販促）'!F286=0,"",'①7.積算内訳（販促）'!F286)</f>
        <v/>
      </c>
      <c r="K64" s="218"/>
      <c r="L64" s="1103"/>
    </row>
    <row r="65" spans="2:12" ht="22.5" hidden="1" customHeight="1">
      <c r="B65" s="1089" t="str">
        <f>IF('①4.事業内容（販促）'!B34="","",'①4.事業内容（販促）'!B34)</f>
        <v/>
      </c>
      <c r="C65" s="1091" t="str">
        <f>IF('①4.事業内容（販促）'!C34="","",'①4.事業内容（販促）'!C34)</f>
        <v/>
      </c>
      <c r="D65" s="1093" t="str">
        <f>IF('①4.事業内容（販促）'!D34="","",'①4.事業内容（販促）'!D34)</f>
        <v/>
      </c>
      <c r="E65" s="1093" t="str">
        <f>IF('①4.事業内容（販促）'!F34="","",'①4.事業内容（販促）'!F34)</f>
        <v/>
      </c>
      <c r="F65" s="1095"/>
      <c r="G65" s="1097"/>
      <c r="H65" s="1099"/>
      <c r="I65" s="1101"/>
      <c r="J65" s="235" t="str">
        <f>IF('①7.積算内訳（販促）'!E296=0,"",'①7.積算内訳（販促）'!E296)</f>
        <v/>
      </c>
      <c r="K65" s="221"/>
      <c r="L65" s="1103" t="str">
        <f>IF(J66="","",((G65*1000)/J66))</f>
        <v/>
      </c>
    </row>
    <row r="66" spans="2:12" ht="22.5" hidden="1" customHeight="1" thickBot="1">
      <c r="B66" s="1090"/>
      <c r="C66" s="1092"/>
      <c r="D66" s="1094"/>
      <c r="E66" s="1094"/>
      <c r="F66" s="1096"/>
      <c r="G66" s="1098"/>
      <c r="H66" s="1100"/>
      <c r="I66" s="1102"/>
      <c r="J66" s="236" t="str">
        <f>IF('①7.積算内訳（販促）'!F296=0,"",'①7.積算内訳（販促）'!F296)</f>
        <v/>
      </c>
      <c r="K66" s="222"/>
      <c r="L66" s="1104"/>
    </row>
    <row r="67" spans="2:12" ht="22.5" hidden="1" customHeight="1">
      <c r="B67" s="1108" t="str">
        <f>IF('①4.事業内容（販促）'!B35="","",'①4.事業内容（販促）'!B35)</f>
        <v/>
      </c>
      <c r="C67" s="1118" t="str">
        <f>IF('①4.事業内容（販促）'!C35="","",'①4.事業内容（販促）'!C35)</f>
        <v/>
      </c>
      <c r="D67" s="1109" t="str">
        <f>IF('①4.事業内容（販促）'!D35="","",'①4.事業内容（販促）'!D35)</f>
        <v/>
      </c>
      <c r="E67" s="1109" t="str">
        <f>IF('①4.事業内容（販促）'!F35="","",'①4.事業内容（販促）'!F35)</f>
        <v/>
      </c>
      <c r="F67" s="1110"/>
      <c r="G67" s="1105"/>
      <c r="H67" s="1106"/>
      <c r="I67" s="1107"/>
      <c r="J67" s="234" t="str">
        <f>IF('①7.積算内訳（販促）'!E306=0,"",'①7.積算内訳（販促）'!E306)</f>
        <v/>
      </c>
      <c r="K67" s="220"/>
      <c r="L67" s="1142" t="str">
        <f>IF(J68="","",((G67*1000)/J68))</f>
        <v/>
      </c>
    </row>
    <row r="68" spans="2:12" ht="22.5" hidden="1" customHeight="1">
      <c r="B68" s="1089"/>
      <c r="C68" s="1091"/>
      <c r="D68" s="1093"/>
      <c r="E68" s="1093"/>
      <c r="F68" s="1095"/>
      <c r="G68" s="1097"/>
      <c r="H68" s="1099"/>
      <c r="I68" s="1101"/>
      <c r="J68" s="233" t="str">
        <f>IF('①7.積算内訳（販促）'!F306=0,"",'①7.積算内訳（販促）'!F306)</f>
        <v/>
      </c>
      <c r="K68" s="218"/>
      <c r="L68" s="1103"/>
    </row>
    <row r="69" spans="2:12" ht="22.5" hidden="1" customHeight="1">
      <c r="B69" s="1108" t="str">
        <f>IF('①4.事業内容（販促）'!B36="","",'①4.事業内容（販促）'!B36)</f>
        <v/>
      </c>
      <c r="C69" s="1091" t="str">
        <f>IF('①4.事業内容（販促）'!C36="","",'①4.事業内容（販促）'!C36)</f>
        <v/>
      </c>
      <c r="D69" s="1093" t="str">
        <f>IF('①4.事業内容（販促）'!D36="","",'①4.事業内容（販促）'!D36)</f>
        <v/>
      </c>
      <c r="E69" s="1093" t="str">
        <f>IF('①4.事業内容（販促）'!F36="","",'①4.事業内容（販促）'!F36)</f>
        <v/>
      </c>
      <c r="F69" s="1095"/>
      <c r="G69" s="1105"/>
      <c r="H69" s="1099"/>
      <c r="I69" s="1101"/>
      <c r="J69" s="234" t="str">
        <f>IF('①7.積算内訳（販促）'!E316=0,"",'①7.積算内訳（販促）'!E316)</f>
        <v/>
      </c>
      <c r="K69" s="220"/>
      <c r="L69" s="1103" t="str">
        <f>IF(J70="","",((G69*1000)/J70))</f>
        <v/>
      </c>
    </row>
    <row r="70" spans="2:12" ht="22.5" hidden="1" customHeight="1">
      <c r="B70" s="1089"/>
      <c r="C70" s="1091"/>
      <c r="D70" s="1093"/>
      <c r="E70" s="1093"/>
      <c r="F70" s="1095"/>
      <c r="G70" s="1097"/>
      <c r="H70" s="1099"/>
      <c r="I70" s="1101"/>
      <c r="J70" s="233" t="str">
        <f>IF('①7.積算内訳（販促）'!F316=0,"",'①7.積算内訳（販促）'!F316)</f>
        <v/>
      </c>
      <c r="K70" s="218"/>
      <c r="L70" s="1103"/>
    </row>
    <row r="71" spans="2:12" ht="22.5" hidden="1" customHeight="1">
      <c r="B71" s="1108" t="str">
        <f>IF('①4.事業内容（販促）'!B37="","",'①4.事業内容（販促）'!B37)</f>
        <v/>
      </c>
      <c r="C71" s="1091" t="str">
        <f>IF('①4.事業内容（販促）'!C37="","",'①4.事業内容（販促）'!C37)</f>
        <v/>
      </c>
      <c r="D71" s="1093" t="str">
        <f>IF('①4.事業内容（販促）'!D37="","",'①4.事業内容（販促）'!D37)</f>
        <v/>
      </c>
      <c r="E71" s="1093" t="str">
        <f>IF('①4.事業内容（販促）'!F37="","",'①4.事業内容（販促）'!F37)</f>
        <v/>
      </c>
      <c r="F71" s="1095"/>
      <c r="G71" s="1105"/>
      <c r="H71" s="1099"/>
      <c r="I71" s="1101"/>
      <c r="J71" s="234" t="str">
        <f>IF('①7.積算内訳（販促）'!E326=0,"",'①7.積算内訳（販促）'!E326)</f>
        <v/>
      </c>
      <c r="K71" s="220"/>
      <c r="L71" s="1103" t="str">
        <f>IF(J72="","",((G71*1000)/J72))</f>
        <v/>
      </c>
    </row>
    <row r="72" spans="2:12" ht="22.5" hidden="1" customHeight="1">
      <c r="B72" s="1089"/>
      <c r="C72" s="1091"/>
      <c r="D72" s="1093"/>
      <c r="E72" s="1093"/>
      <c r="F72" s="1095"/>
      <c r="G72" s="1097"/>
      <c r="H72" s="1099"/>
      <c r="I72" s="1101"/>
      <c r="J72" s="233" t="str">
        <f>IF('①7.積算内訳（販促）'!F326=0,"",'①7.積算内訳（販促）'!F326)</f>
        <v/>
      </c>
      <c r="K72" s="218"/>
      <c r="L72" s="1103"/>
    </row>
    <row r="73" spans="2:12" ht="22.5" hidden="1" customHeight="1">
      <c r="B73" s="1108" t="str">
        <f>IF('①4.事業内容（販促）'!B38="","",'①4.事業内容（販促）'!B38)</f>
        <v/>
      </c>
      <c r="C73" s="1091" t="str">
        <f>IF('①4.事業内容（販促）'!C38="","",'①4.事業内容（販促）'!C38)</f>
        <v/>
      </c>
      <c r="D73" s="1093" t="str">
        <f>IF('①4.事業内容（販促）'!D38="","",'①4.事業内容（販促）'!D38)</f>
        <v/>
      </c>
      <c r="E73" s="1093" t="str">
        <f>IF('①4.事業内容（販促）'!F38="","",'①4.事業内容（販促）'!F38)</f>
        <v/>
      </c>
      <c r="F73" s="1095"/>
      <c r="G73" s="1105"/>
      <c r="H73" s="1099"/>
      <c r="I73" s="1101"/>
      <c r="J73" s="234" t="str">
        <f>IF('①7.積算内訳（販促）'!E336=0,"",'①7.積算内訳（販促）'!E336)</f>
        <v/>
      </c>
      <c r="K73" s="220"/>
      <c r="L73" s="1103" t="str">
        <f>IF(J74="","",((G73*1000)/J74))</f>
        <v/>
      </c>
    </row>
    <row r="74" spans="2:12" ht="22.5" hidden="1" customHeight="1">
      <c r="B74" s="1089"/>
      <c r="C74" s="1091"/>
      <c r="D74" s="1093"/>
      <c r="E74" s="1093"/>
      <c r="F74" s="1095"/>
      <c r="G74" s="1097"/>
      <c r="H74" s="1099"/>
      <c r="I74" s="1101"/>
      <c r="J74" s="233" t="str">
        <f>IF('①7.積算内訳（販促）'!F336=0,"",'①7.積算内訳（販促）'!F336)</f>
        <v/>
      </c>
      <c r="K74" s="218"/>
      <c r="L74" s="1103"/>
    </row>
    <row r="75" spans="2:12" ht="22.5" hidden="1" customHeight="1">
      <c r="B75" s="1108" t="str">
        <f>IF('①4.事業内容（販促）'!B39="","",'①4.事業内容（販促）'!B39)</f>
        <v/>
      </c>
      <c r="C75" s="1091" t="str">
        <f>IF('①4.事業内容（販促）'!C39="","",'①4.事業内容（販促）'!C39)</f>
        <v/>
      </c>
      <c r="D75" s="1093" t="str">
        <f>IF('①4.事業内容（販促）'!D39="","",'①4.事業内容（販促）'!D39)</f>
        <v/>
      </c>
      <c r="E75" s="1093" t="str">
        <f>IF('①4.事業内容（販促）'!F39="","",'①4.事業内容（販促）'!F39)</f>
        <v/>
      </c>
      <c r="F75" s="1095"/>
      <c r="G75" s="1105"/>
      <c r="H75" s="1099"/>
      <c r="I75" s="1101"/>
      <c r="J75" s="234" t="str">
        <f>IF('①7.積算内訳（販促）'!E346=0,"",'①7.積算内訳（販促）'!E346)</f>
        <v/>
      </c>
      <c r="K75" s="220"/>
      <c r="L75" s="1103" t="str">
        <f>IF(J76="","",((G75*1000)/J76))</f>
        <v/>
      </c>
    </row>
    <row r="76" spans="2:12" ht="22.5" hidden="1" customHeight="1">
      <c r="B76" s="1089"/>
      <c r="C76" s="1091"/>
      <c r="D76" s="1093"/>
      <c r="E76" s="1093"/>
      <c r="F76" s="1095"/>
      <c r="G76" s="1097"/>
      <c r="H76" s="1099"/>
      <c r="I76" s="1101"/>
      <c r="J76" s="233" t="str">
        <f>IF('①7.積算内訳（販促）'!F346=0,"",'①7.積算内訳（販促）'!F346)</f>
        <v/>
      </c>
      <c r="K76" s="218"/>
      <c r="L76" s="1103"/>
    </row>
    <row r="77" spans="2:12" ht="22.5" hidden="1" customHeight="1">
      <c r="B77" s="1108" t="str">
        <f>IF('①4.事業内容（販促）'!B40="","",'①4.事業内容（販促）'!B40)</f>
        <v/>
      </c>
      <c r="C77" s="1091" t="str">
        <f>IF('①4.事業内容（販促）'!C40="","",'①4.事業内容（販促）'!C40)</f>
        <v/>
      </c>
      <c r="D77" s="1093" t="str">
        <f>IF('①4.事業内容（販促）'!D40="","",'①4.事業内容（販促）'!D40)</f>
        <v/>
      </c>
      <c r="E77" s="1093" t="str">
        <f>IF('①4.事業内容（販促）'!F40="","",'①4.事業内容（販促）'!F40)</f>
        <v/>
      </c>
      <c r="F77" s="1095"/>
      <c r="G77" s="1105"/>
      <c r="H77" s="1099"/>
      <c r="I77" s="1101"/>
      <c r="J77" s="234" t="str">
        <f>IF('①7.積算内訳（販促）'!E356=0,"",'①7.積算内訳（販促）'!E356)</f>
        <v/>
      </c>
      <c r="K77" s="220"/>
      <c r="L77" s="1103" t="str">
        <f>IF(J78="","",((G77*1000)/J78))</f>
        <v/>
      </c>
    </row>
    <row r="78" spans="2:12" ht="22.5" hidden="1" customHeight="1">
      <c r="B78" s="1089"/>
      <c r="C78" s="1091"/>
      <c r="D78" s="1093"/>
      <c r="E78" s="1093"/>
      <c r="F78" s="1095"/>
      <c r="G78" s="1097"/>
      <c r="H78" s="1099"/>
      <c r="I78" s="1101"/>
      <c r="J78" s="233" t="str">
        <f>IF('①7.積算内訳（販促）'!F356=0,"",'①7.積算内訳（販促）'!F356)</f>
        <v/>
      </c>
      <c r="K78" s="218"/>
      <c r="L78" s="1103"/>
    </row>
    <row r="79" spans="2:12" ht="22.5" hidden="1" customHeight="1">
      <c r="B79" s="1108" t="str">
        <f>IF('①4.事業内容（販促）'!B41="","",'①4.事業内容（販促）'!B41)</f>
        <v/>
      </c>
      <c r="C79" s="1091" t="str">
        <f>IF('①4.事業内容（販促）'!C41="","",'①4.事業内容（販促）'!C41)</f>
        <v/>
      </c>
      <c r="D79" s="1093" t="str">
        <f>IF('①4.事業内容（販促）'!D41="","",'①4.事業内容（販促）'!D41)</f>
        <v/>
      </c>
      <c r="E79" s="1093" t="str">
        <f>IF('①4.事業内容（販促）'!F41="","",'①4.事業内容（販促）'!F41)</f>
        <v/>
      </c>
      <c r="F79" s="1095"/>
      <c r="G79" s="1105"/>
      <c r="H79" s="1099"/>
      <c r="I79" s="1101"/>
      <c r="J79" s="234" t="str">
        <f>IF('①7.積算内訳（販促）'!E366=0,"",'①7.積算内訳（販促）'!E366)</f>
        <v/>
      </c>
      <c r="K79" s="220"/>
      <c r="L79" s="1103" t="str">
        <f>IF(J80="","",((G79*1000)/J80))</f>
        <v/>
      </c>
    </row>
    <row r="80" spans="2:12" ht="22.5" hidden="1" customHeight="1">
      <c r="B80" s="1089"/>
      <c r="C80" s="1091"/>
      <c r="D80" s="1093"/>
      <c r="E80" s="1093"/>
      <c r="F80" s="1095"/>
      <c r="G80" s="1097"/>
      <c r="H80" s="1099"/>
      <c r="I80" s="1101"/>
      <c r="J80" s="233" t="str">
        <f>IF('①7.積算内訳（販促）'!F366=0,"",'①7.積算内訳（販促）'!F366)</f>
        <v/>
      </c>
      <c r="K80" s="218"/>
      <c r="L80" s="1103"/>
    </row>
    <row r="81" spans="2:12" ht="22.5" hidden="1" customHeight="1">
      <c r="B81" s="1108" t="str">
        <f>IF('①4.事業内容（販促）'!B42="","",'①4.事業内容（販促）'!B42)</f>
        <v/>
      </c>
      <c r="C81" s="1091" t="str">
        <f>IF('①4.事業内容（販促）'!C42="","",'①4.事業内容（販促）'!C42)</f>
        <v/>
      </c>
      <c r="D81" s="1093" t="str">
        <f>IF('①4.事業内容（販促）'!D42="","",'①4.事業内容（販促）'!D42)</f>
        <v/>
      </c>
      <c r="E81" s="1093" t="str">
        <f>IF('①4.事業内容（販促）'!F42="","",'①4.事業内容（販促）'!F42)</f>
        <v/>
      </c>
      <c r="F81" s="1095"/>
      <c r="G81" s="1105"/>
      <c r="H81" s="1099"/>
      <c r="I81" s="1101"/>
      <c r="J81" s="234" t="str">
        <f>IF('①7.積算内訳（販促）'!E376=0,"",'①7.積算内訳（販促）'!E376)</f>
        <v/>
      </c>
      <c r="K81" s="220"/>
      <c r="L81" s="1103" t="str">
        <f>IF(J82="","",((G81*1000)/J82))</f>
        <v/>
      </c>
    </row>
    <row r="82" spans="2:12" ht="22.5" hidden="1" customHeight="1">
      <c r="B82" s="1089"/>
      <c r="C82" s="1091"/>
      <c r="D82" s="1093"/>
      <c r="E82" s="1093"/>
      <c r="F82" s="1095"/>
      <c r="G82" s="1097"/>
      <c r="H82" s="1099"/>
      <c r="I82" s="1101"/>
      <c r="J82" s="233" t="str">
        <f>IF('①7.積算内訳（販促）'!F376=0,"",'①7.積算内訳（販促）'!F376)</f>
        <v/>
      </c>
      <c r="K82" s="218"/>
      <c r="L82" s="1103"/>
    </row>
    <row r="83" spans="2:12" ht="22.5" hidden="1" customHeight="1">
      <c r="B83" s="1108" t="str">
        <f>IF('①4.事業内容（販促）'!B43="","",'①4.事業内容（販促）'!B43)</f>
        <v/>
      </c>
      <c r="C83" s="1091" t="str">
        <f>IF('①4.事業内容（販促）'!C43="","",'①4.事業内容（販促）'!C43)</f>
        <v/>
      </c>
      <c r="D83" s="1093" t="str">
        <f>IF('①4.事業内容（販促）'!D43="","",'①4.事業内容（販促）'!D43)</f>
        <v/>
      </c>
      <c r="E83" s="1093" t="str">
        <f>IF('①4.事業内容（販促）'!F43="","",'①4.事業内容（販促）'!F43)</f>
        <v/>
      </c>
      <c r="F83" s="1095"/>
      <c r="G83" s="1105"/>
      <c r="H83" s="1099"/>
      <c r="I83" s="1101"/>
      <c r="J83" s="234" t="str">
        <f>IF('①7.積算内訳（販促）'!E386=0,"",'①7.積算内訳（販促）'!E386)</f>
        <v/>
      </c>
      <c r="K83" s="220"/>
      <c r="L83" s="1103" t="str">
        <f>IF(J84="","",((G83*1000)/J84))</f>
        <v/>
      </c>
    </row>
    <row r="84" spans="2:12" ht="22.5" hidden="1" customHeight="1">
      <c r="B84" s="1089"/>
      <c r="C84" s="1091"/>
      <c r="D84" s="1093"/>
      <c r="E84" s="1093"/>
      <c r="F84" s="1095"/>
      <c r="G84" s="1097"/>
      <c r="H84" s="1099"/>
      <c r="I84" s="1101"/>
      <c r="J84" s="233" t="str">
        <f>IF('①7.積算内訳（販促）'!F386=0,"",'①7.積算内訳（販促）'!F386)</f>
        <v/>
      </c>
      <c r="K84" s="218"/>
      <c r="L84" s="1103"/>
    </row>
    <row r="85" spans="2:12" ht="22.5" hidden="1" customHeight="1">
      <c r="B85" s="1089" t="str">
        <f>IF('①4.事業内容（販促）'!B44="","",'①4.事業内容（販促）'!B44)</f>
        <v/>
      </c>
      <c r="C85" s="1091" t="str">
        <f>IF('①4.事業内容（販促）'!C44="","",'①4.事業内容（販促）'!C44)</f>
        <v/>
      </c>
      <c r="D85" s="1093" t="str">
        <f>IF('①4.事業内容（販促）'!D44="","",'①4.事業内容（販促）'!D44)</f>
        <v/>
      </c>
      <c r="E85" s="1093" t="str">
        <f>IF('①4.事業内容（販促）'!F44="","",'①4.事業内容（販促）'!F44)</f>
        <v/>
      </c>
      <c r="F85" s="1095"/>
      <c r="G85" s="1097"/>
      <c r="H85" s="1099"/>
      <c r="I85" s="1101"/>
      <c r="J85" s="235" t="str">
        <f>IF('①7.積算内訳（販促）'!E396=0,"",'①7.積算内訳（販促）'!E396)</f>
        <v/>
      </c>
      <c r="K85" s="221"/>
      <c r="L85" s="1103" t="str">
        <f>IF(J86="","",((G85*1000)/J86))</f>
        <v/>
      </c>
    </row>
    <row r="86" spans="2:12" ht="22.5" hidden="1" customHeight="1" thickBot="1">
      <c r="B86" s="1090"/>
      <c r="C86" s="1092"/>
      <c r="D86" s="1094"/>
      <c r="E86" s="1094"/>
      <c r="F86" s="1096"/>
      <c r="G86" s="1098"/>
      <c r="H86" s="1100"/>
      <c r="I86" s="1102"/>
      <c r="J86" s="236" t="str">
        <f>IF('①7.積算内訳（販促）'!F396=0,"",'①7.積算内訳（販促）'!F396)</f>
        <v/>
      </c>
      <c r="K86" s="222"/>
      <c r="L86" s="1104"/>
    </row>
    <row r="87" spans="2:12" ht="22.5" hidden="1" customHeight="1">
      <c r="B87" s="1108" t="str">
        <f>IF('①4.事業内容（販促）'!B45="","",'①4.事業内容（販促）'!B45)</f>
        <v/>
      </c>
      <c r="C87" s="1118" t="str">
        <f>IF('①4.事業内容（販促）'!C45="","",'①4.事業内容（販促）'!C45)</f>
        <v/>
      </c>
      <c r="D87" s="1109" t="str">
        <f>IF('①4.事業内容（販促）'!D45="","",'①4.事業内容（販促）'!D45)</f>
        <v/>
      </c>
      <c r="E87" s="1109" t="str">
        <f>IF('①4.事業内容（販促）'!F45="","",'①4.事業内容（販促）'!F45)</f>
        <v/>
      </c>
      <c r="F87" s="1110"/>
      <c r="G87" s="1105"/>
      <c r="H87" s="1106"/>
      <c r="I87" s="1107"/>
      <c r="J87" s="234" t="str">
        <f>IF('①7.積算内訳（販促）'!E406=0,"",'①7.積算内訳（販促）'!E406)</f>
        <v/>
      </c>
      <c r="K87" s="220"/>
      <c r="L87" s="1142" t="str">
        <f>IF(J88="","",((G87*1000)/J88))</f>
        <v/>
      </c>
    </row>
    <row r="88" spans="2:12" ht="22.5" hidden="1" customHeight="1">
      <c r="B88" s="1089"/>
      <c r="C88" s="1091"/>
      <c r="D88" s="1093"/>
      <c r="E88" s="1093"/>
      <c r="F88" s="1095"/>
      <c r="G88" s="1097"/>
      <c r="H88" s="1099"/>
      <c r="I88" s="1101"/>
      <c r="J88" s="233" t="str">
        <f>IF('①7.積算内訳（販促）'!F406=0,"",'①7.積算内訳（販促）'!F406)</f>
        <v/>
      </c>
      <c r="K88" s="218"/>
      <c r="L88" s="1103"/>
    </row>
    <row r="89" spans="2:12" ht="22.5" hidden="1" customHeight="1">
      <c r="B89" s="1108" t="str">
        <f>IF('①4.事業内容（販促）'!B46="","",'①4.事業内容（販促）'!B46)</f>
        <v/>
      </c>
      <c r="C89" s="1091" t="str">
        <f>IF('①4.事業内容（販促）'!C46="","",'①4.事業内容（販促）'!C46)</f>
        <v/>
      </c>
      <c r="D89" s="1093" t="str">
        <f>IF('①4.事業内容（販促）'!D46="","",'①4.事業内容（販促）'!D46)</f>
        <v/>
      </c>
      <c r="E89" s="1093" t="str">
        <f>IF('①4.事業内容（販促）'!F46="","",'①4.事業内容（販促）'!F46)</f>
        <v/>
      </c>
      <c r="F89" s="1095"/>
      <c r="G89" s="1105"/>
      <c r="H89" s="1099"/>
      <c r="I89" s="1101"/>
      <c r="J89" s="234" t="str">
        <f>IF('①7.積算内訳（販促）'!E416=0,"",'①7.積算内訳（販促）'!E416)</f>
        <v/>
      </c>
      <c r="K89" s="220"/>
      <c r="L89" s="1103" t="str">
        <f>IF(J90="","",((G89*1000)/J90))</f>
        <v/>
      </c>
    </row>
    <row r="90" spans="2:12" ht="22.5" hidden="1" customHeight="1">
      <c r="B90" s="1089"/>
      <c r="C90" s="1091"/>
      <c r="D90" s="1093"/>
      <c r="E90" s="1093"/>
      <c r="F90" s="1095"/>
      <c r="G90" s="1097"/>
      <c r="H90" s="1099"/>
      <c r="I90" s="1101"/>
      <c r="J90" s="233" t="str">
        <f>IF('①7.積算内訳（販促）'!F416=0,"",'①7.積算内訳（販促）'!F416)</f>
        <v/>
      </c>
      <c r="K90" s="218"/>
      <c r="L90" s="1103"/>
    </row>
    <row r="91" spans="2:12" ht="22.5" hidden="1" customHeight="1">
      <c r="B91" s="1108" t="str">
        <f>IF('①4.事業内容（販促）'!B47="","",'①4.事業内容（販促）'!B47)</f>
        <v/>
      </c>
      <c r="C91" s="1091" t="str">
        <f>IF('①4.事業内容（販促）'!C47="","",'①4.事業内容（販促）'!C47)</f>
        <v/>
      </c>
      <c r="D91" s="1093" t="str">
        <f>IF('①4.事業内容（販促）'!D47="","",'①4.事業内容（販促）'!D47)</f>
        <v/>
      </c>
      <c r="E91" s="1093" t="str">
        <f>IF('①4.事業内容（販促）'!F47="","",'①4.事業内容（販促）'!F47)</f>
        <v/>
      </c>
      <c r="F91" s="1095"/>
      <c r="G91" s="1105"/>
      <c r="H91" s="1099"/>
      <c r="I91" s="1101"/>
      <c r="J91" s="234" t="str">
        <f>IF('①7.積算内訳（販促）'!E426=0,"",'①7.積算内訳（販促）'!E426)</f>
        <v/>
      </c>
      <c r="K91" s="220"/>
      <c r="L91" s="1103" t="str">
        <f>IF(J92="","",((G91*1000)/J92))</f>
        <v/>
      </c>
    </row>
    <row r="92" spans="2:12" ht="22.5" hidden="1" customHeight="1">
      <c r="B92" s="1089"/>
      <c r="C92" s="1091"/>
      <c r="D92" s="1093"/>
      <c r="E92" s="1093"/>
      <c r="F92" s="1095"/>
      <c r="G92" s="1097"/>
      <c r="H92" s="1099"/>
      <c r="I92" s="1101"/>
      <c r="J92" s="233" t="str">
        <f>IF('①7.積算内訳（販促）'!F426=0,"",'①7.積算内訳（販促）'!F426)</f>
        <v/>
      </c>
      <c r="K92" s="218"/>
      <c r="L92" s="1103"/>
    </row>
    <row r="93" spans="2:12" ht="22.5" hidden="1" customHeight="1">
      <c r="B93" s="1108" t="str">
        <f>IF('①4.事業内容（販促）'!B48="","",'①4.事業内容（販促）'!B48)</f>
        <v/>
      </c>
      <c r="C93" s="1091" t="str">
        <f>IF('①4.事業内容（販促）'!C48="","",'①4.事業内容（販促）'!C48)</f>
        <v/>
      </c>
      <c r="D93" s="1093" t="str">
        <f>IF('①4.事業内容（販促）'!D48="","",'①4.事業内容（販促）'!D48)</f>
        <v/>
      </c>
      <c r="E93" s="1093" t="str">
        <f>IF('①4.事業内容（販促）'!F48="","",'①4.事業内容（販促）'!F48)</f>
        <v/>
      </c>
      <c r="F93" s="1095"/>
      <c r="G93" s="1105"/>
      <c r="H93" s="1099"/>
      <c r="I93" s="1101"/>
      <c r="J93" s="234" t="str">
        <f>IF('①7.積算内訳（販促）'!E436=0,"",'①7.積算内訳（販促）'!E436)</f>
        <v/>
      </c>
      <c r="K93" s="220"/>
      <c r="L93" s="1103" t="str">
        <f>IF(J94="","",((G93*1000)/J94))</f>
        <v/>
      </c>
    </row>
    <row r="94" spans="2:12" ht="22.5" hidden="1" customHeight="1">
      <c r="B94" s="1089"/>
      <c r="C94" s="1091"/>
      <c r="D94" s="1093"/>
      <c r="E94" s="1093"/>
      <c r="F94" s="1095"/>
      <c r="G94" s="1097"/>
      <c r="H94" s="1099"/>
      <c r="I94" s="1101"/>
      <c r="J94" s="233" t="str">
        <f>IF('①7.積算内訳（販促）'!F436=0,"",'①7.積算内訳（販促）'!F436)</f>
        <v/>
      </c>
      <c r="K94" s="218"/>
      <c r="L94" s="1103"/>
    </row>
    <row r="95" spans="2:12" ht="22.5" hidden="1" customHeight="1">
      <c r="B95" s="1108" t="str">
        <f>IF('①4.事業内容（販促）'!B49="","",'①4.事業内容（販促）'!B49)</f>
        <v/>
      </c>
      <c r="C95" s="1091" t="str">
        <f>IF('①4.事業内容（販促）'!C49="","",'①4.事業内容（販促）'!C49)</f>
        <v/>
      </c>
      <c r="D95" s="1093" t="str">
        <f>IF('①4.事業内容（販促）'!D49="","",'①4.事業内容（販促）'!D49)</f>
        <v/>
      </c>
      <c r="E95" s="1093" t="str">
        <f>IF('①4.事業内容（販促）'!F49="","",'①4.事業内容（販促）'!F49)</f>
        <v/>
      </c>
      <c r="F95" s="1095"/>
      <c r="G95" s="1105"/>
      <c r="H95" s="1099"/>
      <c r="I95" s="1101"/>
      <c r="J95" s="234" t="str">
        <f>IF('①7.積算内訳（販促）'!E446=0,"",'①7.積算内訳（販促）'!E446)</f>
        <v/>
      </c>
      <c r="K95" s="220"/>
      <c r="L95" s="1103" t="str">
        <f>IF(J96="","",((G95*1000)/J96))</f>
        <v/>
      </c>
    </row>
    <row r="96" spans="2:12" ht="22.5" hidden="1" customHeight="1">
      <c r="B96" s="1089"/>
      <c r="C96" s="1091"/>
      <c r="D96" s="1093"/>
      <c r="E96" s="1093"/>
      <c r="F96" s="1095"/>
      <c r="G96" s="1097"/>
      <c r="H96" s="1099"/>
      <c r="I96" s="1101"/>
      <c r="J96" s="233" t="str">
        <f>IF('①7.積算内訳（販促）'!F446=0,"",'①7.積算内訳（販促）'!F446)</f>
        <v/>
      </c>
      <c r="K96" s="218"/>
      <c r="L96" s="1103"/>
    </row>
    <row r="97" spans="2:12" ht="22.5" hidden="1" customHeight="1">
      <c r="B97" s="1108" t="str">
        <f>IF('①4.事業内容（販促）'!B50="","",'①4.事業内容（販促）'!B50)</f>
        <v/>
      </c>
      <c r="C97" s="1091" t="str">
        <f>IF('①4.事業内容（販促）'!C50="","",'①4.事業内容（販促）'!C50)</f>
        <v/>
      </c>
      <c r="D97" s="1093" t="str">
        <f>IF('①4.事業内容（販促）'!D50="","",'①4.事業内容（販促）'!D50)</f>
        <v/>
      </c>
      <c r="E97" s="1093" t="str">
        <f>IF('①4.事業内容（販促）'!F50="","",'①4.事業内容（販促）'!F50)</f>
        <v/>
      </c>
      <c r="F97" s="1095"/>
      <c r="G97" s="1105"/>
      <c r="H97" s="1099"/>
      <c r="I97" s="1101"/>
      <c r="J97" s="234" t="str">
        <f>IF('①7.積算内訳（販促）'!E456=0,"",'①7.積算内訳（販促）'!E456)</f>
        <v/>
      </c>
      <c r="K97" s="220"/>
      <c r="L97" s="1103" t="str">
        <f>IF(J98="","",((G97*1000)/J98))</f>
        <v/>
      </c>
    </row>
    <row r="98" spans="2:12" ht="22.5" hidden="1" customHeight="1">
      <c r="B98" s="1089"/>
      <c r="C98" s="1091"/>
      <c r="D98" s="1093"/>
      <c r="E98" s="1093"/>
      <c r="F98" s="1095"/>
      <c r="G98" s="1097"/>
      <c r="H98" s="1099"/>
      <c r="I98" s="1101"/>
      <c r="J98" s="233" t="str">
        <f>IF('①7.積算内訳（販促）'!F456=0,"",'①7.積算内訳（販促）'!F456)</f>
        <v/>
      </c>
      <c r="K98" s="218"/>
      <c r="L98" s="1103"/>
    </row>
    <row r="99" spans="2:12" ht="22.5" hidden="1" customHeight="1">
      <c r="B99" s="1108" t="str">
        <f>IF('①4.事業内容（販促）'!B51="","",'①4.事業内容（販促）'!B51)</f>
        <v/>
      </c>
      <c r="C99" s="1091" t="str">
        <f>IF('①4.事業内容（販促）'!C51="","",'①4.事業内容（販促）'!C51)</f>
        <v/>
      </c>
      <c r="D99" s="1093" t="str">
        <f>IF('①4.事業内容（販促）'!D51="","",'①4.事業内容（販促）'!D51)</f>
        <v/>
      </c>
      <c r="E99" s="1093" t="str">
        <f>IF('①4.事業内容（販促）'!F51="","",'①4.事業内容（販促）'!F51)</f>
        <v/>
      </c>
      <c r="F99" s="1095"/>
      <c r="G99" s="1105"/>
      <c r="H99" s="1099"/>
      <c r="I99" s="1101"/>
      <c r="J99" s="234" t="str">
        <f>IF('①7.積算内訳（販促）'!E466=0,"",'①7.積算内訳（販促）'!E466)</f>
        <v/>
      </c>
      <c r="K99" s="220"/>
      <c r="L99" s="1103" t="str">
        <f>IF(J100="","",((G99*1000)/J100))</f>
        <v/>
      </c>
    </row>
    <row r="100" spans="2:12" ht="22.5" hidden="1" customHeight="1">
      <c r="B100" s="1089"/>
      <c r="C100" s="1091"/>
      <c r="D100" s="1093"/>
      <c r="E100" s="1093"/>
      <c r="F100" s="1095"/>
      <c r="G100" s="1097"/>
      <c r="H100" s="1099"/>
      <c r="I100" s="1101"/>
      <c r="J100" s="233" t="str">
        <f>IF('①7.積算内訳（販促）'!F466=0,"",'①7.積算内訳（販促）'!F466)</f>
        <v/>
      </c>
      <c r="K100" s="218"/>
      <c r="L100" s="1103"/>
    </row>
    <row r="101" spans="2:12" ht="22.5" hidden="1" customHeight="1">
      <c r="B101" s="1108" t="str">
        <f>IF('①4.事業内容（販促）'!B52="","",'①4.事業内容（販促）'!B52)</f>
        <v/>
      </c>
      <c r="C101" s="1091" t="str">
        <f>IF('①4.事業内容（販促）'!C52="","",'①4.事業内容（販促）'!C52)</f>
        <v/>
      </c>
      <c r="D101" s="1093" t="str">
        <f>IF('①4.事業内容（販促）'!D52="","",'①4.事業内容（販促）'!D52)</f>
        <v/>
      </c>
      <c r="E101" s="1093" t="str">
        <f>IF('①4.事業内容（販促）'!F52="","",'①4.事業内容（販促）'!F52)</f>
        <v/>
      </c>
      <c r="F101" s="1095"/>
      <c r="G101" s="1105"/>
      <c r="H101" s="1099"/>
      <c r="I101" s="1101"/>
      <c r="J101" s="234" t="str">
        <f>IF('①7.積算内訳（販促）'!E476=0,"",'①7.積算内訳（販促）'!E476)</f>
        <v/>
      </c>
      <c r="K101" s="220"/>
      <c r="L101" s="1103" t="str">
        <f>IF(J102="","",((G101*1000)/J102))</f>
        <v/>
      </c>
    </row>
    <row r="102" spans="2:12" ht="22.5" hidden="1" customHeight="1">
      <c r="B102" s="1089"/>
      <c r="C102" s="1091"/>
      <c r="D102" s="1093"/>
      <c r="E102" s="1093"/>
      <c r="F102" s="1095"/>
      <c r="G102" s="1097"/>
      <c r="H102" s="1099"/>
      <c r="I102" s="1101"/>
      <c r="J102" s="233" t="str">
        <f>IF('①7.積算内訳（販促）'!F476=0,"",'①7.積算内訳（販促）'!F476)</f>
        <v/>
      </c>
      <c r="K102" s="218"/>
      <c r="L102" s="1103"/>
    </row>
    <row r="103" spans="2:12" ht="22.5" hidden="1" customHeight="1">
      <c r="B103" s="1108" t="str">
        <f>IF('①4.事業内容（販促）'!B53="","",'①4.事業内容（販促）'!B53)</f>
        <v/>
      </c>
      <c r="C103" s="1091" t="str">
        <f>IF('①4.事業内容（販促）'!C53="","",'①4.事業内容（販促）'!C53)</f>
        <v/>
      </c>
      <c r="D103" s="1093" t="str">
        <f>IF('①4.事業内容（販促）'!D53="","",'①4.事業内容（販促）'!D53)</f>
        <v/>
      </c>
      <c r="E103" s="1093" t="str">
        <f>IF('①4.事業内容（販促）'!F53="","",'①4.事業内容（販促）'!F53)</f>
        <v/>
      </c>
      <c r="F103" s="1095"/>
      <c r="G103" s="1105"/>
      <c r="H103" s="1099"/>
      <c r="I103" s="1101"/>
      <c r="J103" s="234" t="str">
        <f>IF('①7.積算内訳（販促）'!E486=0,"",'①7.積算内訳（販促）'!E486)</f>
        <v/>
      </c>
      <c r="K103" s="220"/>
      <c r="L103" s="1103" t="str">
        <f>IF(J104="","",((G103*1000)/J104))</f>
        <v/>
      </c>
    </row>
    <row r="104" spans="2:12" ht="22.5" hidden="1" customHeight="1">
      <c r="B104" s="1089"/>
      <c r="C104" s="1091"/>
      <c r="D104" s="1093"/>
      <c r="E104" s="1093"/>
      <c r="F104" s="1095"/>
      <c r="G104" s="1097"/>
      <c r="H104" s="1099"/>
      <c r="I104" s="1101"/>
      <c r="J104" s="233" t="str">
        <f>IF('①7.積算内訳（販促）'!F486=0,"",'①7.積算内訳（販促）'!F486)</f>
        <v/>
      </c>
      <c r="K104" s="218"/>
      <c r="L104" s="1103"/>
    </row>
    <row r="105" spans="2:12" ht="22.5" hidden="1" customHeight="1">
      <c r="B105" s="1089" t="str">
        <f>IF('①4.事業内容（販促）'!B54="","",'①4.事業内容（販促）'!B54)</f>
        <v/>
      </c>
      <c r="C105" s="1091" t="str">
        <f>IF('①4.事業内容（販促）'!C54="","",'①4.事業内容（販促）'!C54)</f>
        <v/>
      </c>
      <c r="D105" s="1093" t="str">
        <f>IF('①4.事業内容（販促）'!D54="","",'①4.事業内容（販促）'!D54)</f>
        <v/>
      </c>
      <c r="E105" s="1093" t="str">
        <f>IF('①4.事業内容（販促）'!F54="","",'①4.事業内容（販促）'!F54)</f>
        <v/>
      </c>
      <c r="F105" s="1095"/>
      <c r="G105" s="1097"/>
      <c r="H105" s="1099"/>
      <c r="I105" s="1101"/>
      <c r="J105" s="235" t="str">
        <f>IF('①7.積算内訳（販促）'!E496=0,"",'①7.積算内訳（販促）'!E496)</f>
        <v/>
      </c>
      <c r="K105" s="221"/>
      <c r="L105" s="1103" t="str">
        <f>IF(J106="","",((G105*1000)/J106))</f>
        <v/>
      </c>
    </row>
    <row r="106" spans="2:12" ht="22.5" hidden="1" customHeight="1" thickBot="1">
      <c r="B106" s="1090"/>
      <c r="C106" s="1092"/>
      <c r="D106" s="1094"/>
      <c r="E106" s="1094"/>
      <c r="F106" s="1096"/>
      <c r="G106" s="1098"/>
      <c r="H106" s="1100"/>
      <c r="I106" s="1102"/>
      <c r="J106" s="236" t="str">
        <f>IF('①7.積算内訳（販促）'!F496=0,"",'①7.積算内訳（販促）'!F496)</f>
        <v/>
      </c>
      <c r="K106" s="222"/>
      <c r="L106" s="1104"/>
    </row>
    <row r="107" spans="2:12">
      <c r="B107" s="242" t="s">
        <v>171</v>
      </c>
      <c r="C107" s="243" t="s">
        <v>172</v>
      </c>
    </row>
    <row r="108" spans="2:12">
      <c r="B108" s="242" t="s">
        <v>173</v>
      </c>
      <c r="C108" s="243" t="s">
        <v>174</v>
      </c>
    </row>
    <row r="109" spans="2:12">
      <c r="B109" s="242" t="s">
        <v>175</v>
      </c>
      <c r="C109" s="243" t="s">
        <v>176</v>
      </c>
    </row>
  </sheetData>
  <sheetProtection algorithmName="SHA-512" hashValue="yqrxuLqeYaYrWVtEM1wueG7OVZyuU71Z0Gc8TBGCNMcOWk9cu/l/f7uNZSzHlId0IELXI0T70gIiz/0kgp+UHQ==" saltValue="OU0bVR4hJJzpxmIXYu9uWA==" spinCount="100000" sheet="1" formatCells="0" formatColumns="0" formatRows="0"/>
  <mergeCells count="470">
    <mergeCell ref="B105:B106"/>
    <mergeCell ref="C105:C106"/>
    <mergeCell ref="D105:D106"/>
    <mergeCell ref="E105:E106"/>
    <mergeCell ref="F105:F106"/>
    <mergeCell ref="G105:G106"/>
    <mergeCell ref="H105:H106"/>
    <mergeCell ref="I105:I106"/>
    <mergeCell ref="L105:L106"/>
    <mergeCell ref="B103:B104"/>
    <mergeCell ref="C103:C104"/>
    <mergeCell ref="D103:D104"/>
    <mergeCell ref="E103:E104"/>
    <mergeCell ref="F103:F104"/>
    <mergeCell ref="G103:G104"/>
    <mergeCell ref="H103:H104"/>
    <mergeCell ref="I103:I104"/>
    <mergeCell ref="L103:L104"/>
    <mergeCell ref="B101:B102"/>
    <mergeCell ref="C101:C102"/>
    <mergeCell ref="D101:D102"/>
    <mergeCell ref="E101:E102"/>
    <mergeCell ref="F101:F102"/>
    <mergeCell ref="G101:G102"/>
    <mergeCell ref="H101:H102"/>
    <mergeCell ref="I101:I102"/>
    <mergeCell ref="L101:L102"/>
    <mergeCell ref="B99:B100"/>
    <mergeCell ref="C99:C100"/>
    <mergeCell ref="D99:D100"/>
    <mergeCell ref="E99:E100"/>
    <mergeCell ref="F99:F100"/>
    <mergeCell ref="G99:G100"/>
    <mergeCell ref="H99:H100"/>
    <mergeCell ref="I99:I100"/>
    <mergeCell ref="L99:L100"/>
    <mergeCell ref="B97:B98"/>
    <mergeCell ref="C97:C98"/>
    <mergeCell ref="D97:D98"/>
    <mergeCell ref="E97:E98"/>
    <mergeCell ref="F97:F98"/>
    <mergeCell ref="G97:G98"/>
    <mergeCell ref="H97:H98"/>
    <mergeCell ref="I97:I98"/>
    <mergeCell ref="L97:L98"/>
    <mergeCell ref="B95:B96"/>
    <mergeCell ref="C95:C96"/>
    <mergeCell ref="D95:D96"/>
    <mergeCell ref="E95:E96"/>
    <mergeCell ref="F95:F96"/>
    <mergeCell ref="G95:G96"/>
    <mergeCell ref="H95:H96"/>
    <mergeCell ref="I95:I96"/>
    <mergeCell ref="L95:L96"/>
    <mergeCell ref="B93:B94"/>
    <mergeCell ref="C93:C94"/>
    <mergeCell ref="D93:D94"/>
    <mergeCell ref="E93:E94"/>
    <mergeCell ref="F93:F94"/>
    <mergeCell ref="G93:G94"/>
    <mergeCell ref="H93:H94"/>
    <mergeCell ref="I93:I94"/>
    <mergeCell ref="L93:L94"/>
    <mergeCell ref="B91:B92"/>
    <mergeCell ref="C91:C92"/>
    <mergeCell ref="D91:D92"/>
    <mergeCell ref="E91:E92"/>
    <mergeCell ref="F91:F92"/>
    <mergeCell ref="G91:G92"/>
    <mergeCell ref="H91:H92"/>
    <mergeCell ref="I91:I92"/>
    <mergeCell ref="L91:L92"/>
    <mergeCell ref="B89:B90"/>
    <mergeCell ref="C89:C90"/>
    <mergeCell ref="D89:D90"/>
    <mergeCell ref="E89:E90"/>
    <mergeCell ref="F89:F90"/>
    <mergeCell ref="G89:G90"/>
    <mergeCell ref="H89:H90"/>
    <mergeCell ref="I89:I90"/>
    <mergeCell ref="L89:L90"/>
    <mergeCell ref="B87:B88"/>
    <mergeCell ref="C87:C88"/>
    <mergeCell ref="D87:D88"/>
    <mergeCell ref="E87:E88"/>
    <mergeCell ref="F87:F88"/>
    <mergeCell ref="G87:G88"/>
    <mergeCell ref="H87:H88"/>
    <mergeCell ref="I87:I88"/>
    <mergeCell ref="L87:L88"/>
    <mergeCell ref="B85:B86"/>
    <mergeCell ref="C85:C86"/>
    <mergeCell ref="D85:D86"/>
    <mergeCell ref="E85:E86"/>
    <mergeCell ref="F85:F86"/>
    <mergeCell ref="G85:G86"/>
    <mergeCell ref="H85:H86"/>
    <mergeCell ref="I85:I86"/>
    <mergeCell ref="L85:L86"/>
    <mergeCell ref="B83:B84"/>
    <mergeCell ref="C83:C84"/>
    <mergeCell ref="D83:D84"/>
    <mergeCell ref="E83:E84"/>
    <mergeCell ref="F83:F84"/>
    <mergeCell ref="G83:G84"/>
    <mergeCell ref="H83:H84"/>
    <mergeCell ref="I83:I84"/>
    <mergeCell ref="L83:L84"/>
    <mergeCell ref="B81:B82"/>
    <mergeCell ref="C81:C82"/>
    <mergeCell ref="D81:D82"/>
    <mergeCell ref="E81:E82"/>
    <mergeCell ref="F81:F82"/>
    <mergeCell ref="G81:G82"/>
    <mergeCell ref="H81:H82"/>
    <mergeCell ref="I81:I82"/>
    <mergeCell ref="L81:L82"/>
    <mergeCell ref="B79:B80"/>
    <mergeCell ref="C79:C80"/>
    <mergeCell ref="D79:D80"/>
    <mergeCell ref="E79:E80"/>
    <mergeCell ref="F79:F80"/>
    <mergeCell ref="G79:G80"/>
    <mergeCell ref="H79:H80"/>
    <mergeCell ref="I79:I80"/>
    <mergeCell ref="L79:L80"/>
    <mergeCell ref="B77:B78"/>
    <mergeCell ref="C77:C78"/>
    <mergeCell ref="D77:D78"/>
    <mergeCell ref="E77:E78"/>
    <mergeCell ref="F77:F78"/>
    <mergeCell ref="G77:G78"/>
    <mergeCell ref="H77:H78"/>
    <mergeCell ref="I77:I78"/>
    <mergeCell ref="L77:L78"/>
    <mergeCell ref="B75:B76"/>
    <mergeCell ref="C75:C76"/>
    <mergeCell ref="D75:D76"/>
    <mergeCell ref="E75:E76"/>
    <mergeCell ref="F75:F76"/>
    <mergeCell ref="G75:G76"/>
    <mergeCell ref="H75:H76"/>
    <mergeCell ref="I75:I76"/>
    <mergeCell ref="L75:L76"/>
    <mergeCell ref="B73:B74"/>
    <mergeCell ref="C73:C74"/>
    <mergeCell ref="D73:D74"/>
    <mergeCell ref="E73:E74"/>
    <mergeCell ref="F73:F74"/>
    <mergeCell ref="G73:G74"/>
    <mergeCell ref="H73:H74"/>
    <mergeCell ref="I73:I74"/>
    <mergeCell ref="L73:L74"/>
    <mergeCell ref="B71:B72"/>
    <mergeCell ref="C71:C72"/>
    <mergeCell ref="D71:D72"/>
    <mergeCell ref="E71:E72"/>
    <mergeCell ref="F71:F72"/>
    <mergeCell ref="G71:G72"/>
    <mergeCell ref="H71:H72"/>
    <mergeCell ref="I71:I72"/>
    <mergeCell ref="L71:L72"/>
    <mergeCell ref="B69:B70"/>
    <mergeCell ref="C69:C70"/>
    <mergeCell ref="D69:D70"/>
    <mergeCell ref="E69:E70"/>
    <mergeCell ref="F69:F70"/>
    <mergeCell ref="G69:G70"/>
    <mergeCell ref="H69:H70"/>
    <mergeCell ref="I69:I70"/>
    <mergeCell ref="L69:L70"/>
    <mergeCell ref="B67:B68"/>
    <mergeCell ref="C67:C68"/>
    <mergeCell ref="D67:D68"/>
    <mergeCell ref="E67:E68"/>
    <mergeCell ref="F67:F68"/>
    <mergeCell ref="G67:G68"/>
    <mergeCell ref="H67:H68"/>
    <mergeCell ref="I67:I68"/>
    <mergeCell ref="L67:L68"/>
    <mergeCell ref="B65:B66"/>
    <mergeCell ref="C65:C66"/>
    <mergeCell ref="D65:D66"/>
    <mergeCell ref="E65:E66"/>
    <mergeCell ref="F65:F66"/>
    <mergeCell ref="G65:G66"/>
    <mergeCell ref="H65:H66"/>
    <mergeCell ref="I65:I66"/>
    <mergeCell ref="L65:L66"/>
    <mergeCell ref="B63:B64"/>
    <mergeCell ref="C63:C64"/>
    <mergeCell ref="D63:D64"/>
    <mergeCell ref="E63:E64"/>
    <mergeCell ref="F63:F64"/>
    <mergeCell ref="G63:G64"/>
    <mergeCell ref="H63:H64"/>
    <mergeCell ref="I63:I64"/>
    <mergeCell ref="L63:L64"/>
    <mergeCell ref="B61:B62"/>
    <mergeCell ref="C61:C62"/>
    <mergeCell ref="D61:D62"/>
    <mergeCell ref="E61:E62"/>
    <mergeCell ref="F61:F62"/>
    <mergeCell ref="G61:G62"/>
    <mergeCell ref="H61:H62"/>
    <mergeCell ref="I61:I62"/>
    <mergeCell ref="L61:L62"/>
    <mergeCell ref="B59:B60"/>
    <mergeCell ref="C59:C60"/>
    <mergeCell ref="D59:D60"/>
    <mergeCell ref="E59:E60"/>
    <mergeCell ref="F59:F60"/>
    <mergeCell ref="G59:G60"/>
    <mergeCell ref="H59:H60"/>
    <mergeCell ref="I59:I60"/>
    <mergeCell ref="L59:L60"/>
    <mergeCell ref="B57:B58"/>
    <mergeCell ref="C57:C58"/>
    <mergeCell ref="D57:D58"/>
    <mergeCell ref="E57:E58"/>
    <mergeCell ref="F57:F58"/>
    <mergeCell ref="G57:G58"/>
    <mergeCell ref="H57:H58"/>
    <mergeCell ref="I57:I58"/>
    <mergeCell ref="L57:L58"/>
    <mergeCell ref="B55:B56"/>
    <mergeCell ref="C55:C56"/>
    <mergeCell ref="D55:D56"/>
    <mergeCell ref="E55:E56"/>
    <mergeCell ref="F55:F56"/>
    <mergeCell ref="G55:G56"/>
    <mergeCell ref="H55:H56"/>
    <mergeCell ref="I55:I56"/>
    <mergeCell ref="L55:L56"/>
    <mergeCell ref="B53:B54"/>
    <mergeCell ref="C53:C54"/>
    <mergeCell ref="D53:D54"/>
    <mergeCell ref="E53:E54"/>
    <mergeCell ref="F53:F54"/>
    <mergeCell ref="G53:G54"/>
    <mergeCell ref="H53:H54"/>
    <mergeCell ref="I53:I54"/>
    <mergeCell ref="L53:L54"/>
    <mergeCell ref="B51:B52"/>
    <mergeCell ref="C51:C52"/>
    <mergeCell ref="D51:D52"/>
    <mergeCell ref="E51:E52"/>
    <mergeCell ref="F51:F52"/>
    <mergeCell ref="G51:G52"/>
    <mergeCell ref="H51:H52"/>
    <mergeCell ref="I51:I52"/>
    <mergeCell ref="L51:L52"/>
    <mergeCell ref="B49:B50"/>
    <mergeCell ref="C49:C50"/>
    <mergeCell ref="D49:D50"/>
    <mergeCell ref="E49:E50"/>
    <mergeCell ref="F49:F50"/>
    <mergeCell ref="G49:G50"/>
    <mergeCell ref="H49:H50"/>
    <mergeCell ref="I49:I50"/>
    <mergeCell ref="L49:L50"/>
    <mergeCell ref="B47:B48"/>
    <mergeCell ref="C47:C48"/>
    <mergeCell ref="D47:D48"/>
    <mergeCell ref="E47:E48"/>
    <mergeCell ref="F47:F48"/>
    <mergeCell ref="G47:G48"/>
    <mergeCell ref="H47:H48"/>
    <mergeCell ref="I47:I48"/>
    <mergeCell ref="L47:L48"/>
    <mergeCell ref="B45:B46"/>
    <mergeCell ref="C45:C46"/>
    <mergeCell ref="D45:D46"/>
    <mergeCell ref="E45:E46"/>
    <mergeCell ref="F45:F46"/>
    <mergeCell ref="G45:G46"/>
    <mergeCell ref="H45:H46"/>
    <mergeCell ref="I45:I46"/>
    <mergeCell ref="L45:L46"/>
    <mergeCell ref="B43:B44"/>
    <mergeCell ref="C43:C44"/>
    <mergeCell ref="D43:D44"/>
    <mergeCell ref="E43:E44"/>
    <mergeCell ref="F43:F44"/>
    <mergeCell ref="G43:G44"/>
    <mergeCell ref="H43:H44"/>
    <mergeCell ref="I43:I44"/>
    <mergeCell ref="L43:L44"/>
    <mergeCell ref="H39:H40"/>
    <mergeCell ref="I39:I40"/>
    <mergeCell ref="L39:L40"/>
    <mergeCell ref="B41:B42"/>
    <mergeCell ref="C41:C42"/>
    <mergeCell ref="D41:D42"/>
    <mergeCell ref="E41:E42"/>
    <mergeCell ref="F41:F42"/>
    <mergeCell ref="G41:G42"/>
    <mergeCell ref="H41:H42"/>
    <mergeCell ref="B39:B40"/>
    <mergeCell ref="C39:C40"/>
    <mergeCell ref="D39:D40"/>
    <mergeCell ref="E39:E40"/>
    <mergeCell ref="F39:F40"/>
    <mergeCell ref="G39:G40"/>
    <mergeCell ref="I41:I42"/>
    <mergeCell ref="L41:L42"/>
    <mergeCell ref="B37:B38"/>
    <mergeCell ref="C37:C38"/>
    <mergeCell ref="D37:D38"/>
    <mergeCell ref="E37:E38"/>
    <mergeCell ref="F37:F38"/>
    <mergeCell ref="G37:G38"/>
    <mergeCell ref="H37:H38"/>
    <mergeCell ref="I37:I38"/>
    <mergeCell ref="L37:L38"/>
    <mergeCell ref="B35:B36"/>
    <mergeCell ref="C35:C36"/>
    <mergeCell ref="D35:D36"/>
    <mergeCell ref="E35:E36"/>
    <mergeCell ref="F35:F36"/>
    <mergeCell ref="G35:G36"/>
    <mergeCell ref="H35:H36"/>
    <mergeCell ref="I35:I36"/>
    <mergeCell ref="L35:L36"/>
    <mergeCell ref="H31:H32"/>
    <mergeCell ref="I31:I32"/>
    <mergeCell ref="L31:L32"/>
    <mergeCell ref="B33:B34"/>
    <mergeCell ref="C33:C34"/>
    <mergeCell ref="D33:D34"/>
    <mergeCell ref="E33:E34"/>
    <mergeCell ref="F33:F34"/>
    <mergeCell ref="G33:G34"/>
    <mergeCell ref="H33:H34"/>
    <mergeCell ref="B31:B32"/>
    <mergeCell ref="C31:C32"/>
    <mergeCell ref="D31:D32"/>
    <mergeCell ref="E31:E32"/>
    <mergeCell ref="F31:F32"/>
    <mergeCell ref="G31:G32"/>
    <mergeCell ref="I33:I34"/>
    <mergeCell ref="L33:L34"/>
    <mergeCell ref="B29:B30"/>
    <mergeCell ref="C29:C30"/>
    <mergeCell ref="D29:D30"/>
    <mergeCell ref="E29:E30"/>
    <mergeCell ref="F29:F30"/>
    <mergeCell ref="G29:G30"/>
    <mergeCell ref="H29:H30"/>
    <mergeCell ref="I29:I30"/>
    <mergeCell ref="L29:L30"/>
    <mergeCell ref="B27:B28"/>
    <mergeCell ref="C27:C28"/>
    <mergeCell ref="D27:D28"/>
    <mergeCell ref="E27:E28"/>
    <mergeCell ref="F27:F28"/>
    <mergeCell ref="G27:G28"/>
    <mergeCell ref="H27:H28"/>
    <mergeCell ref="I27:I28"/>
    <mergeCell ref="L27:L28"/>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1:B22"/>
    <mergeCell ref="C21:C22"/>
    <mergeCell ref="D21:D22"/>
    <mergeCell ref="E21:E22"/>
    <mergeCell ref="F21:F22"/>
    <mergeCell ref="G21:G22"/>
    <mergeCell ref="H21:H22"/>
    <mergeCell ref="I21:I22"/>
    <mergeCell ref="L21:L22"/>
    <mergeCell ref="B19:B20"/>
    <mergeCell ref="C19:C20"/>
    <mergeCell ref="D19:D20"/>
    <mergeCell ref="E19:E20"/>
    <mergeCell ref="F19:F20"/>
    <mergeCell ref="G19:G20"/>
    <mergeCell ref="H19:H20"/>
    <mergeCell ref="I19:I20"/>
    <mergeCell ref="L19:L20"/>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3:B14"/>
    <mergeCell ref="C13:C14"/>
    <mergeCell ref="D13:D14"/>
    <mergeCell ref="E13:E14"/>
    <mergeCell ref="F13:F14"/>
    <mergeCell ref="G13:G14"/>
    <mergeCell ref="H13:H14"/>
    <mergeCell ref="I13:I14"/>
    <mergeCell ref="L13:L14"/>
    <mergeCell ref="B11:B12"/>
    <mergeCell ref="C11:C12"/>
    <mergeCell ref="D11:D12"/>
    <mergeCell ref="E11:E12"/>
    <mergeCell ref="F11:F12"/>
    <mergeCell ref="G11:G12"/>
    <mergeCell ref="H11:H12"/>
    <mergeCell ref="I11:I12"/>
    <mergeCell ref="L11:L12"/>
    <mergeCell ref="B9:B10"/>
    <mergeCell ref="C9:C10"/>
    <mergeCell ref="D9:D10"/>
    <mergeCell ref="E9:E10"/>
    <mergeCell ref="F9:F10"/>
    <mergeCell ref="G9:G10"/>
    <mergeCell ref="H9:H10"/>
    <mergeCell ref="I9:I10"/>
    <mergeCell ref="L9:L10"/>
    <mergeCell ref="B7:B8"/>
    <mergeCell ref="C7:C8"/>
    <mergeCell ref="D7:D8"/>
    <mergeCell ref="E7:E8"/>
    <mergeCell ref="F7:F8"/>
    <mergeCell ref="G7:G8"/>
    <mergeCell ref="H7:H8"/>
    <mergeCell ref="I7:I8"/>
    <mergeCell ref="L7:L8"/>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s>
  <phoneticPr fontId="1"/>
  <dataValidations count="5">
    <dataValidation allowBlank="1" showInputMessage="1" showErrorMessage="1" promptTitle="単位は「千円」です。" prompt="千円単位の入力で間違いありませんか？" sqref="K7 K9 K11 K13 K15 K17 K19 K21 K23 K25 K27 K29 K31 K33 K35 K37 K39 K41 K43 K45 K65 K47 K49 K51 K53 K55 K57 K59 K61 K63 K83 K85 K67 K69 K71 K73 K75 K77 K79 K81 G7:G106 K103 K105 K87 K89 K91 K93 K95 K97 K99 K101" xr:uid="{00000000-0002-0000-0B00-000000000000}"/>
    <dataValidation type="whole" operator="lessThan" allowBlank="1" showInputMessage="1" showErrorMessage="1" errorTitle="自動計算です" error="[キャンセル]をクリックしてください。" sqref="B5:I6 L5:L106" xr:uid="{00000000-0002-0000-0B00-000001000000}">
      <formula1>0</formula1>
    </dataValidation>
    <dataValidation type="whole" operator="lessThan" allowBlank="1" showInputMessage="1" showErrorMessage="1" errorTitle="入力不要です" error="①7.積算内訳(販促)が反映されます。[キャンセル]をクリックしてください。" sqref="J7:J106" xr:uid="{00000000-0002-0000-0B00-000002000000}">
      <formula1>0</formula1>
    </dataValidation>
    <dataValidation type="whole" operator="lessThan" allowBlank="1" showInputMessage="1" showErrorMessage="1" errorTitle="入力不要です" error="①4.事業内容を反映しています。[キャンセル]をクリックしてください。" sqref="B7:E106" xr:uid="{00000000-0002-0000-0B00-000003000000}">
      <formula1>0</formula1>
    </dataValidation>
    <dataValidation operator="lessThan" allowBlank="1" showInputMessage="1" showErrorMessage="1" errorTitle="自動計算です" error="[キャンセル]をクリックしてください。" sqref="J5:K6" xr:uid="{00000000-0002-0000-0B00-000004000000}"/>
  </dataValidations>
  <pageMargins left="0.59055118110236227" right="0.39370078740157483" top="0.74803149606299213" bottom="0.31496062992125984" header="0.31496062992125984" footer="0.15748031496062992"/>
  <pageSetup paperSize="9" scale="77" fitToHeight="0" orientation="landscape" r:id="rId1"/>
  <headerFooter>
    <oddHeader>&amp;L様式１（別添１）</oddHeader>
    <oddFooter xml:space="preserve">&amp;C&amp;"ＭＳ 明朝,標準"&amp;10
&amp;"ＭＳ Ｐゴシック,標準"&amp;P / &amp;N </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pageSetUpPr fitToPage="1"/>
  </sheetPr>
  <dimension ref="A1:M211"/>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16.08203125" style="150" customWidth="1"/>
    <col min="4" max="4" width="21.33203125" style="150" customWidth="1"/>
    <col min="5" max="8" width="17.75" style="150" customWidth="1"/>
    <col min="9" max="9" width="21.5" style="150" customWidth="1"/>
    <col min="10" max="10" width="10.08203125" style="150" customWidth="1"/>
    <col min="11" max="11" width="9" style="150"/>
    <col min="12" max="12" width="1.58203125" style="150" customWidth="1"/>
    <col min="13" max="16384" width="9" style="150"/>
  </cols>
  <sheetData>
    <row r="1" spans="2:13" ht="9" customHeight="1"/>
    <row r="2" spans="2:13" s="178" customFormat="1" ht="18.75" customHeight="1" thickBot="1">
      <c r="B2" s="179" t="s">
        <v>177</v>
      </c>
      <c r="D2" s="244"/>
      <c r="J2" s="1159" t="s">
        <v>178</v>
      </c>
      <c r="K2" s="1159"/>
    </row>
    <row r="3" spans="2:13" ht="22.5" customHeight="1">
      <c r="B3" s="1160" t="s">
        <v>179</v>
      </c>
      <c r="C3" s="1127"/>
      <c r="D3" s="1084"/>
      <c r="E3" s="1076" t="s">
        <v>180</v>
      </c>
      <c r="F3" s="1084" t="s">
        <v>181</v>
      </c>
      <c r="G3" s="1084"/>
      <c r="H3" s="1084"/>
      <c r="I3" s="1164" t="s">
        <v>182</v>
      </c>
      <c r="J3" s="1084" t="s">
        <v>183</v>
      </c>
      <c r="K3" s="1166"/>
    </row>
    <row r="4" spans="2:13" ht="22.5" customHeight="1" thickBot="1">
      <c r="B4" s="1161"/>
      <c r="C4" s="1162"/>
      <c r="D4" s="1085"/>
      <c r="E4" s="1163"/>
      <c r="F4" s="246" t="s">
        <v>184</v>
      </c>
      <c r="G4" s="245" t="s">
        <v>185</v>
      </c>
      <c r="H4" s="246" t="s">
        <v>186</v>
      </c>
      <c r="I4" s="1165"/>
      <c r="J4" s="1085"/>
      <c r="K4" s="1167"/>
    </row>
    <row r="5" spans="2:13" ht="33" customHeight="1" thickBot="1">
      <c r="B5" s="1182" t="s">
        <v>187</v>
      </c>
      <c r="C5" s="1183"/>
      <c r="D5" s="1183"/>
      <c r="E5" s="264">
        <f>SUM(E6,E16,E26,E36,E46,E56,E66,E76,E86,E96,E106,E116,E126,E136,E146,E156,E166,E176,E186,E196)</f>
        <v>0</v>
      </c>
      <c r="F5" s="264">
        <f>SUM(F6,F16,F26,F36,F46,F56,F66,F76,F86,F96,F106,F116,F126,F136,F146,F156,F166,F176,F186,F196)</f>
        <v>0</v>
      </c>
      <c r="G5" s="264">
        <f>SUM(G6,G16,G26,G36,G46,G56,G66,G76,G86,G96,G106,G116,G126,G136,G146,G156,G166,G176,G186,G196)</f>
        <v>0</v>
      </c>
      <c r="H5" s="264">
        <f>SUM(H6,H16,H26,H36,H46,H56,H66,H76,H86,H96,H106,H116,H126,H136,H146,H156,H166,H176,H186,H196)</f>
        <v>0</v>
      </c>
      <c r="I5" s="247"/>
      <c r="J5" s="1178"/>
      <c r="K5" s="1179"/>
    </row>
    <row r="6" spans="2:13" ht="40.5" customHeight="1" thickTop="1">
      <c r="B6" s="266" t="str">
        <f>IF('①4.事業内容（PR）'!B5="","",'①4.事業内容（PR）'!B5)</f>
        <v/>
      </c>
      <c r="C6" s="1184" t="str">
        <f>IF('①4.事業内容（PR）'!C5="","",'①4.事業内容（PR）'!C5)</f>
        <v/>
      </c>
      <c r="D6" s="1185"/>
      <c r="E6" s="265">
        <f>SUM(E7:E15)</f>
        <v>0</v>
      </c>
      <c r="F6" s="265">
        <f>SUM(F7:F15)</f>
        <v>0</v>
      </c>
      <c r="G6" s="265">
        <f>SUM(G7:G15)</f>
        <v>0</v>
      </c>
      <c r="H6" s="265">
        <f>SUM(H7:H15)</f>
        <v>0</v>
      </c>
      <c r="I6" s="248"/>
      <c r="J6" s="1180"/>
      <c r="K6" s="1181"/>
      <c r="L6" s="237"/>
      <c r="M6" s="158" t="s">
        <v>107</v>
      </c>
    </row>
    <row r="7" spans="2:13" ht="19.5" customHeight="1">
      <c r="B7" s="1175"/>
      <c r="C7" s="249" t="s">
        <v>188</v>
      </c>
      <c r="D7" s="250"/>
      <c r="E7" s="270">
        <f>SUM(F7:H7)</f>
        <v>0</v>
      </c>
      <c r="F7" s="251"/>
      <c r="G7" s="251"/>
      <c r="H7" s="251"/>
      <c r="I7" s="1170"/>
      <c r="J7" s="1173"/>
      <c r="K7" s="1174"/>
      <c r="L7" s="237"/>
      <c r="M7" s="163" t="s">
        <v>108</v>
      </c>
    </row>
    <row r="8" spans="2:13" ht="19.5" customHeight="1">
      <c r="B8" s="1176"/>
      <c r="C8" s="252" t="s">
        <v>189</v>
      </c>
      <c r="D8" s="253"/>
      <c r="E8" s="271">
        <f t="shared" ref="E8:E14" si="0">SUM(F8:H8)</f>
        <v>0</v>
      </c>
      <c r="F8" s="254"/>
      <c r="G8" s="254"/>
      <c r="H8" s="254"/>
      <c r="I8" s="1171"/>
      <c r="J8" s="1168"/>
      <c r="K8" s="1169"/>
      <c r="L8" s="240"/>
      <c r="M8" s="158" t="s">
        <v>109</v>
      </c>
    </row>
    <row r="9" spans="2:13" ht="19.5" customHeight="1">
      <c r="B9" s="1176"/>
      <c r="C9" s="252" t="s">
        <v>190</v>
      </c>
      <c r="D9" s="253"/>
      <c r="E9" s="271">
        <f t="shared" si="0"/>
        <v>0</v>
      </c>
      <c r="F9" s="254"/>
      <c r="G9" s="254"/>
      <c r="H9" s="254"/>
      <c r="I9" s="1171"/>
      <c r="J9" s="1168"/>
      <c r="K9" s="1169"/>
      <c r="L9" s="240"/>
      <c r="M9" s="163" t="s">
        <v>110</v>
      </c>
    </row>
    <row r="10" spans="2:13" ht="19.5" customHeight="1">
      <c r="B10" s="1176"/>
      <c r="C10" s="255" t="s">
        <v>191</v>
      </c>
      <c r="D10" s="253"/>
      <c r="E10" s="271">
        <f t="shared" si="0"/>
        <v>0</v>
      </c>
      <c r="F10" s="254"/>
      <c r="G10" s="254"/>
      <c r="H10" s="254"/>
      <c r="I10" s="1171"/>
      <c r="J10" s="1168"/>
      <c r="K10" s="1169"/>
      <c r="L10" s="240"/>
      <c r="M10" s="213"/>
    </row>
    <row r="11" spans="2:13" ht="19.5" customHeight="1">
      <c r="B11" s="1176"/>
      <c r="C11" s="252" t="s">
        <v>192</v>
      </c>
      <c r="D11" s="253"/>
      <c r="E11" s="271">
        <f t="shared" si="0"/>
        <v>0</v>
      </c>
      <c r="F11" s="254"/>
      <c r="G11" s="254"/>
      <c r="H11" s="254"/>
      <c r="I11" s="1171"/>
      <c r="J11" s="1168"/>
      <c r="K11" s="1169"/>
      <c r="L11" s="237"/>
    </row>
    <row r="12" spans="2:13" ht="19.5" customHeight="1">
      <c r="B12" s="1176"/>
      <c r="C12" s="252" t="s">
        <v>193</v>
      </c>
      <c r="D12" s="253"/>
      <c r="E12" s="271">
        <f t="shared" si="0"/>
        <v>0</v>
      </c>
      <c r="F12" s="256"/>
      <c r="G12" s="256"/>
      <c r="H12" s="256"/>
      <c r="I12" s="1171"/>
      <c r="J12" s="1191"/>
      <c r="K12" s="1192"/>
      <c r="L12" s="237"/>
    </row>
    <row r="13" spans="2:13" ht="19.5" customHeight="1">
      <c r="B13" s="1176"/>
      <c r="C13" s="257" t="s">
        <v>194</v>
      </c>
      <c r="D13" s="253"/>
      <c r="E13" s="271">
        <f t="shared" si="0"/>
        <v>0</v>
      </c>
      <c r="F13" s="254"/>
      <c r="G13" s="254"/>
      <c r="H13" s="254"/>
      <c r="I13" s="1171"/>
      <c r="J13" s="1168"/>
      <c r="K13" s="1169"/>
      <c r="L13" s="237"/>
    </row>
    <row r="14" spans="2:13" ht="19.5" customHeight="1">
      <c r="B14" s="1176"/>
      <c r="C14" s="252" t="s">
        <v>195</v>
      </c>
      <c r="D14" s="253"/>
      <c r="E14" s="271">
        <f t="shared" si="0"/>
        <v>0</v>
      </c>
      <c r="F14" s="254"/>
      <c r="G14" s="254"/>
      <c r="H14" s="254"/>
      <c r="I14" s="1171"/>
      <c r="J14" s="1168"/>
      <c r="K14" s="1169"/>
      <c r="L14" s="237"/>
    </row>
    <row r="15" spans="2:13" ht="19.5" customHeight="1" thickBot="1">
      <c r="B15" s="1177"/>
      <c r="C15" s="258" t="s">
        <v>196</v>
      </c>
      <c r="D15" s="259"/>
      <c r="E15" s="272">
        <f>SUM(F15:H15)</f>
        <v>0</v>
      </c>
      <c r="F15" s="260"/>
      <c r="G15" s="260"/>
      <c r="H15" s="260"/>
      <c r="I15" s="1172"/>
      <c r="J15" s="1189"/>
      <c r="K15" s="1190"/>
      <c r="L15" s="237"/>
    </row>
    <row r="16" spans="2:13" ht="37.5" customHeight="1">
      <c r="B16" s="368" t="str">
        <f>IF('①4.事業内容（PR）'!B6="","",'①4.事業内容（PR）'!B6)</f>
        <v/>
      </c>
      <c r="C16" s="1187" t="str">
        <f>IF('①4.事業内容（PR）'!C6="","",'①4.事業内容（PR）'!C6)</f>
        <v/>
      </c>
      <c r="D16" s="1188"/>
      <c r="E16" s="267">
        <f>SUM(E17:E25)</f>
        <v>0</v>
      </c>
      <c r="F16" s="267">
        <f>SUM(F17:F25)</f>
        <v>0</v>
      </c>
      <c r="G16" s="267">
        <f>SUM(G17:G25)</f>
        <v>0</v>
      </c>
      <c r="H16" s="267">
        <f>SUM(H17:H25)</f>
        <v>0</v>
      </c>
      <c r="I16" s="261"/>
      <c r="J16" s="1195"/>
      <c r="K16" s="1196"/>
      <c r="L16" s="237"/>
    </row>
    <row r="17" spans="2:13" ht="19.5" customHeight="1">
      <c r="B17" s="1175"/>
      <c r="C17" s="249" t="s">
        <v>188</v>
      </c>
      <c r="D17" s="250"/>
      <c r="E17" s="270">
        <f>SUM(F17:H17)</f>
        <v>0</v>
      </c>
      <c r="F17" s="251"/>
      <c r="G17" s="251"/>
      <c r="H17" s="251"/>
      <c r="I17" s="1186"/>
      <c r="J17" s="1173"/>
      <c r="K17" s="1174"/>
      <c r="L17" s="240"/>
      <c r="M17" s="213"/>
    </row>
    <row r="18" spans="2:13" ht="19.5" customHeight="1">
      <c r="B18" s="1176"/>
      <c r="C18" s="252" t="s">
        <v>189</v>
      </c>
      <c r="D18" s="253"/>
      <c r="E18" s="271">
        <f t="shared" ref="E18:E24" si="1">SUM(F18:H18)</f>
        <v>0</v>
      </c>
      <c r="F18" s="254"/>
      <c r="G18" s="254"/>
      <c r="H18" s="254"/>
      <c r="I18" s="1171"/>
      <c r="J18" s="1168"/>
      <c r="K18" s="1169"/>
      <c r="L18" s="237"/>
    </row>
    <row r="19" spans="2:13" ht="19.5" customHeight="1">
      <c r="B19" s="1176"/>
      <c r="C19" s="252" t="s">
        <v>190</v>
      </c>
      <c r="D19" s="253"/>
      <c r="E19" s="271">
        <f t="shared" si="1"/>
        <v>0</v>
      </c>
      <c r="F19" s="254"/>
      <c r="G19" s="254"/>
      <c r="H19" s="254"/>
      <c r="I19" s="1171"/>
      <c r="J19" s="1168"/>
      <c r="K19" s="1169"/>
      <c r="L19" s="237"/>
    </row>
    <row r="20" spans="2:13" ht="19.5" customHeight="1">
      <c r="B20" s="1176"/>
      <c r="C20" s="255" t="s">
        <v>191</v>
      </c>
      <c r="D20" s="253"/>
      <c r="E20" s="271">
        <f t="shared" si="1"/>
        <v>0</v>
      </c>
      <c r="F20" s="254"/>
      <c r="G20" s="254"/>
      <c r="H20" s="254"/>
      <c r="I20" s="1171"/>
      <c r="J20" s="1168"/>
      <c r="K20" s="1169"/>
      <c r="L20" s="237"/>
    </row>
    <row r="21" spans="2:13" ht="19.5" customHeight="1">
      <c r="B21" s="1176"/>
      <c r="C21" s="252" t="s">
        <v>192</v>
      </c>
      <c r="D21" s="253"/>
      <c r="E21" s="271">
        <f t="shared" si="1"/>
        <v>0</v>
      </c>
      <c r="F21" s="254"/>
      <c r="G21" s="254"/>
      <c r="H21" s="254"/>
      <c r="I21" s="1171"/>
      <c r="J21" s="1168"/>
      <c r="K21" s="1169"/>
      <c r="L21" s="240"/>
      <c r="M21" s="213"/>
    </row>
    <row r="22" spans="2:13" ht="19.5" customHeight="1">
      <c r="B22" s="1176"/>
      <c r="C22" s="252" t="s">
        <v>193</v>
      </c>
      <c r="D22" s="253"/>
      <c r="E22" s="271">
        <f t="shared" si="1"/>
        <v>0</v>
      </c>
      <c r="F22" s="256"/>
      <c r="G22" s="256"/>
      <c r="H22" s="256"/>
      <c r="I22" s="1171"/>
      <c r="J22" s="1168"/>
      <c r="K22" s="1169"/>
      <c r="L22" s="240"/>
      <c r="M22" s="213"/>
    </row>
    <row r="23" spans="2:13" ht="19.5" customHeight="1">
      <c r="B23" s="1176"/>
      <c r="C23" s="257" t="s">
        <v>194</v>
      </c>
      <c r="D23" s="253"/>
      <c r="E23" s="271">
        <f t="shared" si="1"/>
        <v>0</v>
      </c>
      <c r="F23" s="254"/>
      <c r="G23" s="254"/>
      <c r="H23" s="254"/>
      <c r="I23" s="1171"/>
      <c r="J23" s="1168"/>
      <c r="K23" s="1169"/>
      <c r="L23" s="240"/>
      <c r="M23" s="213"/>
    </row>
    <row r="24" spans="2:13" ht="19.5" customHeight="1">
      <c r="B24" s="1176"/>
      <c r="C24" s="252" t="s">
        <v>195</v>
      </c>
      <c r="D24" s="253"/>
      <c r="E24" s="271">
        <f t="shared" si="1"/>
        <v>0</v>
      </c>
      <c r="F24" s="254"/>
      <c r="G24" s="254"/>
      <c r="H24" s="254"/>
      <c r="I24" s="1171"/>
      <c r="J24" s="1168"/>
      <c r="K24" s="1169"/>
      <c r="L24" s="240"/>
      <c r="M24" s="213"/>
    </row>
    <row r="25" spans="2:13" ht="19.5" customHeight="1" thickBot="1">
      <c r="B25" s="1177"/>
      <c r="C25" s="258" t="s">
        <v>196</v>
      </c>
      <c r="D25" s="259"/>
      <c r="E25" s="272">
        <f>SUM(F25:H25)</f>
        <v>0</v>
      </c>
      <c r="F25" s="260"/>
      <c r="G25" s="260"/>
      <c r="H25" s="260"/>
      <c r="I25" s="1172"/>
      <c r="J25" s="1193"/>
      <c r="K25" s="1194"/>
      <c r="L25" s="240"/>
      <c r="M25" s="183"/>
    </row>
    <row r="26" spans="2:13" ht="37.5" customHeight="1">
      <c r="B26" s="368" t="str">
        <f>IF('①4.事業内容（PR）'!B7="","",'①4.事業内容（PR）'!B7)</f>
        <v/>
      </c>
      <c r="C26" s="1187" t="str">
        <f>IF('①4.事業内容（PR）'!C7="","",'①4.事業内容（PR）'!C7)</f>
        <v/>
      </c>
      <c r="D26" s="1188"/>
      <c r="E26" s="267">
        <f>SUM(E27:E35)</f>
        <v>0</v>
      </c>
      <c r="F26" s="267">
        <f>SUM(F27:F35)</f>
        <v>0</v>
      </c>
      <c r="G26" s="267">
        <f>SUM(G27:G35)</f>
        <v>0</v>
      </c>
      <c r="H26" s="267">
        <f>SUM(H27:H35)</f>
        <v>0</v>
      </c>
      <c r="I26" s="262"/>
      <c r="J26" s="1197"/>
      <c r="K26" s="1198"/>
      <c r="L26" s="237"/>
    </row>
    <row r="27" spans="2:13" ht="19.5" customHeight="1">
      <c r="B27" s="1175"/>
      <c r="C27" s="249" t="s">
        <v>188</v>
      </c>
      <c r="D27" s="250"/>
      <c r="E27" s="270">
        <f>SUM(F27:H27)</f>
        <v>0</v>
      </c>
      <c r="F27" s="251"/>
      <c r="G27" s="251"/>
      <c r="H27" s="251"/>
      <c r="I27" s="1186"/>
      <c r="J27" s="1173"/>
      <c r="K27" s="1174"/>
      <c r="L27" s="240"/>
      <c r="M27" s="213"/>
    </row>
    <row r="28" spans="2:13" ht="19.5" customHeight="1">
      <c r="B28" s="1176"/>
      <c r="C28" s="252" t="s">
        <v>189</v>
      </c>
      <c r="D28" s="253"/>
      <c r="E28" s="271">
        <f t="shared" ref="E28:E34" si="2">SUM(F28:H28)</f>
        <v>0</v>
      </c>
      <c r="F28" s="254"/>
      <c r="G28" s="254"/>
      <c r="H28" s="254"/>
      <c r="I28" s="1171"/>
      <c r="J28" s="1168"/>
      <c r="K28" s="1169"/>
      <c r="L28" s="237"/>
    </row>
    <row r="29" spans="2:13" ht="19.5" customHeight="1">
      <c r="B29" s="1176"/>
      <c r="C29" s="252" t="s">
        <v>190</v>
      </c>
      <c r="D29" s="253"/>
      <c r="E29" s="271">
        <f t="shared" si="2"/>
        <v>0</v>
      </c>
      <c r="F29" s="254"/>
      <c r="G29" s="254"/>
      <c r="H29" s="254"/>
      <c r="I29" s="1171"/>
      <c r="J29" s="1168"/>
      <c r="K29" s="1169"/>
      <c r="L29" s="237"/>
    </row>
    <row r="30" spans="2:13" ht="19.5" customHeight="1">
      <c r="B30" s="1176"/>
      <c r="C30" s="255" t="s">
        <v>191</v>
      </c>
      <c r="D30" s="253"/>
      <c r="E30" s="271">
        <f t="shared" si="2"/>
        <v>0</v>
      </c>
      <c r="F30" s="254"/>
      <c r="G30" s="254"/>
      <c r="H30" s="254"/>
      <c r="I30" s="1171"/>
      <c r="J30" s="1168"/>
      <c r="K30" s="1169"/>
      <c r="L30" s="237"/>
    </row>
    <row r="31" spans="2:13" ht="19.5" customHeight="1">
      <c r="B31" s="1176"/>
      <c r="C31" s="252" t="s">
        <v>192</v>
      </c>
      <c r="D31" s="253"/>
      <c r="E31" s="271">
        <f t="shared" si="2"/>
        <v>0</v>
      </c>
      <c r="F31" s="254"/>
      <c r="G31" s="254"/>
      <c r="H31" s="254"/>
      <c r="I31" s="1171"/>
      <c r="J31" s="1168"/>
      <c r="K31" s="1169"/>
      <c r="L31" s="240"/>
      <c r="M31" s="213"/>
    </row>
    <row r="32" spans="2:13" ht="19.5" customHeight="1">
      <c r="B32" s="1176"/>
      <c r="C32" s="252" t="s">
        <v>193</v>
      </c>
      <c r="D32" s="253"/>
      <c r="E32" s="271">
        <f t="shared" si="2"/>
        <v>0</v>
      </c>
      <c r="F32" s="256"/>
      <c r="G32" s="256"/>
      <c r="H32" s="256"/>
      <c r="I32" s="1171"/>
      <c r="J32" s="1191"/>
      <c r="K32" s="1192"/>
      <c r="L32" s="240"/>
      <c r="M32" s="213"/>
    </row>
    <row r="33" spans="2:13" ht="19.5" customHeight="1">
      <c r="B33" s="1176"/>
      <c r="C33" s="257" t="s">
        <v>194</v>
      </c>
      <c r="D33" s="253"/>
      <c r="E33" s="271">
        <f t="shared" si="2"/>
        <v>0</v>
      </c>
      <c r="F33" s="254"/>
      <c r="G33" s="254"/>
      <c r="H33" s="254"/>
      <c r="I33" s="1171"/>
      <c r="J33" s="1168"/>
      <c r="K33" s="1169"/>
      <c r="L33" s="240"/>
      <c r="M33" s="213"/>
    </row>
    <row r="34" spans="2:13" ht="19.5" customHeight="1">
      <c r="B34" s="1176"/>
      <c r="C34" s="252" t="s">
        <v>195</v>
      </c>
      <c r="D34" s="253"/>
      <c r="E34" s="271">
        <f t="shared" si="2"/>
        <v>0</v>
      </c>
      <c r="F34" s="254"/>
      <c r="G34" s="254"/>
      <c r="H34" s="254"/>
      <c r="I34" s="1171"/>
      <c r="J34" s="1168"/>
      <c r="K34" s="1169"/>
      <c r="L34" s="240"/>
      <c r="M34" s="213"/>
    </row>
    <row r="35" spans="2:13" ht="19.5" customHeight="1" thickBot="1">
      <c r="B35" s="1177"/>
      <c r="C35" s="258" t="s">
        <v>196</v>
      </c>
      <c r="D35" s="259"/>
      <c r="E35" s="272">
        <f>SUM(F35:H35)</f>
        <v>0</v>
      </c>
      <c r="F35" s="260"/>
      <c r="G35" s="260"/>
      <c r="H35" s="260"/>
      <c r="I35" s="1172"/>
      <c r="J35" s="1189"/>
      <c r="K35" s="1190"/>
      <c r="L35" s="240"/>
      <c r="M35" s="213"/>
    </row>
    <row r="36" spans="2:13" ht="37.5" customHeight="1">
      <c r="B36" s="368" t="str">
        <f>IF('①4.事業内容（PR）'!B8="","",'①4.事業内容（PR）'!B8)</f>
        <v/>
      </c>
      <c r="C36" s="1187" t="str">
        <f>IF('①4.事業内容（PR）'!C8="","",'①4.事業内容（PR）'!C8)</f>
        <v/>
      </c>
      <c r="D36" s="1188"/>
      <c r="E36" s="267">
        <f>SUM(E37:E45)</f>
        <v>0</v>
      </c>
      <c r="F36" s="267">
        <f>SUM(F37:F45)</f>
        <v>0</v>
      </c>
      <c r="G36" s="267">
        <f>SUM(G37:G45)</f>
        <v>0</v>
      </c>
      <c r="H36" s="267">
        <f>SUM(H37:H45)</f>
        <v>0</v>
      </c>
      <c r="I36" s="261"/>
      <c r="J36" s="1195"/>
      <c r="K36" s="1196"/>
      <c r="L36" s="237"/>
    </row>
    <row r="37" spans="2:13" ht="19.5" customHeight="1">
      <c r="B37" s="1175"/>
      <c r="C37" s="249" t="s">
        <v>188</v>
      </c>
      <c r="D37" s="250"/>
      <c r="E37" s="270">
        <f>SUM(F37:H37)</f>
        <v>0</v>
      </c>
      <c r="F37" s="251"/>
      <c r="G37" s="251"/>
      <c r="H37" s="251"/>
      <c r="I37" s="1186"/>
      <c r="J37" s="1173"/>
      <c r="K37" s="1174"/>
      <c r="L37" s="240"/>
      <c r="M37" s="213"/>
    </row>
    <row r="38" spans="2:13" ht="19.5" customHeight="1">
      <c r="B38" s="1176"/>
      <c r="C38" s="252" t="s">
        <v>189</v>
      </c>
      <c r="D38" s="253"/>
      <c r="E38" s="271">
        <f t="shared" ref="E38:E44" si="3">SUM(F38:H38)</f>
        <v>0</v>
      </c>
      <c r="F38" s="254"/>
      <c r="G38" s="254"/>
      <c r="H38" s="254"/>
      <c r="I38" s="1171"/>
      <c r="J38" s="1168"/>
      <c r="K38" s="1169"/>
      <c r="L38" s="237"/>
    </row>
    <row r="39" spans="2:13" ht="19.5" customHeight="1">
      <c r="B39" s="1176"/>
      <c r="C39" s="252" t="s">
        <v>190</v>
      </c>
      <c r="D39" s="253"/>
      <c r="E39" s="271">
        <f t="shared" si="3"/>
        <v>0</v>
      </c>
      <c r="F39" s="254"/>
      <c r="G39" s="254"/>
      <c r="H39" s="254"/>
      <c r="I39" s="1171"/>
      <c r="J39" s="1168"/>
      <c r="K39" s="1169"/>
      <c r="L39" s="237"/>
    </row>
    <row r="40" spans="2:13" ht="19.5" customHeight="1">
      <c r="B40" s="1176"/>
      <c r="C40" s="255" t="s">
        <v>191</v>
      </c>
      <c r="D40" s="253"/>
      <c r="E40" s="271">
        <f t="shared" si="3"/>
        <v>0</v>
      </c>
      <c r="F40" s="254"/>
      <c r="G40" s="254"/>
      <c r="H40" s="254"/>
      <c r="I40" s="1171"/>
      <c r="J40" s="1168"/>
      <c r="K40" s="1169"/>
      <c r="L40" s="237"/>
    </row>
    <row r="41" spans="2:13" ht="19.5" customHeight="1">
      <c r="B41" s="1176"/>
      <c r="C41" s="252" t="s">
        <v>192</v>
      </c>
      <c r="D41" s="253"/>
      <c r="E41" s="271">
        <f t="shared" si="3"/>
        <v>0</v>
      </c>
      <c r="F41" s="254"/>
      <c r="G41" s="254"/>
      <c r="H41" s="254"/>
      <c r="I41" s="1171"/>
      <c r="J41" s="1168"/>
      <c r="K41" s="1169"/>
      <c r="L41" s="240"/>
      <c r="M41" s="213"/>
    </row>
    <row r="42" spans="2:13" ht="19.5" customHeight="1">
      <c r="B42" s="1176"/>
      <c r="C42" s="252" t="s">
        <v>193</v>
      </c>
      <c r="D42" s="253"/>
      <c r="E42" s="271">
        <f t="shared" si="3"/>
        <v>0</v>
      </c>
      <c r="F42" s="256"/>
      <c r="G42" s="256"/>
      <c r="H42" s="256"/>
      <c r="I42" s="1171"/>
      <c r="J42" s="1168"/>
      <c r="K42" s="1169"/>
      <c r="L42" s="240"/>
      <c r="M42" s="213"/>
    </row>
    <row r="43" spans="2:13" ht="19.5" customHeight="1">
      <c r="B43" s="1176"/>
      <c r="C43" s="257" t="s">
        <v>194</v>
      </c>
      <c r="D43" s="253"/>
      <c r="E43" s="271">
        <f t="shared" si="3"/>
        <v>0</v>
      </c>
      <c r="F43" s="254"/>
      <c r="G43" s="254"/>
      <c r="H43" s="254"/>
      <c r="I43" s="1171"/>
      <c r="J43" s="1168"/>
      <c r="K43" s="1169"/>
      <c r="L43" s="240"/>
      <c r="M43" s="213"/>
    </row>
    <row r="44" spans="2:13" ht="19.5" customHeight="1">
      <c r="B44" s="1176"/>
      <c r="C44" s="252" t="s">
        <v>195</v>
      </c>
      <c r="D44" s="253"/>
      <c r="E44" s="271">
        <f t="shared" si="3"/>
        <v>0</v>
      </c>
      <c r="F44" s="254"/>
      <c r="G44" s="254"/>
      <c r="H44" s="254"/>
      <c r="I44" s="1171"/>
      <c r="J44" s="1168"/>
      <c r="K44" s="1169"/>
      <c r="L44" s="240"/>
      <c r="M44" s="213"/>
    </row>
    <row r="45" spans="2:13" ht="19.5" customHeight="1" thickBot="1">
      <c r="B45" s="1177"/>
      <c r="C45" s="258" t="s">
        <v>196</v>
      </c>
      <c r="D45" s="259"/>
      <c r="E45" s="272">
        <f>SUM(F45:H45)</f>
        <v>0</v>
      </c>
      <c r="F45" s="260"/>
      <c r="G45" s="260"/>
      <c r="H45" s="260"/>
      <c r="I45" s="1172"/>
      <c r="J45" s="1193"/>
      <c r="K45" s="1194"/>
      <c r="L45" s="240"/>
      <c r="M45" s="213"/>
    </row>
    <row r="46" spans="2:13" ht="37.5" customHeight="1">
      <c r="B46" s="268" t="str">
        <f>IF('①4.事業内容（PR）'!B9="","",'①4.事業内容（PR）'!B9)</f>
        <v/>
      </c>
      <c r="C46" s="1199" t="str">
        <f>IF('①4.事業内容（PR）'!C9="","",'①4.事業内容（PR）'!C9)</f>
        <v/>
      </c>
      <c r="D46" s="1200"/>
      <c r="E46" s="269">
        <f>SUM(E47:E55)</f>
        <v>0</v>
      </c>
      <c r="F46" s="269">
        <f>SUM(F47:F55)</f>
        <v>0</v>
      </c>
      <c r="G46" s="269">
        <f>SUM(G47:G55)</f>
        <v>0</v>
      </c>
      <c r="H46" s="269">
        <f>SUM(H47:H55)</f>
        <v>0</v>
      </c>
      <c r="I46" s="263"/>
      <c r="J46" s="1201"/>
      <c r="K46" s="1202"/>
      <c r="L46" s="237"/>
    </row>
    <row r="47" spans="2:13" ht="19.5" customHeight="1">
      <c r="B47" s="1175"/>
      <c r="C47" s="249" t="s">
        <v>188</v>
      </c>
      <c r="D47" s="250"/>
      <c r="E47" s="270">
        <f>SUM(F47:H47)</f>
        <v>0</v>
      </c>
      <c r="F47" s="251"/>
      <c r="G47" s="251"/>
      <c r="H47" s="251"/>
      <c r="I47" s="1186"/>
      <c r="J47" s="1173"/>
      <c r="K47" s="1174"/>
      <c r="L47" s="240"/>
      <c r="M47" s="213"/>
    </row>
    <row r="48" spans="2:13" ht="19.5" customHeight="1">
      <c r="B48" s="1176"/>
      <c r="C48" s="252" t="s">
        <v>189</v>
      </c>
      <c r="D48" s="253"/>
      <c r="E48" s="271">
        <f t="shared" ref="E48:E54" si="4">SUM(F48:H48)</f>
        <v>0</v>
      </c>
      <c r="F48" s="254"/>
      <c r="G48" s="254"/>
      <c r="H48" s="254"/>
      <c r="I48" s="1171"/>
      <c r="J48" s="1168"/>
      <c r="K48" s="1169"/>
      <c r="L48" s="237"/>
    </row>
    <row r="49" spans="2:13" ht="19.5" customHeight="1">
      <c r="B49" s="1176"/>
      <c r="C49" s="252" t="s">
        <v>190</v>
      </c>
      <c r="D49" s="253"/>
      <c r="E49" s="271">
        <f t="shared" si="4"/>
        <v>0</v>
      </c>
      <c r="F49" s="254"/>
      <c r="G49" s="254"/>
      <c r="H49" s="254"/>
      <c r="I49" s="1171"/>
      <c r="J49" s="1168"/>
      <c r="K49" s="1169"/>
      <c r="L49" s="237"/>
    </row>
    <row r="50" spans="2:13" ht="19.5" customHeight="1">
      <c r="B50" s="1176"/>
      <c r="C50" s="255" t="s">
        <v>191</v>
      </c>
      <c r="D50" s="253"/>
      <c r="E50" s="271">
        <f t="shared" si="4"/>
        <v>0</v>
      </c>
      <c r="F50" s="254"/>
      <c r="G50" s="254"/>
      <c r="H50" s="254"/>
      <c r="I50" s="1171"/>
      <c r="J50" s="1168"/>
      <c r="K50" s="1169"/>
      <c r="L50" s="237"/>
    </row>
    <row r="51" spans="2:13" ht="19.5" customHeight="1">
      <c r="B51" s="1176"/>
      <c r="C51" s="252" t="s">
        <v>192</v>
      </c>
      <c r="D51" s="253"/>
      <c r="E51" s="271">
        <f t="shared" si="4"/>
        <v>0</v>
      </c>
      <c r="F51" s="254"/>
      <c r="G51" s="254"/>
      <c r="H51" s="254"/>
      <c r="I51" s="1171"/>
      <c r="J51" s="1168"/>
      <c r="K51" s="1169"/>
      <c r="L51" s="240"/>
      <c r="M51" s="213"/>
    </row>
    <row r="52" spans="2:13" ht="19.5" customHeight="1">
      <c r="B52" s="1176"/>
      <c r="C52" s="252" t="s">
        <v>193</v>
      </c>
      <c r="D52" s="253"/>
      <c r="E52" s="271">
        <f t="shared" si="4"/>
        <v>0</v>
      </c>
      <c r="F52" s="256"/>
      <c r="G52" s="256"/>
      <c r="H52" s="256"/>
      <c r="I52" s="1171"/>
      <c r="J52" s="1191"/>
      <c r="K52" s="1192"/>
      <c r="L52" s="240"/>
      <c r="M52" s="213"/>
    </row>
    <row r="53" spans="2:13" ht="19.5" customHeight="1">
      <c r="B53" s="1176"/>
      <c r="C53" s="257" t="s">
        <v>194</v>
      </c>
      <c r="D53" s="253"/>
      <c r="E53" s="271">
        <f t="shared" si="4"/>
        <v>0</v>
      </c>
      <c r="F53" s="254"/>
      <c r="G53" s="254"/>
      <c r="H53" s="254"/>
      <c r="I53" s="1171"/>
      <c r="J53" s="1168"/>
      <c r="K53" s="1169"/>
      <c r="L53" s="240"/>
      <c r="M53" s="213"/>
    </row>
    <row r="54" spans="2:13" ht="19.5" customHeight="1">
      <c r="B54" s="1176"/>
      <c r="C54" s="252" t="s">
        <v>195</v>
      </c>
      <c r="D54" s="253"/>
      <c r="E54" s="271">
        <f t="shared" si="4"/>
        <v>0</v>
      </c>
      <c r="F54" s="254"/>
      <c r="G54" s="254"/>
      <c r="H54" s="254"/>
      <c r="I54" s="1171"/>
      <c r="J54" s="1168"/>
      <c r="K54" s="1169"/>
      <c r="L54" s="240"/>
      <c r="M54" s="213"/>
    </row>
    <row r="55" spans="2:13" ht="19.5" customHeight="1" thickBot="1">
      <c r="B55" s="1177"/>
      <c r="C55" s="258" t="s">
        <v>196</v>
      </c>
      <c r="D55" s="259"/>
      <c r="E55" s="272">
        <f>SUM(F55:H55)</f>
        <v>0</v>
      </c>
      <c r="F55" s="260"/>
      <c r="G55" s="260"/>
      <c r="H55" s="260"/>
      <c r="I55" s="1172"/>
      <c r="J55" s="1189"/>
      <c r="K55" s="1190"/>
      <c r="L55" s="240"/>
      <c r="M55" s="213"/>
    </row>
    <row r="56" spans="2:13" ht="37.5" customHeight="1">
      <c r="B56" s="368" t="str">
        <f>IF('①4.事業内容（PR）'!B10="","",'①4.事業内容（PR）'!B10)</f>
        <v/>
      </c>
      <c r="C56" s="1187" t="str">
        <f>IF('①4.事業内容（PR）'!C10="","",'①4.事業内容（PR）'!C10)</f>
        <v/>
      </c>
      <c r="D56" s="1188"/>
      <c r="E56" s="267">
        <f>SUM(E57:E65)</f>
        <v>0</v>
      </c>
      <c r="F56" s="267">
        <f>SUM(F57:F65)</f>
        <v>0</v>
      </c>
      <c r="G56" s="267">
        <f>SUM(G57:G65)</f>
        <v>0</v>
      </c>
      <c r="H56" s="267">
        <f>SUM(H57:H65)</f>
        <v>0</v>
      </c>
      <c r="I56" s="261"/>
      <c r="J56" s="1195"/>
      <c r="K56" s="1196"/>
      <c r="L56" s="237"/>
    </row>
    <row r="57" spans="2:13" ht="19.5" customHeight="1">
      <c r="B57" s="1175"/>
      <c r="C57" s="249" t="s">
        <v>188</v>
      </c>
      <c r="D57" s="250"/>
      <c r="E57" s="270">
        <f>SUM(F57:H57)</f>
        <v>0</v>
      </c>
      <c r="F57" s="251"/>
      <c r="G57" s="251"/>
      <c r="H57" s="251"/>
      <c r="I57" s="1186"/>
      <c r="J57" s="1173"/>
      <c r="K57" s="1174"/>
      <c r="L57" s="240"/>
      <c r="M57" s="213"/>
    </row>
    <row r="58" spans="2:13" ht="19.5" customHeight="1">
      <c r="B58" s="1176"/>
      <c r="C58" s="252" t="s">
        <v>189</v>
      </c>
      <c r="D58" s="253"/>
      <c r="E58" s="271">
        <f t="shared" ref="E58:E64" si="5">SUM(F58:H58)</f>
        <v>0</v>
      </c>
      <c r="F58" s="254"/>
      <c r="G58" s="254"/>
      <c r="H58" s="254"/>
      <c r="I58" s="1171"/>
      <c r="J58" s="1168"/>
      <c r="K58" s="1169"/>
      <c r="L58" s="237"/>
    </row>
    <row r="59" spans="2:13" ht="19.5" customHeight="1">
      <c r="B59" s="1176"/>
      <c r="C59" s="252" t="s">
        <v>190</v>
      </c>
      <c r="D59" s="253"/>
      <c r="E59" s="271">
        <f t="shared" si="5"/>
        <v>0</v>
      </c>
      <c r="F59" s="254"/>
      <c r="G59" s="254"/>
      <c r="H59" s="254"/>
      <c r="I59" s="1171"/>
      <c r="J59" s="1168"/>
      <c r="K59" s="1169"/>
      <c r="L59" s="237"/>
    </row>
    <row r="60" spans="2:13" ht="19.5" customHeight="1">
      <c r="B60" s="1176"/>
      <c r="C60" s="255" t="s">
        <v>191</v>
      </c>
      <c r="D60" s="253"/>
      <c r="E60" s="271">
        <f t="shared" si="5"/>
        <v>0</v>
      </c>
      <c r="F60" s="254"/>
      <c r="G60" s="254"/>
      <c r="H60" s="254"/>
      <c r="I60" s="1171"/>
      <c r="J60" s="1168"/>
      <c r="K60" s="1169"/>
      <c r="L60" s="237"/>
    </row>
    <row r="61" spans="2:13" ht="19.5" customHeight="1">
      <c r="B61" s="1176"/>
      <c r="C61" s="252" t="s">
        <v>192</v>
      </c>
      <c r="D61" s="253"/>
      <c r="E61" s="271">
        <f t="shared" si="5"/>
        <v>0</v>
      </c>
      <c r="F61" s="254"/>
      <c r="G61" s="254"/>
      <c r="H61" s="254"/>
      <c r="I61" s="1171"/>
      <c r="J61" s="1168"/>
      <c r="K61" s="1169"/>
      <c r="L61" s="240"/>
      <c r="M61" s="213"/>
    </row>
    <row r="62" spans="2:13" ht="19.5" customHeight="1">
      <c r="B62" s="1176"/>
      <c r="C62" s="252" t="s">
        <v>193</v>
      </c>
      <c r="D62" s="253"/>
      <c r="E62" s="271">
        <f t="shared" si="5"/>
        <v>0</v>
      </c>
      <c r="F62" s="256"/>
      <c r="G62" s="256"/>
      <c r="H62" s="256"/>
      <c r="I62" s="1171"/>
      <c r="J62" s="1168"/>
      <c r="K62" s="1169"/>
      <c r="L62" s="240"/>
      <c r="M62" s="213"/>
    </row>
    <row r="63" spans="2:13" ht="19.5" customHeight="1">
      <c r="B63" s="1176"/>
      <c r="C63" s="257" t="s">
        <v>194</v>
      </c>
      <c r="D63" s="253"/>
      <c r="E63" s="271">
        <f t="shared" si="5"/>
        <v>0</v>
      </c>
      <c r="F63" s="254"/>
      <c r="G63" s="254"/>
      <c r="H63" s="254"/>
      <c r="I63" s="1171"/>
      <c r="J63" s="1168"/>
      <c r="K63" s="1169"/>
      <c r="L63" s="240"/>
      <c r="M63" s="213"/>
    </row>
    <row r="64" spans="2:13" ht="19.5" customHeight="1">
      <c r="B64" s="1176"/>
      <c r="C64" s="252" t="s">
        <v>195</v>
      </c>
      <c r="D64" s="253"/>
      <c r="E64" s="271">
        <f t="shared" si="5"/>
        <v>0</v>
      </c>
      <c r="F64" s="254"/>
      <c r="G64" s="254"/>
      <c r="H64" s="254"/>
      <c r="I64" s="1171"/>
      <c r="J64" s="1168"/>
      <c r="K64" s="1169"/>
      <c r="L64" s="240"/>
      <c r="M64" s="213"/>
    </row>
    <row r="65" spans="2:13" ht="19.5" customHeight="1" thickBot="1">
      <c r="B65" s="1177"/>
      <c r="C65" s="258" t="s">
        <v>196</v>
      </c>
      <c r="D65" s="259"/>
      <c r="E65" s="272">
        <f>SUM(F65:H65)</f>
        <v>0</v>
      </c>
      <c r="F65" s="260"/>
      <c r="G65" s="260"/>
      <c r="H65" s="260"/>
      <c r="I65" s="1172"/>
      <c r="J65" s="1193"/>
      <c r="K65" s="1194"/>
      <c r="L65" s="240"/>
      <c r="M65" s="213"/>
    </row>
    <row r="66" spans="2:13" ht="37.5" customHeight="1">
      <c r="B66" s="268" t="str">
        <f>IF('①4.事業内容（PR）'!B11="","",'①4.事業内容（PR）'!B11)</f>
        <v/>
      </c>
      <c r="C66" s="1199" t="str">
        <f>IF('①4.事業内容（PR）'!C11="","",'①4.事業内容（PR）'!C11)</f>
        <v/>
      </c>
      <c r="D66" s="1200"/>
      <c r="E66" s="269">
        <f>SUM(E67:E75)</f>
        <v>0</v>
      </c>
      <c r="F66" s="269">
        <f>SUM(F67:F75)</f>
        <v>0</v>
      </c>
      <c r="G66" s="269">
        <f>SUM(G67:G75)</f>
        <v>0</v>
      </c>
      <c r="H66" s="269">
        <f>SUM(H67:H75)</f>
        <v>0</v>
      </c>
      <c r="I66" s="263"/>
      <c r="J66" s="1201"/>
      <c r="K66" s="1202"/>
      <c r="L66" s="237"/>
    </row>
    <row r="67" spans="2:13" ht="19.5" customHeight="1">
      <c r="B67" s="1175"/>
      <c r="C67" s="249" t="s">
        <v>188</v>
      </c>
      <c r="D67" s="250"/>
      <c r="E67" s="270">
        <f>SUM(F67:H67)</f>
        <v>0</v>
      </c>
      <c r="F67" s="251"/>
      <c r="G67" s="251"/>
      <c r="H67" s="251"/>
      <c r="I67" s="1186"/>
      <c r="J67" s="1173"/>
      <c r="K67" s="1174"/>
      <c r="L67" s="240"/>
      <c r="M67" s="213"/>
    </row>
    <row r="68" spans="2:13" ht="19.5" customHeight="1">
      <c r="B68" s="1176"/>
      <c r="C68" s="252" t="s">
        <v>189</v>
      </c>
      <c r="D68" s="253"/>
      <c r="E68" s="271">
        <f t="shared" ref="E68:E74" si="6">SUM(F68:H68)</f>
        <v>0</v>
      </c>
      <c r="F68" s="254"/>
      <c r="G68" s="254"/>
      <c r="H68" s="254"/>
      <c r="I68" s="1171"/>
      <c r="J68" s="1168"/>
      <c r="K68" s="1169"/>
      <c r="L68" s="237"/>
    </row>
    <row r="69" spans="2:13" ht="19.5" customHeight="1">
      <c r="B69" s="1176"/>
      <c r="C69" s="252" t="s">
        <v>190</v>
      </c>
      <c r="D69" s="253"/>
      <c r="E69" s="271">
        <f t="shared" si="6"/>
        <v>0</v>
      </c>
      <c r="F69" s="254"/>
      <c r="G69" s="254"/>
      <c r="H69" s="254"/>
      <c r="I69" s="1171"/>
      <c r="J69" s="1168"/>
      <c r="K69" s="1169"/>
      <c r="L69" s="237"/>
    </row>
    <row r="70" spans="2:13" ht="19.5" customHeight="1">
      <c r="B70" s="1176"/>
      <c r="C70" s="255" t="s">
        <v>191</v>
      </c>
      <c r="D70" s="253"/>
      <c r="E70" s="271">
        <f t="shared" si="6"/>
        <v>0</v>
      </c>
      <c r="F70" s="254"/>
      <c r="G70" s="254"/>
      <c r="H70" s="254"/>
      <c r="I70" s="1171"/>
      <c r="J70" s="1168"/>
      <c r="K70" s="1169"/>
      <c r="L70" s="237"/>
    </row>
    <row r="71" spans="2:13" ht="19.5" customHeight="1">
      <c r="B71" s="1176"/>
      <c r="C71" s="252" t="s">
        <v>192</v>
      </c>
      <c r="D71" s="253"/>
      <c r="E71" s="271">
        <f t="shared" si="6"/>
        <v>0</v>
      </c>
      <c r="F71" s="254"/>
      <c r="G71" s="254"/>
      <c r="H71" s="254"/>
      <c r="I71" s="1171"/>
      <c r="J71" s="1168"/>
      <c r="K71" s="1169"/>
      <c r="L71" s="240"/>
      <c r="M71" s="213"/>
    </row>
    <row r="72" spans="2:13" ht="19.5" customHeight="1">
      <c r="B72" s="1176"/>
      <c r="C72" s="252" t="s">
        <v>193</v>
      </c>
      <c r="D72" s="253"/>
      <c r="E72" s="271">
        <f t="shared" si="6"/>
        <v>0</v>
      </c>
      <c r="F72" s="256"/>
      <c r="G72" s="256"/>
      <c r="H72" s="256"/>
      <c r="I72" s="1171"/>
      <c r="J72" s="1191"/>
      <c r="K72" s="1192"/>
      <c r="L72" s="240"/>
      <c r="M72" s="213"/>
    </row>
    <row r="73" spans="2:13" ht="19.5" customHeight="1">
      <c r="B73" s="1176"/>
      <c r="C73" s="257" t="s">
        <v>194</v>
      </c>
      <c r="D73" s="253"/>
      <c r="E73" s="271">
        <f t="shared" si="6"/>
        <v>0</v>
      </c>
      <c r="F73" s="254"/>
      <c r="G73" s="254"/>
      <c r="H73" s="254"/>
      <c r="I73" s="1171"/>
      <c r="J73" s="1168"/>
      <c r="K73" s="1169"/>
      <c r="L73" s="240"/>
      <c r="M73" s="213"/>
    </row>
    <row r="74" spans="2:13" ht="19.5" customHeight="1">
      <c r="B74" s="1176"/>
      <c r="C74" s="252" t="s">
        <v>195</v>
      </c>
      <c r="D74" s="253"/>
      <c r="E74" s="271">
        <f t="shared" si="6"/>
        <v>0</v>
      </c>
      <c r="F74" s="254"/>
      <c r="G74" s="254"/>
      <c r="H74" s="254"/>
      <c r="I74" s="1171"/>
      <c r="J74" s="1168"/>
      <c r="K74" s="1169"/>
      <c r="L74" s="240"/>
      <c r="M74" s="213"/>
    </row>
    <row r="75" spans="2:13" ht="19.5" customHeight="1" thickBot="1">
      <c r="B75" s="1177"/>
      <c r="C75" s="258" t="s">
        <v>196</v>
      </c>
      <c r="D75" s="259"/>
      <c r="E75" s="272">
        <f>SUM(F75:H75)</f>
        <v>0</v>
      </c>
      <c r="F75" s="260"/>
      <c r="G75" s="260"/>
      <c r="H75" s="260"/>
      <c r="I75" s="1172"/>
      <c r="J75" s="1189"/>
      <c r="K75" s="1190"/>
      <c r="L75" s="240"/>
      <c r="M75" s="213"/>
    </row>
    <row r="76" spans="2:13" ht="37.5" customHeight="1">
      <c r="B76" s="368" t="str">
        <f>IF('①4.事業内容（PR）'!B12="","",'①4.事業内容（PR）'!B12)</f>
        <v/>
      </c>
      <c r="C76" s="1187" t="str">
        <f>IF('①4.事業内容（PR）'!C12="","",'①4.事業内容（PR）'!C12)</f>
        <v/>
      </c>
      <c r="D76" s="1188"/>
      <c r="E76" s="267">
        <f>SUM(E77:E85)</f>
        <v>0</v>
      </c>
      <c r="F76" s="267">
        <f>SUM(F77:F85)</f>
        <v>0</v>
      </c>
      <c r="G76" s="267">
        <f>SUM(G77:G85)</f>
        <v>0</v>
      </c>
      <c r="H76" s="267">
        <f>SUM(H77:H85)</f>
        <v>0</v>
      </c>
      <c r="I76" s="261"/>
      <c r="J76" s="1195"/>
      <c r="K76" s="1196"/>
      <c r="L76" s="237"/>
    </row>
    <row r="77" spans="2:13" ht="19.5" customHeight="1">
      <c r="B77" s="1175"/>
      <c r="C77" s="249" t="s">
        <v>188</v>
      </c>
      <c r="D77" s="250"/>
      <c r="E77" s="270">
        <f>SUM(F77:H77)</f>
        <v>0</v>
      </c>
      <c r="F77" s="251"/>
      <c r="G77" s="251"/>
      <c r="H77" s="251"/>
      <c r="I77" s="1186"/>
      <c r="J77" s="1173"/>
      <c r="K77" s="1174"/>
      <c r="L77" s="240"/>
      <c r="M77" s="213"/>
    </row>
    <row r="78" spans="2:13" ht="19.5" customHeight="1">
      <c r="B78" s="1176"/>
      <c r="C78" s="252" t="s">
        <v>189</v>
      </c>
      <c r="D78" s="253"/>
      <c r="E78" s="271">
        <f t="shared" ref="E78:E84" si="7">SUM(F78:H78)</f>
        <v>0</v>
      </c>
      <c r="F78" s="254"/>
      <c r="G78" s="254"/>
      <c r="H78" s="254"/>
      <c r="I78" s="1171"/>
      <c r="J78" s="1168"/>
      <c r="K78" s="1169"/>
      <c r="L78" s="237"/>
    </row>
    <row r="79" spans="2:13" ht="19.5" customHeight="1">
      <c r="B79" s="1176"/>
      <c r="C79" s="252" t="s">
        <v>190</v>
      </c>
      <c r="D79" s="253"/>
      <c r="E79" s="271">
        <f t="shared" si="7"/>
        <v>0</v>
      </c>
      <c r="F79" s="254"/>
      <c r="G79" s="254"/>
      <c r="H79" s="254"/>
      <c r="I79" s="1171"/>
      <c r="J79" s="1168"/>
      <c r="K79" s="1169"/>
      <c r="L79" s="237"/>
    </row>
    <row r="80" spans="2:13" ht="19.5" customHeight="1">
      <c r="B80" s="1176"/>
      <c r="C80" s="255" t="s">
        <v>191</v>
      </c>
      <c r="D80" s="253"/>
      <c r="E80" s="271">
        <f t="shared" si="7"/>
        <v>0</v>
      </c>
      <c r="F80" s="254"/>
      <c r="G80" s="254"/>
      <c r="H80" s="254"/>
      <c r="I80" s="1171"/>
      <c r="J80" s="1168"/>
      <c r="K80" s="1169"/>
      <c r="L80" s="237"/>
    </row>
    <row r="81" spans="2:13" ht="19.5" customHeight="1">
      <c r="B81" s="1176"/>
      <c r="C81" s="252" t="s">
        <v>192</v>
      </c>
      <c r="D81" s="253"/>
      <c r="E81" s="271">
        <f t="shared" si="7"/>
        <v>0</v>
      </c>
      <c r="F81" s="254"/>
      <c r="G81" s="254"/>
      <c r="H81" s="254"/>
      <c r="I81" s="1171"/>
      <c r="J81" s="1168"/>
      <c r="K81" s="1169"/>
      <c r="L81" s="240"/>
      <c r="M81" s="213"/>
    </row>
    <row r="82" spans="2:13" ht="19.5" customHeight="1">
      <c r="B82" s="1176"/>
      <c r="C82" s="252" t="s">
        <v>193</v>
      </c>
      <c r="D82" s="253"/>
      <c r="E82" s="271">
        <f t="shared" si="7"/>
        <v>0</v>
      </c>
      <c r="F82" s="256"/>
      <c r="G82" s="256"/>
      <c r="H82" s="256"/>
      <c r="I82" s="1171"/>
      <c r="J82" s="1168"/>
      <c r="K82" s="1169"/>
      <c r="L82" s="240"/>
      <c r="M82" s="213"/>
    </row>
    <row r="83" spans="2:13" ht="19.5" customHeight="1">
      <c r="B83" s="1176"/>
      <c r="C83" s="257" t="s">
        <v>194</v>
      </c>
      <c r="D83" s="253"/>
      <c r="E83" s="271">
        <f t="shared" si="7"/>
        <v>0</v>
      </c>
      <c r="F83" s="254"/>
      <c r="G83" s="254"/>
      <c r="H83" s="254"/>
      <c r="I83" s="1171"/>
      <c r="J83" s="1168"/>
      <c r="K83" s="1169"/>
      <c r="L83" s="240"/>
      <c r="M83" s="213"/>
    </row>
    <row r="84" spans="2:13" ht="19.5" customHeight="1">
      <c r="B84" s="1176"/>
      <c r="C84" s="252" t="s">
        <v>195</v>
      </c>
      <c r="D84" s="253"/>
      <c r="E84" s="271">
        <f t="shared" si="7"/>
        <v>0</v>
      </c>
      <c r="F84" s="254"/>
      <c r="G84" s="254"/>
      <c r="H84" s="254"/>
      <c r="I84" s="1171"/>
      <c r="J84" s="1168"/>
      <c r="K84" s="1169"/>
      <c r="L84" s="240"/>
      <c r="M84" s="213"/>
    </row>
    <row r="85" spans="2:13" ht="19.5" customHeight="1" thickBot="1">
      <c r="B85" s="1177"/>
      <c r="C85" s="258" t="s">
        <v>196</v>
      </c>
      <c r="D85" s="259"/>
      <c r="E85" s="272">
        <f>SUM(F85:H85)</f>
        <v>0</v>
      </c>
      <c r="F85" s="260"/>
      <c r="G85" s="260"/>
      <c r="H85" s="260"/>
      <c r="I85" s="1172"/>
      <c r="J85" s="1193"/>
      <c r="K85" s="1194"/>
      <c r="L85" s="240"/>
      <c r="M85" s="213"/>
    </row>
    <row r="86" spans="2:13" ht="37.5" customHeight="1">
      <c r="B86" s="268" t="str">
        <f>IF('①4.事業内容（PR）'!B13="","",'①4.事業内容（PR）'!B13)</f>
        <v/>
      </c>
      <c r="C86" s="1199" t="str">
        <f>IF('①4.事業内容（PR）'!C13="","",'①4.事業内容（PR）'!C13)</f>
        <v/>
      </c>
      <c r="D86" s="1200"/>
      <c r="E86" s="269">
        <f>SUM(E87:E95)</f>
        <v>0</v>
      </c>
      <c r="F86" s="269">
        <f>SUM(F87:F95)</f>
        <v>0</v>
      </c>
      <c r="G86" s="269">
        <f>SUM(G87:G95)</f>
        <v>0</v>
      </c>
      <c r="H86" s="269">
        <f>SUM(H87:H95)</f>
        <v>0</v>
      </c>
      <c r="I86" s="263"/>
      <c r="J86" s="1201"/>
      <c r="K86" s="1202"/>
      <c r="L86" s="237"/>
    </row>
    <row r="87" spans="2:13" ht="19.5" customHeight="1">
      <c r="B87" s="1175"/>
      <c r="C87" s="249" t="s">
        <v>188</v>
      </c>
      <c r="D87" s="250"/>
      <c r="E87" s="270">
        <f>SUM(F87:H87)</f>
        <v>0</v>
      </c>
      <c r="F87" s="251"/>
      <c r="G87" s="251"/>
      <c r="H87" s="251"/>
      <c r="I87" s="1186"/>
      <c r="J87" s="1173"/>
      <c r="K87" s="1174"/>
      <c r="L87" s="240"/>
      <c r="M87" s="213"/>
    </row>
    <row r="88" spans="2:13" ht="19.5" customHeight="1">
      <c r="B88" s="1176"/>
      <c r="C88" s="252" t="s">
        <v>189</v>
      </c>
      <c r="D88" s="253"/>
      <c r="E88" s="271">
        <f t="shared" ref="E88:E94" si="8">SUM(F88:H88)</f>
        <v>0</v>
      </c>
      <c r="F88" s="254"/>
      <c r="G88" s="254"/>
      <c r="H88" s="254"/>
      <c r="I88" s="1171"/>
      <c r="J88" s="1168"/>
      <c r="K88" s="1169"/>
      <c r="L88" s="237"/>
    </row>
    <row r="89" spans="2:13" ht="19.5" customHeight="1">
      <c r="B89" s="1176"/>
      <c r="C89" s="252" t="s">
        <v>190</v>
      </c>
      <c r="D89" s="253"/>
      <c r="E89" s="271">
        <f t="shared" si="8"/>
        <v>0</v>
      </c>
      <c r="F89" s="254"/>
      <c r="G89" s="254"/>
      <c r="H89" s="254"/>
      <c r="I89" s="1171"/>
      <c r="J89" s="1168"/>
      <c r="K89" s="1169"/>
      <c r="L89" s="237"/>
    </row>
    <row r="90" spans="2:13" ht="19.5" customHeight="1">
      <c r="B90" s="1176"/>
      <c r="C90" s="255" t="s">
        <v>191</v>
      </c>
      <c r="D90" s="253"/>
      <c r="E90" s="271">
        <f t="shared" si="8"/>
        <v>0</v>
      </c>
      <c r="F90" s="254"/>
      <c r="G90" s="254"/>
      <c r="H90" s="254"/>
      <c r="I90" s="1171"/>
      <c r="J90" s="1168"/>
      <c r="K90" s="1169"/>
      <c r="L90" s="237"/>
    </row>
    <row r="91" spans="2:13" ht="19.5" customHeight="1">
      <c r="B91" s="1176"/>
      <c r="C91" s="252" t="s">
        <v>192</v>
      </c>
      <c r="D91" s="253"/>
      <c r="E91" s="271">
        <f t="shared" si="8"/>
        <v>0</v>
      </c>
      <c r="F91" s="254"/>
      <c r="G91" s="254"/>
      <c r="H91" s="254"/>
      <c r="I91" s="1171"/>
      <c r="J91" s="1168"/>
      <c r="K91" s="1169"/>
      <c r="L91" s="240"/>
      <c r="M91" s="213"/>
    </row>
    <row r="92" spans="2:13" ht="19.5" customHeight="1">
      <c r="B92" s="1176"/>
      <c r="C92" s="252" t="s">
        <v>193</v>
      </c>
      <c r="D92" s="253"/>
      <c r="E92" s="271">
        <f t="shared" si="8"/>
        <v>0</v>
      </c>
      <c r="F92" s="256"/>
      <c r="G92" s="256"/>
      <c r="H92" s="256"/>
      <c r="I92" s="1171"/>
      <c r="J92" s="1191"/>
      <c r="K92" s="1192"/>
      <c r="L92" s="240"/>
      <c r="M92" s="213"/>
    </row>
    <row r="93" spans="2:13" ht="19.5" customHeight="1">
      <c r="B93" s="1176"/>
      <c r="C93" s="257" t="s">
        <v>194</v>
      </c>
      <c r="D93" s="253"/>
      <c r="E93" s="271">
        <f t="shared" si="8"/>
        <v>0</v>
      </c>
      <c r="F93" s="254"/>
      <c r="G93" s="254"/>
      <c r="H93" s="254"/>
      <c r="I93" s="1171"/>
      <c r="J93" s="1168"/>
      <c r="K93" s="1169"/>
      <c r="L93" s="240"/>
      <c r="M93" s="213"/>
    </row>
    <row r="94" spans="2:13" ht="19.5" customHeight="1">
      <c r="B94" s="1176"/>
      <c r="C94" s="252" t="s">
        <v>195</v>
      </c>
      <c r="D94" s="253"/>
      <c r="E94" s="271">
        <f t="shared" si="8"/>
        <v>0</v>
      </c>
      <c r="F94" s="254"/>
      <c r="G94" s="254"/>
      <c r="H94" s="254"/>
      <c r="I94" s="1171"/>
      <c r="J94" s="1168"/>
      <c r="K94" s="1169"/>
      <c r="L94" s="240"/>
      <c r="M94" s="213"/>
    </row>
    <row r="95" spans="2:13" ht="19.5" customHeight="1" thickBot="1">
      <c r="B95" s="1177"/>
      <c r="C95" s="258" t="s">
        <v>196</v>
      </c>
      <c r="D95" s="259"/>
      <c r="E95" s="272">
        <f>SUM(F95:H95)</f>
        <v>0</v>
      </c>
      <c r="F95" s="260"/>
      <c r="G95" s="260"/>
      <c r="H95" s="260"/>
      <c r="I95" s="1172"/>
      <c r="J95" s="1189"/>
      <c r="K95" s="1190"/>
      <c r="L95" s="240"/>
      <c r="M95" s="213"/>
    </row>
    <row r="96" spans="2:13" ht="37.5" customHeight="1">
      <c r="B96" s="268" t="str">
        <f>IF('①4.事業内容（PR）'!B14="","",'①4.事業内容（PR）'!B14)</f>
        <v/>
      </c>
      <c r="C96" s="1199" t="str">
        <f>IF('①4.事業内容（PR）'!C14="","",'①4.事業内容（PR）'!C14)</f>
        <v/>
      </c>
      <c r="D96" s="1200"/>
      <c r="E96" s="269">
        <f>SUM(E97:E105)</f>
        <v>0</v>
      </c>
      <c r="F96" s="269">
        <f>SUM(F97:F105)</f>
        <v>0</v>
      </c>
      <c r="G96" s="269">
        <f>SUM(G97:G105)</f>
        <v>0</v>
      </c>
      <c r="H96" s="269">
        <f>SUM(H97:H105)</f>
        <v>0</v>
      </c>
      <c r="I96" s="263"/>
      <c r="J96" s="1201"/>
      <c r="K96" s="1202"/>
      <c r="L96" s="237"/>
    </row>
    <row r="97" spans="1:13" ht="19.5" customHeight="1">
      <c r="B97" s="1175"/>
      <c r="C97" s="249" t="s">
        <v>188</v>
      </c>
      <c r="D97" s="250"/>
      <c r="E97" s="270">
        <f>SUM(F97:H97)</f>
        <v>0</v>
      </c>
      <c r="F97" s="251"/>
      <c r="G97" s="251"/>
      <c r="H97" s="251"/>
      <c r="I97" s="1186"/>
      <c r="J97" s="1173"/>
      <c r="K97" s="1174"/>
      <c r="L97" s="240"/>
      <c r="M97" s="213"/>
    </row>
    <row r="98" spans="1:13" ht="19.5" customHeight="1">
      <c r="B98" s="1176"/>
      <c r="C98" s="252" t="s">
        <v>189</v>
      </c>
      <c r="D98" s="253"/>
      <c r="E98" s="271">
        <f t="shared" ref="E98:E104" si="9">SUM(F98:H98)</f>
        <v>0</v>
      </c>
      <c r="F98" s="254"/>
      <c r="G98" s="254"/>
      <c r="H98" s="254"/>
      <c r="I98" s="1171"/>
      <c r="J98" s="1168"/>
      <c r="K98" s="1169"/>
      <c r="L98" s="237"/>
    </row>
    <row r="99" spans="1:13" ht="19.5" customHeight="1">
      <c r="B99" s="1176"/>
      <c r="C99" s="252" t="s">
        <v>190</v>
      </c>
      <c r="D99" s="253"/>
      <c r="E99" s="271">
        <f t="shared" si="9"/>
        <v>0</v>
      </c>
      <c r="F99" s="254"/>
      <c r="G99" s="254"/>
      <c r="H99" s="254"/>
      <c r="I99" s="1171"/>
      <c r="J99" s="1168"/>
      <c r="K99" s="1169"/>
      <c r="L99" s="237"/>
    </row>
    <row r="100" spans="1:13" ht="19.5" customHeight="1">
      <c r="B100" s="1176"/>
      <c r="C100" s="255" t="s">
        <v>191</v>
      </c>
      <c r="D100" s="253"/>
      <c r="E100" s="271">
        <f t="shared" si="9"/>
        <v>0</v>
      </c>
      <c r="F100" s="254"/>
      <c r="G100" s="254"/>
      <c r="H100" s="254"/>
      <c r="I100" s="1171"/>
      <c r="J100" s="1168"/>
      <c r="K100" s="1169"/>
      <c r="L100" s="237"/>
    </row>
    <row r="101" spans="1:13" ht="19.5" customHeight="1">
      <c r="B101" s="1176"/>
      <c r="C101" s="252" t="s">
        <v>192</v>
      </c>
      <c r="D101" s="253"/>
      <c r="E101" s="271">
        <f t="shared" si="9"/>
        <v>0</v>
      </c>
      <c r="F101" s="254"/>
      <c r="G101" s="254"/>
      <c r="H101" s="254"/>
      <c r="I101" s="1171"/>
      <c r="J101" s="1168"/>
      <c r="K101" s="1169"/>
      <c r="L101" s="240"/>
      <c r="M101" s="213"/>
    </row>
    <row r="102" spans="1:13" ht="19.5" customHeight="1">
      <c r="B102" s="1176"/>
      <c r="C102" s="252" t="s">
        <v>193</v>
      </c>
      <c r="D102" s="253"/>
      <c r="E102" s="271">
        <f t="shared" si="9"/>
        <v>0</v>
      </c>
      <c r="F102" s="256"/>
      <c r="G102" s="256"/>
      <c r="H102" s="256"/>
      <c r="I102" s="1171"/>
      <c r="J102" s="1191"/>
      <c r="K102" s="1192"/>
      <c r="L102" s="240"/>
      <c r="M102" s="213"/>
    </row>
    <row r="103" spans="1:13" ht="19.5" customHeight="1">
      <c r="B103" s="1176"/>
      <c r="C103" s="257" t="s">
        <v>194</v>
      </c>
      <c r="D103" s="253"/>
      <c r="E103" s="271">
        <f t="shared" si="9"/>
        <v>0</v>
      </c>
      <c r="F103" s="254"/>
      <c r="G103" s="254"/>
      <c r="H103" s="254"/>
      <c r="I103" s="1171"/>
      <c r="J103" s="1168"/>
      <c r="K103" s="1169"/>
      <c r="L103" s="240"/>
      <c r="M103" s="213"/>
    </row>
    <row r="104" spans="1:13" ht="19.5" customHeight="1">
      <c r="B104" s="1176"/>
      <c r="C104" s="252" t="s">
        <v>195</v>
      </c>
      <c r="D104" s="253"/>
      <c r="E104" s="271">
        <f t="shared" si="9"/>
        <v>0</v>
      </c>
      <c r="F104" s="254"/>
      <c r="G104" s="254"/>
      <c r="H104" s="254"/>
      <c r="I104" s="1171"/>
      <c r="J104" s="1168"/>
      <c r="K104" s="1169"/>
      <c r="L104" s="240"/>
      <c r="M104" s="213"/>
    </row>
    <row r="105" spans="1:13" ht="19.5" customHeight="1" thickBot="1">
      <c r="B105" s="1177"/>
      <c r="C105" s="258" t="s">
        <v>196</v>
      </c>
      <c r="D105" s="259"/>
      <c r="E105" s="272">
        <f>SUM(F105:H105)</f>
        <v>0</v>
      </c>
      <c r="F105" s="260"/>
      <c r="G105" s="260"/>
      <c r="H105" s="260"/>
      <c r="I105" s="1172"/>
      <c r="J105" s="1189"/>
      <c r="K105" s="1190"/>
      <c r="L105" s="240"/>
      <c r="M105" s="213"/>
    </row>
    <row r="106" spans="1:13" ht="37.5" hidden="1" customHeight="1">
      <c r="B106" s="368" t="str">
        <f>IF('①4.事業内容（PR）'!B15="","",'①4.事業内容（PR）'!B15)</f>
        <v/>
      </c>
      <c r="C106" s="1187" t="str">
        <f>IF('①4.事業内容（PR）'!C15="","",'①4.事業内容（PR）'!C15)</f>
        <v/>
      </c>
      <c r="D106" s="1188"/>
      <c r="E106" s="267">
        <f>SUM(E107:E115)</f>
        <v>0</v>
      </c>
      <c r="F106" s="267">
        <f>SUM(F107:F115)</f>
        <v>0</v>
      </c>
      <c r="G106" s="267">
        <f>SUM(G107:G115)</f>
        <v>0</v>
      </c>
      <c r="H106" s="267">
        <f>SUM(H107:H115)</f>
        <v>0</v>
      </c>
      <c r="I106" s="261"/>
      <c r="J106" s="1195"/>
      <c r="K106" s="1196"/>
      <c r="L106" s="237"/>
    </row>
    <row r="107" spans="1:13" ht="19.5" hidden="1" customHeight="1">
      <c r="B107" s="1175"/>
      <c r="C107" s="249" t="s">
        <v>188</v>
      </c>
      <c r="D107" s="250"/>
      <c r="E107" s="270">
        <f>SUM(F107:H107)</f>
        <v>0</v>
      </c>
      <c r="F107" s="251"/>
      <c r="G107" s="251"/>
      <c r="H107" s="251"/>
      <c r="I107" s="1186"/>
      <c r="J107" s="1173"/>
      <c r="K107" s="1174"/>
      <c r="L107" s="240"/>
      <c r="M107" s="213"/>
    </row>
    <row r="108" spans="1:13" ht="19.5" hidden="1" customHeight="1">
      <c r="B108" s="1176"/>
      <c r="C108" s="252" t="s">
        <v>189</v>
      </c>
      <c r="D108" s="253"/>
      <c r="E108" s="271">
        <f t="shared" ref="E108:E114" si="10">SUM(F108:H108)</f>
        <v>0</v>
      </c>
      <c r="F108" s="254"/>
      <c r="G108" s="254"/>
      <c r="H108" s="254"/>
      <c r="I108" s="1171"/>
      <c r="J108" s="1168"/>
      <c r="K108" s="1169"/>
      <c r="L108" s="237"/>
    </row>
    <row r="109" spans="1:13" ht="19.5" hidden="1" customHeight="1">
      <c r="B109" s="1176"/>
      <c r="C109" s="252" t="s">
        <v>190</v>
      </c>
      <c r="D109" s="253"/>
      <c r="E109" s="271">
        <f t="shared" si="10"/>
        <v>0</v>
      </c>
      <c r="F109" s="254"/>
      <c r="G109" s="254"/>
      <c r="H109" s="254"/>
      <c r="I109" s="1171"/>
      <c r="J109" s="1168"/>
      <c r="K109" s="1169"/>
      <c r="L109" s="237"/>
    </row>
    <row r="110" spans="1:13" ht="19.5" hidden="1" customHeight="1">
      <c r="B110" s="1176"/>
      <c r="C110" s="255" t="s">
        <v>191</v>
      </c>
      <c r="D110" s="253"/>
      <c r="E110" s="271">
        <f t="shared" si="10"/>
        <v>0</v>
      </c>
      <c r="F110" s="254"/>
      <c r="G110" s="254"/>
      <c r="H110" s="254"/>
      <c r="I110" s="1171"/>
      <c r="J110" s="1168"/>
      <c r="K110" s="1169"/>
      <c r="L110" s="237"/>
    </row>
    <row r="111" spans="1:13" ht="19.5" hidden="1" customHeight="1">
      <c r="B111" s="1176"/>
      <c r="C111" s="252" t="s">
        <v>192</v>
      </c>
      <c r="D111" s="253"/>
      <c r="E111" s="271">
        <f t="shared" si="10"/>
        <v>0</v>
      </c>
      <c r="F111" s="254"/>
      <c r="G111" s="254"/>
      <c r="H111" s="254"/>
      <c r="I111" s="1171"/>
      <c r="J111" s="1168"/>
      <c r="K111" s="1169"/>
      <c r="L111" s="240"/>
      <c r="M111" s="213"/>
    </row>
    <row r="112" spans="1:13" ht="19.5" hidden="1" customHeight="1">
      <c r="B112" s="1176"/>
      <c r="C112" s="252" t="s">
        <v>193</v>
      </c>
      <c r="D112" s="253"/>
      <c r="E112" s="271">
        <f t="shared" si="10"/>
        <v>0</v>
      </c>
      <c r="F112" s="256"/>
      <c r="G112" s="256"/>
      <c r="H112" s="256"/>
      <c r="I112" s="1171"/>
      <c r="J112" s="1168"/>
      <c r="K112" s="1169"/>
      <c r="L112" s="240"/>
      <c r="M112" s="213"/>
    </row>
    <row r="113" spans="2:13" ht="19.5" hidden="1" customHeight="1">
      <c r="B113" s="1176"/>
      <c r="C113" s="257" t="s">
        <v>194</v>
      </c>
      <c r="D113" s="253"/>
      <c r="E113" s="271">
        <f t="shared" si="10"/>
        <v>0</v>
      </c>
      <c r="F113" s="254"/>
      <c r="G113" s="254"/>
      <c r="H113" s="254"/>
      <c r="I113" s="1171"/>
      <c r="J113" s="1168"/>
      <c r="K113" s="1169"/>
      <c r="L113" s="240"/>
      <c r="M113" s="213"/>
    </row>
    <row r="114" spans="2:13" ht="19.5" hidden="1" customHeight="1">
      <c r="B114" s="1176"/>
      <c r="C114" s="252" t="s">
        <v>195</v>
      </c>
      <c r="D114" s="253"/>
      <c r="E114" s="271">
        <f t="shared" si="10"/>
        <v>0</v>
      </c>
      <c r="F114" s="254"/>
      <c r="G114" s="254"/>
      <c r="H114" s="254"/>
      <c r="I114" s="1171"/>
      <c r="J114" s="1168"/>
      <c r="K114" s="1169"/>
      <c r="L114" s="240"/>
      <c r="M114" s="213"/>
    </row>
    <row r="115" spans="2:13" ht="19.5" hidden="1" customHeight="1" thickBot="1">
      <c r="B115" s="1177"/>
      <c r="C115" s="258" t="s">
        <v>196</v>
      </c>
      <c r="D115" s="259"/>
      <c r="E115" s="272">
        <f>SUM(F115:H115)</f>
        <v>0</v>
      </c>
      <c r="F115" s="260"/>
      <c r="G115" s="260"/>
      <c r="H115" s="260"/>
      <c r="I115" s="1172"/>
      <c r="J115" s="1193"/>
      <c r="K115" s="1194"/>
      <c r="L115" s="240"/>
      <c r="M115" s="213"/>
    </row>
    <row r="116" spans="2:13" ht="37.5" hidden="1" customHeight="1">
      <c r="B116" s="268" t="str">
        <f>IF('①4.事業内容（PR）'!B16="","",'①4.事業内容（PR）'!B16)</f>
        <v/>
      </c>
      <c r="C116" s="1199" t="str">
        <f>IF('①4.事業内容（PR）'!C16="","",'①4.事業内容（PR）'!C16)</f>
        <v/>
      </c>
      <c r="D116" s="1200"/>
      <c r="E116" s="269">
        <f>SUM(E117:E125)</f>
        <v>0</v>
      </c>
      <c r="F116" s="269">
        <f>SUM(F117:F125)</f>
        <v>0</v>
      </c>
      <c r="G116" s="269">
        <f>SUM(G117:G125)</f>
        <v>0</v>
      </c>
      <c r="H116" s="269">
        <f>SUM(H117:H125)</f>
        <v>0</v>
      </c>
      <c r="I116" s="263"/>
      <c r="J116" s="1201"/>
      <c r="K116" s="1202"/>
      <c r="L116" s="237"/>
    </row>
    <row r="117" spans="2:13" ht="19.5" hidden="1" customHeight="1">
      <c r="B117" s="1175"/>
      <c r="C117" s="249" t="s">
        <v>188</v>
      </c>
      <c r="D117" s="250"/>
      <c r="E117" s="270">
        <f>SUM(F117:H117)</f>
        <v>0</v>
      </c>
      <c r="F117" s="251"/>
      <c r="G117" s="251"/>
      <c r="H117" s="251"/>
      <c r="I117" s="1186"/>
      <c r="J117" s="1173"/>
      <c r="K117" s="1174"/>
      <c r="L117" s="240"/>
      <c r="M117" s="213"/>
    </row>
    <row r="118" spans="2:13" ht="19.5" hidden="1" customHeight="1">
      <c r="B118" s="1176"/>
      <c r="C118" s="252" t="s">
        <v>189</v>
      </c>
      <c r="D118" s="253"/>
      <c r="E118" s="271">
        <f t="shared" ref="E118:E124" si="11">SUM(F118:H118)</f>
        <v>0</v>
      </c>
      <c r="F118" s="254"/>
      <c r="G118" s="254"/>
      <c r="H118" s="254"/>
      <c r="I118" s="1171"/>
      <c r="J118" s="1168"/>
      <c r="K118" s="1169"/>
      <c r="L118" s="237"/>
    </row>
    <row r="119" spans="2:13" ht="19.5" hidden="1" customHeight="1">
      <c r="B119" s="1176"/>
      <c r="C119" s="252" t="s">
        <v>190</v>
      </c>
      <c r="D119" s="253"/>
      <c r="E119" s="271">
        <f t="shared" si="11"/>
        <v>0</v>
      </c>
      <c r="F119" s="254"/>
      <c r="G119" s="254"/>
      <c r="H119" s="254"/>
      <c r="I119" s="1171"/>
      <c r="J119" s="1168"/>
      <c r="K119" s="1169"/>
      <c r="L119" s="237"/>
    </row>
    <row r="120" spans="2:13" ht="19.5" hidden="1" customHeight="1">
      <c r="B120" s="1176"/>
      <c r="C120" s="255" t="s">
        <v>191</v>
      </c>
      <c r="D120" s="253"/>
      <c r="E120" s="271">
        <f t="shared" si="11"/>
        <v>0</v>
      </c>
      <c r="F120" s="254"/>
      <c r="G120" s="254"/>
      <c r="H120" s="254"/>
      <c r="I120" s="1171"/>
      <c r="J120" s="1168"/>
      <c r="K120" s="1169"/>
      <c r="L120" s="237"/>
    </row>
    <row r="121" spans="2:13" ht="19.5" hidden="1" customHeight="1">
      <c r="B121" s="1176"/>
      <c r="C121" s="252" t="s">
        <v>192</v>
      </c>
      <c r="D121" s="253"/>
      <c r="E121" s="271">
        <f t="shared" si="11"/>
        <v>0</v>
      </c>
      <c r="F121" s="254"/>
      <c r="G121" s="254"/>
      <c r="H121" s="254"/>
      <c r="I121" s="1171"/>
      <c r="J121" s="1168"/>
      <c r="K121" s="1169"/>
      <c r="L121" s="240"/>
      <c r="M121" s="213"/>
    </row>
    <row r="122" spans="2:13" ht="19.5" hidden="1" customHeight="1">
      <c r="B122" s="1176"/>
      <c r="C122" s="252" t="s">
        <v>193</v>
      </c>
      <c r="D122" s="253"/>
      <c r="E122" s="271">
        <f t="shared" si="11"/>
        <v>0</v>
      </c>
      <c r="F122" s="256"/>
      <c r="G122" s="256"/>
      <c r="H122" s="256"/>
      <c r="I122" s="1171"/>
      <c r="J122" s="1191"/>
      <c r="K122" s="1192"/>
      <c r="L122" s="240"/>
      <c r="M122" s="213"/>
    </row>
    <row r="123" spans="2:13" ht="19.5" hidden="1" customHeight="1">
      <c r="B123" s="1176"/>
      <c r="C123" s="257" t="s">
        <v>194</v>
      </c>
      <c r="D123" s="253"/>
      <c r="E123" s="271">
        <f t="shared" si="11"/>
        <v>0</v>
      </c>
      <c r="F123" s="254"/>
      <c r="G123" s="254"/>
      <c r="H123" s="254"/>
      <c r="I123" s="1171"/>
      <c r="J123" s="1168"/>
      <c r="K123" s="1169"/>
      <c r="L123" s="240"/>
      <c r="M123" s="213"/>
    </row>
    <row r="124" spans="2:13" ht="19.5" hidden="1" customHeight="1">
      <c r="B124" s="1176"/>
      <c r="C124" s="252" t="s">
        <v>195</v>
      </c>
      <c r="D124" s="253"/>
      <c r="E124" s="271">
        <f t="shared" si="11"/>
        <v>0</v>
      </c>
      <c r="F124" s="254"/>
      <c r="G124" s="254"/>
      <c r="H124" s="254"/>
      <c r="I124" s="1171"/>
      <c r="J124" s="1168"/>
      <c r="K124" s="1169"/>
      <c r="L124" s="240"/>
      <c r="M124" s="213"/>
    </row>
    <row r="125" spans="2:13" ht="19.5" hidden="1" customHeight="1" thickBot="1">
      <c r="B125" s="1177"/>
      <c r="C125" s="258" t="s">
        <v>196</v>
      </c>
      <c r="D125" s="259"/>
      <c r="E125" s="272">
        <f>SUM(F125:H125)</f>
        <v>0</v>
      </c>
      <c r="F125" s="260"/>
      <c r="G125" s="260"/>
      <c r="H125" s="260"/>
      <c r="I125" s="1172"/>
      <c r="J125" s="1189"/>
      <c r="K125" s="1190"/>
      <c r="L125" s="240"/>
      <c r="M125" s="213"/>
    </row>
    <row r="126" spans="2:13" ht="37.5" hidden="1" customHeight="1">
      <c r="B126" s="368" t="str">
        <f>IF('①4.事業内容（PR）'!B17="","",'①4.事業内容（PR）'!B17)</f>
        <v/>
      </c>
      <c r="C126" s="1187" t="str">
        <f>IF('①4.事業内容（PR）'!C17="","",'①4.事業内容（PR）'!C17)</f>
        <v/>
      </c>
      <c r="D126" s="1188"/>
      <c r="E126" s="267">
        <f>SUM(E127:E135)</f>
        <v>0</v>
      </c>
      <c r="F126" s="267">
        <f>SUM(F127:F135)</f>
        <v>0</v>
      </c>
      <c r="G126" s="267">
        <f>SUM(G127:G135)</f>
        <v>0</v>
      </c>
      <c r="H126" s="267">
        <f>SUM(H127:H135)</f>
        <v>0</v>
      </c>
      <c r="I126" s="261"/>
      <c r="J126" s="1195"/>
      <c r="K126" s="1196"/>
      <c r="L126" s="237"/>
    </row>
    <row r="127" spans="2:13" ht="19.5" hidden="1" customHeight="1">
      <c r="B127" s="1175"/>
      <c r="C127" s="249" t="s">
        <v>188</v>
      </c>
      <c r="D127" s="250"/>
      <c r="E127" s="270">
        <f>SUM(F127:H127)</f>
        <v>0</v>
      </c>
      <c r="F127" s="251"/>
      <c r="G127" s="251"/>
      <c r="H127" s="251"/>
      <c r="I127" s="1186"/>
      <c r="J127" s="1173"/>
      <c r="K127" s="1174"/>
      <c r="L127" s="240"/>
      <c r="M127" s="213"/>
    </row>
    <row r="128" spans="2:13" ht="19.5" hidden="1" customHeight="1">
      <c r="B128" s="1176"/>
      <c r="C128" s="252" t="s">
        <v>189</v>
      </c>
      <c r="D128" s="253"/>
      <c r="E128" s="271">
        <f t="shared" ref="E128:E134" si="12">SUM(F128:H128)</f>
        <v>0</v>
      </c>
      <c r="F128" s="254"/>
      <c r="G128" s="254"/>
      <c r="H128" s="254"/>
      <c r="I128" s="1171"/>
      <c r="J128" s="1168"/>
      <c r="K128" s="1169"/>
      <c r="L128" s="237"/>
    </row>
    <row r="129" spans="2:13" ht="19.5" hidden="1" customHeight="1">
      <c r="B129" s="1176"/>
      <c r="C129" s="252" t="s">
        <v>190</v>
      </c>
      <c r="D129" s="253"/>
      <c r="E129" s="271">
        <f t="shared" si="12"/>
        <v>0</v>
      </c>
      <c r="F129" s="254"/>
      <c r="G129" s="254"/>
      <c r="H129" s="254"/>
      <c r="I129" s="1171"/>
      <c r="J129" s="1168"/>
      <c r="K129" s="1169"/>
      <c r="L129" s="237"/>
    </row>
    <row r="130" spans="2:13" ht="19.5" hidden="1" customHeight="1">
      <c r="B130" s="1176"/>
      <c r="C130" s="255" t="s">
        <v>191</v>
      </c>
      <c r="D130" s="253"/>
      <c r="E130" s="271">
        <f t="shared" si="12"/>
        <v>0</v>
      </c>
      <c r="F130" s="254"/>
      <c r="G130" s="254"/>
      <c r="H130" s="254"/>
      <c r="I130" s="1171"/>
      <c r="J130" s="1168"/>
      <c r="K130" s="1169"/>
      <c r="L130" s="237"/>
    </row>
    <row r="131" spans="2:13" ht="19.5" hidden="1" customHeight="1">
      <c r="B131" s="1176"/>
      <c r="C131" s="252" t="s">
        <v>192</v>
      </c>
      <c r="D131" s="253"/>
      <c r="E131" s="271">
        <f t="shared" si="12"/>
        <v>0</v>
      </c>
      <c r="F131" s="254"/>
      <c r="G131" s="254"/>
      <c r="H131" s="254"/>
      <c r="I131" s="1171"/>
      <c r="J131" s="1168"/>
      <c r="K131" s="1169"/>
      <c r="L131" s="240"/>
      <c r="M131" s="213"/>
    </row>
    <row r="132" spans="2:13" ht="19.5" hidden="1" customHeight="1">
      <c r="B132" s="1176"/>
      <c r="C132" s="252" t="s">
        <v>193</v>
      </c>
      <c r="D132" s="253"/>
      <c r="E132" s="271">
        <f t="shared" si="12"/>
        <v>0</v>
      </c>
      <c r="F132" s="256"/>
      <c r="G132" s="256"/>
      <c r="H132" s="256"/>
      <c r="I132" s="1171"/>
      <c r="J132" s="1168"/>
      <c r="K132" s="1169"/>
      <c r="L132" s="240"/>
      <c r="M132" s="213"/>
    </row>
    <row r="133" spans="2:13" ht="19.5" hidden="1" customHeight="1">
      <c r="B133" s="1176"/>
      <c r="C133" s="257" t="s">
        <v>194</v>
      </c>
      <c r="D133" s="253"/>
      <c r="E133" s="271">
        <f t="shared" si="12"/>
        <v>0</v>
      </c>
      <c r="F133" s="254"/>
      <c r="G133" s="254"/>
      <c r="H133" s="254"/>
      <c r="I133" s="1171"/>
      <c r="J133" s="1168"/>
      <c r="K133" s="1169"/>
      <c r="L133" s="240"/>
      <c r="M133" s="213"/>
    </row>
    <row r="134" spans="2:13" ht="19.5" hidden="1" customHeight="1">
      <c r="B134" s="1176"/>
      <c r="C134" s="252" t="s">
        <v>195</v>
      </c>
      <c r="D134" s="253"/>
      <c r="E134" s="271">
        <f t="shared" si="12"/>
        <v>0</v>
      </c>
      <c r="F134" s="254"/>
      <c r="G134" s="254"/>
      <c r="H134" s="254"/>
      <c r="I134" s="1171"/>
      <c r="J134" s="1168"/>
      <c r="K134" s="1169"/>
      <c r="L134" s="240"/>
      <c r="M134" s="213"/>
    </row>
    <row r="135" spans="2:13" ht="19.5" hidden="1" customHeight="1" thickBot="1">
      <c r="B135" s="1177"/>
      <c r="C135" s="258" t="s">
        <v>196</v>
      </c>
      <c r="D135" s="259"/>
      <c r="E135" s="272">
        <f>SUM(F135:H135)</f>
        <v>0</v>
      </c>
      <c r="F135" s="260"/>
      <c r="G135" s="260"/>
      <c r="H135" s="260"/>
      <c r="I135" s="1172"/>
      <c r="J135" s="1193"/>
      <c r="K135" s="1194"/>
      <c r="L135" s="240"/>
      <c r="M135" s="213"/>
    </row>
    <row r="136" spans="2:13" ht="40.5" hidden="1" customHeight="1">
      <c r="B136" s="368" t="str">
        <f>IF('①4.事業内容（PR）'!B18="","",'①4.事業内容（PR）'!B18)</f>
        <v/>
      </c>
      <c r="C136" s="1187" t="str">
        <f>IF('①4.事業内容（PR）'!C18="","",'①4.事業内容（PR）'!C18)</f>
        <v/>
      </c>
      <c r="D136" s="1188"/>
      <c r="E136" s="267">
        <f>SUM(E137:E145)</f>
        <v>0</v>
      </c>
      <c r="F136" s="267">
        <f>SUM(F137:F145)</f>
        <v>0</v>
      </c>
      <c r="G136" s="267">
        <f>SUM(G137:G145)</f>
        <v>0</v>
      </c>
      <c r="H136" s="267">
        <f>SUM(H137:H145)</f>
        <v>0</v>
      </c>
      <c r="I136" s="262"/>
      <c r="J136" s="1197"/>
      <c r="K136" s="1198"/>
      <c r="L136" s="237"/>
    </row>
    <row r="137" spans="2:13" ht="19.5" hidden="1" customHeight="1">
      <c r="B137" s="1175"/>
      <c r="C137" s="249" t="s">
        <v>188</v>
      </c>
      <c r="D137" s="250"/>
      <c r="E137" s="270">
        <f>SUM(F137:H137)</f>
        <v>0</v>
      </c>
      <c r="F137" s="251"/>
      <c r="G137" s="251"/>
      <c r="H137" s="251"/>
      <c r="I137" s="1186"/>
      <c r="J137" s="1173"/>
      <c r="K137" s="1174"/>
      <c r="L137" s="237"/>
    </row>
    <row r="138" spans="2:13" ht="19.5" hidden="1" customHeight="1">
      <c r="B138" s="1176"/>
      <c r="C138" s="252" t="s">
        <v>189</v>
      </c>
      <c r="D138" s="253"/>
      <c r="E138" s="271">
        <f t="shared" ref="E138:E144" si="13">SUM(F138:H138)</f>
        <v>0</v>
      </c>
      <c r="F138" s="254"/>
      <c r="G138" s="254"/>
      <c r="H138" s="254"/>
      <c r="I138" s="1171"/>
      <c r="J138" s="1168"/>
      <c r="K138" s="1169"/>
      <c r="L138" s="240"/>
      <c r="M138" s="213"/>
    </row>
    <row r="139" spans="2:13" ht="19.5" hidden="1" customHeight="1">
      <c r="B139" s="1176"/>
      <c r="C139" s="252" t="s">
        <v>190</v>
      </c>
      <c r="D139" s="253"/>
      <c r="E139" s="271">
        <f t="shared" si="13"/>
        <v>0</v>
      </c>
      <c r="F139" s="254"/>
      <c r="G139" s="254"/>
      <c r="H139" s="254"/>
      <c r="I139" s="1171"/>
      <c r="J139" s="1168"/>
      <c r="K139" s="1169"/>
      <c r="L139" s="240"/>
      <c r="M139" s="213"/>
    </row>
    <row r="140" spans="2:13" ht="19.5" hidden="1" customHeight="1">
      <c r="B140" s="1176"/>
      <c r="C140" s="255" t="s">
        <v>191</v>
      </c>
      <c r="D140" s="253"/>
      <c r="E140" s="271">
        <f t="shared" si="13"/>
        <v>0</v>
      </c>
      <c r="F140" s="254"/>
      <c r="G140" s="254"/>
      <c r="H140" s="254"/>
      <c r="I140" s="1171"/>
      <c r="J140" s="1168"/>
      <c r="K140" s="1169"/>
      <c r="L140" s="240"/>
      <c r="M140" s="213"/>
    </row>
    <row r="141" spans="2:13" ht="19.5" hidden="1" customHeight="1">
      <c r="B141" s="1176"/>
      <c r="C141" s="252" t="s">
        <v>192</v>
      </c>
      <c r="D141" s="253"/>
      <c r="E141" s="271">
        <f t="shared" si="13"/>
        <v>0</v>
      </c>
      <c r="F141" s="254"/>
      <c r="G141" s="254"/>
      <c r="H141" s="254"/>
      <c r="I141" s="1171"/>
      <c r="J141" s="1168"/>
      <c r="K141" s="1169"/>
      <c r="L141" s="237"/>
    </row>
    <row r="142" spans="2:13" ht="19.5" hidden="1" customHeight="1">
      <c r="B142" s="1176"/>
      <c r="C142" s="252" t="s">
        <v>193</v>
      </c>
      <c r="D142" s="253"/>
      <c r="E142" s="271">
        <f t="shared" si="13"/>
        <v>0</v>
      </c>
      <c r="F142" s="256"/>
      <c r="G142" s="256"/>
      <c r="H142" s="256"/>
      <c r="I142" s="1171"/>
      <c r="J142" s="1191"/>
      <c r="K142" s="1192"/>
      <c r="L142" s="237"/>
    </row>
    <row r="143" spans="2:13" ht="19.5" hidden="1" customHeight="1">
      <c r="B143" s="1176"/>
      <c r="C143" s="257" t="s">
        <v>194</v>
      </c>
      <c r="D143" s="253"/>
      <c r="E143" s="271">
        <f t="shared" si="13"/>
        <v>0</v>
      </c>
      <c r="F143" s="254"/>
      <c r="G143" s="254"/>
      <c r="H143" s="254"/>
      <c r="I143" s="1171"/>
      <c r="J143" s="1168"/>
      <c r="K143" s="1169"/>
      <c r="L143" s="237"/>
    </row>
    <row r="144" spans="2:13" ht="19.5" hidden="1" customHeight="1">
      <c r="B144" s="1176"/>
      <c r="C144" s="252" t="s">
        <v>195</v>
      </c>
      <c r="D144" s="253"/>
      <c r="E144" s="271">
        <f t="shared" si="13"/>
        <v>0</v>
      </c>
      <c r="F144" s="254"/>
      <c r="G144" s="254"/>
      <c r="H144" s="254"/>
      <c r="I144" s="1171"/>
      <c r="J144" s="1168"/>
      <c r="K144" s="1169"/>
      <c r="L144" s="237"/>
    </row>
    <row r="145" spans="2:13" ht="19.5" hidden="1" customHeight="1" thickBot="1">
      <c r="B145" s="1177"/>
      <c r="C145" s="258" t="s">
        <v>196</v>
      </c>
      <c r="D145" s="259"/>
      <c r="E145" s="272">
        <f>SUM(F145:H145)</f>
        <v>0</v>
      </c>
      <c r="F145" s="260"/>
      <c r="G145" s="260"/>
      <c r="H145" s="260"/>
      <c r="I145" s="1172"/>
      <c r="J145" s="1189"/>
      <c r="K145" s="1190"/>
      <c r="L145" s="237"/>
    </row>
    <row r="146" spans="2:13" ht="37.5" hidden="1" customHeight="1">
      <c r="B146" s="368" t="str">
        <f>IF('①4.事業内容（PR）'!B19="","",'①4.事業内容（PR）'!B19)</f>
        <v/>
      </c>
      <c r="C146" s="1187" t="str">
        <f>IF('①4.事業内容（PR）'!C19="","",'①4.事業内容（PR）'!C19)</f>
        <v/>
      </c>
      <c r="D146" s="1188"/>
      <c r="E146" s="267">
        <f>SUM(E147:E155)</f>
        <v>0</v>
      </c>
      <c r="F146" s="267">
        <f>SUM(F147:F155)</f>
        <v>0</v>
      </c>
      <c r="G146" s="267">
        <f>SUM(G147:G155)</f>
        <v>0</v>
      </c>
      <c r="H146" s="267">
        <f>SUM(H147:H155)</f>
        <v>0</v>
      </c>
      <c r="I146" s="261"/>
      <c r="J146" s="1195"/>
      <c r="K146" s="1196"/>
      <c r="L146" s="237"/>
    </row>
    <row r="147" spans="2:13" ht="19.5" hidden="1" customHeight="1">
      <c r="B147" s="1175"/>
      <c r="C147" s="249" t="s">
        <v>188</v>
      </c>
      <c r="D147" s="250"/>
      <c r="E147" s="270">
        <f>SUM(F147:H147)</f>
        <v>0</v>
      </c>
      <c r="F147" s="251"/>
      <c r="G147" s="251"/>
      <c r="H147" s="251"/>
      <c r="I147" s="1186"/>
      <c r="J147" s="1173"/>
      <c r="K147" s="1174"/>
      <c r="L147" s="240"/>
      <c r="M147" s="213"/>
    </row>
    <row r="148" spans="2:13" ht="19.5" hidden="1" customHeight="1">
      <c r="B148" s="1176"/>
      <c r="C148" s="252" t="s">
        <v>189</v>
      </c>
      <c r="D148" s="253"/>
      <c r="E148" s="271">
        <f t="shared" ref="E148:E154" si="14">SUM(F148:H148)</f>
        <v>0</v>
      </c>
      <c r="F148" s="254"/>
      <c r="G148" s="254"/>
      <c r="H148" s="254"/>
      <c r="I148" s="1171"/>
      <c r="J148" s="1168"/>
      <c r="K148" s="1169"/>
      <c r="L148" s="237"/>
    </row>
    <row r="149" spans="2:13" ht="19.5" hidden="1" customHeight="1">
      <c r="B149" s="1176"/>
      <c r="C149" s="252" t="s">
        <v>190</v>
      </c>
      <c r="D149" s="253"/>
      <c r="E149" s="271">
        <f t="shared" si="14"/>
        <v>0</v>
      </c>
      <c r="F149" s="254"/>
      <c r="G149" s="254"/>
      <c r="H149" s="254"/>
      <c r="I149" s="1171"/>
      <c r="J149" s="1168"/>
      <c r="K149" s="1169"/>
      <c r="L149" s="237"/>
    </row>
    <row r="150" spans="2:13" ht="19.5" hidden="1" customHeight="1">
      <c r="B150" s="1176"/>
      <c r="C150" s="255" t="s">
        <v>191</v>
      </c>
      <c r="D150" s="253"/>
      <c r="E150" s="271">
        <f t="shared" si="14"/>
        <v>0</v>
      </c>
      <c r="F150" s="254"/>
      <c r="G150" s="254"/>
      <c r="H150" s="254"/>
      <c r="I150" s="1171"/>
      <c r="J150" s="1168"/>
      <c r="K150" s="1169"/>
      <c r="L150" s="237"/>
    </row>
    <row r="151" spans="2:13" ht="19.5" hidden="1" customHeight="1">
      <c r="B151" s="1176"/>
      <c r="C151" s="252" t="s">
        <v>192</v>
      </c>
      <c r="D151" s="253"/>
      <c r="E151" s="271">
        <f t="shared" si="14"/>
        <v>0</v>
      </c>
      <c r="F151" s="254"/>
      <c r="G151" s="254"/>
      <c r="H151" s="254"/>
      <c r="I151" s="1171"/>
      <c r="J151" s="1168"/>
      <c r="K151" s="1169"/>
      <c r="L151" s="240"/>
      <c r="M151" s="213"/>
    </row>
    <row r="152" spans="2:13" ht="19.5" hidden="1" customHeight="1">
      <c r="B152" s="1176"/>
      <c r="C152" s="252" t="s">
        <v>193</v>
      </c>
      <c r="D152" s="253"/>
      <c r="E152" s="271">
        <f t="shared" si="14"/>
        <v>0</v>
      </c>
      <c r="F152" s="256"/>
      <c r="G152" s="256"/>
      <c r="H152" s="256"/>
      <c r="I152" s="1171"/>
      <c r="J152" s="1168"/>
      <c r="K152" s="1169"/>
      <c r="L152" s="240"/>
      <c r="M152" s="213"/>
    </row>
    <row r="153" spans="2:13" ht="19.5" hidden="1" customHeight="1">
      <c r="B153" s="1176"/>
      <c r="C153" s="257" t="s">
        <v>194</v>
      </c>
      <c r="D153" s="253"/>
      <c r="E153" s="271">
        <f t="shared" si="14"/>
        <v>0</v>
      </c>
      <c r="F153" s="254"/>
      <c r="G153" s="254"/>
      <c r="H153" s="254"/>
      <c r="I153" s="1171"/>
      <c r="J153" s="1168"/>
      <c r="K153" s="1169"/>
      <c r="L153" s="240"/>
      <c r="M153" s="213"/>
    </row>
    <row r="154" spans="2:13" ht="19.5" hidden="1" customHeight="1">
      <c r="B154" s="1176"/>
      <c r="C154" s="252" t="s">
        <v>195</v>
      </c>
      <c r="D154" s="253"/>
      <c r="E154" s="271">
        <f t="shared" si="14"/>
        <v>0</v>
      </c>
      <c r="F154" s="254"/>
      <c r="G154" s="254"/>
      <c r="H154" s="254"/>
      <c r="I154" s="1171"/>
      <c r="J154" s="1168"/>
      <c r="K154" s="1169"/>
      <c r="L154" s="240"/>
      <c r="M154" s="213"/>
    </row>
    <row r="155" spans="2:13" ht="19.5" hidden="1" customHeight="1" thickBot="1">
      <c r="B155" s="1177"/>
      <c r="C155" s="258" t="s">
        <v>196</v>
      </c>
      <c r="D155" s="259"/>
      <c r="E155" s="272">
        <f>SUM(F155:H155)</f>
        <v>0</v>
      </c>
      <c r="F155" s="260"/>
      <c r="G155" s="260"/>
      <c r="H155" s="260"/>
      <c r="I155" s="1172"/>
      <c r="J155" s="1193"/>
      <c r="K155" s="1194"/>
      <c r="L155" s="240"/>
      <c r="M155" s="213"/>
    </row>
    <row r="156" spans="2:13" ht="37.5" hidden="1" customHeight="1">
      <c r="B156" s="368" t="str">
        <f>IF('①4.事業内容（PR）'!B20="","",'①4.事業内容（PR）'!B20)</f>
        <v/>
      </c>
      <c r="C156" s="1187" t="str">
        <f>IF('①4.事業内容（PR）'!C20="","",'①4.事業内容（PR）'!C20)</f>
        <v/>
      </c>
      <c r="D156" s="1188"/>
      <c r="E156" s="267">
        <f>SUM(E157:E165)</f>
        <v>0</v>
      </c>
      <c r="F156" s="267">
        <f>SUM(F157:F165)</f>
        <v>0</v>
      </c>
      <c r="G156" s="267">
        <f>SUM(G157:G165)</f>
        <v>0</v>
      </c>
      <c r="H156" s="267">
        <f>SUM(H157:H165)</f>
        <v>0</v>
      </c>
      <c r="I156" s="262"/>
      <c r="J156" s="1197"/>
      <c r="K156" s="1198"/>
      <c r="L156" s="237"/>
    </row>
    <row r="157" spans="2:13" ht="19.5" hidden="1" customHeight="1">
      <c r="B157" s="1175"/>
      <c r="C157" s="249" t="s">
        <v>188</v>
      </c>
      <c r="D157" s="250"/>
      <c r="E157" s="270">
        <f>SUM(F157:H157)</f>
        <v>0</v>
      </c>
      <c r="F157" s="251"/>
      <c r="G157" s="251"/>
      <c r="H157" s="251"/>
      <c r="I157" s="1186"/>
      <c r="J157" s="1173"/>
      <c r="K157" s="1174"/>
      <c r="L157" s="240"/>
      <c r="M157" s="213"/>
    </row>
    <row r="158" spans="2:13" ht="19.5" hidden="1" customHeight="1">
      <c r="B158" s="1176"/>
      <c r="C158" s="252" t="s">
        <v>189</v>
      </c>
      <c r="D158" s="253"/>
      <c r="E158" s="271">
        <f t="shared" ref="E158:E164" si="15">SUM(F158:H158)</f>
        <v>0</v>
      </c>
      <c r="F158" s="254"/>
      <c r="G158" s="254"/>
      <c r="H158" s="254"/>
      <c r="I158" s="1171"/>
      <c r="J158" s="1168"/>
      <c r="K158" s="1169"/>
      <c r="L158" s="237"/>
    </row>
    <row r="159" spans="2:13" ht="19.5" hidden="1" customHeight="1">
      <c r="B159" s="1176"/>
      <c r="C159" s="252" t="s">
        <v>190</v>
      </c>
      <c r="D159" s="253"/>
      <c r="E159" s="271">
        <f t="shared" si="15"/>
        <v>0</v>
      </c>
      <c r="F159" s="254"/>
      <c r="G159" s="254"/>
      <c r="H159" s="254"/>
      <c r="I159" s="1171"/>
      <c r="J159" s="1168"/>
      <c r="K159" s="1169"/>
      <c r="L159" s="237"/>
    </row>
    <row r="160" spans="2:13" ht="19.5" hidden="1" customHeight="1">
      <c r="B160" s="1176"/>
      <c r="C160" s="255" t="s">
        <v>191</v>
      </c>
      <c r="D160" s="253"/>
      <c r="E160" s="271">
        <f t="shared" si="15"/>
        <v>0</v>
      </c>
      <c r="F160" s="254"/>
      <c r="G160" s="254"/>
      <c r="H160" s="254"/>
      <c r="I160" s="1171"/>
      <c r="J160" s="1168"/>
      <c r="K160" s="1169"/>
      <c r="L160" s="237"/>
    </row>
    <row r="161" spans="2:13" ht="19.5" hidden="1" customHeight="1">
      <c r="B161" s="1176"/>
      <c r="C161" s="252" t="s">
        <v>192</v>
      </c>
      <c r="D161" s="253"/>
      <c r="E161" s="271">
        <f t="shared" si="15"/>
        <v>0</v>
      </c>
      <c r="F161" s="254"/>
      <c r="G161" s="254"/>
      <c r="H161" s="254"/>
      <c r="I161" s="1171"/>
      <c r="J161" s="1168"/>
      <c r="K161" s="1169"/>
      <c r="L161" s="240"/>
      <c r="M161" s="213"/>
    </row>
    <row r="162" spans="2:13" ht="19.5" hidden="1" customHeight="1">
      <c r="B162" s="1176"/>
      <c r="C162" s="252" t="s">
        <v>193</v>
      </c>
      <c r="D162" s="253"/>
      <c r="E162" s="271">
        <f t="shared" si="15"/>
        <v>0</v>
      </c>
      <c r="F162" s="256"/>
      <c r="G162" s="256"/>
      <c r="H162" s="256"/>
      <c r="I162" s="1171"/>
      <c r="J162" s="1191"/>
      <c r="K162" s="1192"/>
      <c r="L162" s="240"/>
      <c r="M162" s="213"/>
    </row>
    <row r="163" spans="2:13" ht="19.5" hidden="1" customHeight="1">
      <c r="B163" s="1176"/>
      <c r="C163" s="257" t="s">
        <v>194</v>
      </c>
      <c r="D163" s="253"/>
      <c r="E163" s="271">
        <f t="shared" si="15"/>
        <v>0</v>
      </c>
      <c r="F163" s="254"/>
      <c r="G163" s="254"/>
      <c r="H163" s="254"/>
      <c r="I163" s="1171"/>
      <c r="J163" s="1168"/>
      <c r="K163" s="1169"/>
      <c r="L163" s="240"/>
      <c r="M163" s="213"/>
    </row>
    <row r="164" spans="2:13" ht="19.5" hidden="1" customHeight="1">
      <c r="B164" s="1176"/>
      <c r="C164" s="252" t="s">
        <v>195</v>
      </c>
      <c r="D164" s="253"/>
      <c r="E164" s="271">
        <f t="shared" si="15"/>
        <v>0</v>
      </c>
      <c r="F164" s="254"/>
      <c r="G164" s="254"/>
      <c r="H164" s="254"/>
      <c r="I164" s="1171"/>
      <c r="J164" s="1168"/>
      <c r="K164" s="1169"/>
      <c r="L164" s="240"/>
      <c r="M164" s="213"/>
    </row>
    <row r="165" spans="2:13" ht="19.5" hidden="1" customHeight="1" thickBot="1">
      <c r="B165" s="1177"/>
      <c r="C165" s="258" t="s">
        <v>196</v>
      </c>
      <c r="D165" s="259"/>
      <c r="E165" s="272">
        <f>SUM(F165:H165)</f>
        <v>0</v>
      </c>
      <c r="F165" s="260"/>
      <c r="G165" s="260"/>
      <c r="H165" s="260"/>
      <c r="I165" s="1172"/>
      <c r="J165" s="1189"/>
      <c r="K165" s="1190"/>
      <c r="L165" s="240"/>
      <c r="M165" s="213"/>
    </row>
    <row r="166" spans="2:13" ht="37.5" hidden="1" customHeight="1">
      <c r="B166" s="368" t="str">
        <f>IF('①4.事業内容（PR）'!B21="","",'①4.事業内容（PR）'!B21)</f>
        <v/>
      </c>
      <c r="C166" s="1187" t="str">
        <f>IF('①4.事業内容（PR）'!C21="","",'①4.事業内容（PR）'!C21)</f>
        <v/>
      </c>
      <c r="D166" s="1188"/>
      <c r="E166" s="267">
        <f>SUM(E167:E175)</f>
        <v>0</v>
      </c>
      <c r="F166" s="267">
        <f>SUM(F167:F175)</f>
        <v>0</v>
      </c>
      <c r="G166" s="267">
        <f>SUM(G167:G175)</f>
        <v>0</v>
      </c>
      <c r="H166" s="267">
        <f>SUM(H167:H175)</f>
        <v>0</v>
      </c>
      <c r="I166" s="261"/>
      <c r="J166" s="1195"/>
      <c r="K166" s="1196"/>
      <c r="L166" s="237"/>
    </row>
    <row r="167" spans="2:13" ht="19.5" hidden="1" customHeight="1">
      <c r="B167" s="1175"/>
      <c r="C167" s="249" t="s">
        <v>188</v>
      </c>
      <c r="D167" s="250"/>
      <c r="E167" s="270">
        <f>SUM(F167:H167)</f>
        <v>0</v>
      </c>
      <c r="F167" s="251"/>
      <c r="G167" s="251"/>
      <c r="H167" s="251"/>
      <c r="I167" s="1186"/>
      <c r="J167" s="1173"/>
      <c r="K167" s="1174"/>
      <c r="L167" s="240"/>
      <c r="M167" s="213"/>
    </row>
    <row r="168" spans="2:13" ht="19.5" hidden="1" customHeight="1">
      <c r="B168" s="1176"/>
      <c r="C168" s="252" t="s">
        <v>189</v>
      </c>
      <c r="D168" s="253"/>
      <c r="E168" s="271">
        <f t="shared" ref="E168:E174" si="16">SUM(F168:H168)</f>
        <v>0</v>
      </c>
      <c r="F168" s="254"/>
      <c r="G168" s="254"/>
      <c r="H168" s="254"/>
      <c r="I168" s="1171"/>
      <c r="J168" s="1168"/>
      <c r="K168" s="1169"/>
      <c r="L168" s="237"/>
    </row>
    <row r="169" spans="2:13" ht="19.5" hidden="1" customHeight="1">
      <c r="B169" s="1176"/>
      <c r="C169" s="252" t="s">
        <v>190</v>
      </c>
      <c r="D169" s="253"/>
      <c r="E169" s="271">
        <f t="shared" si="16"/>
        <v>0</v>
      </c>
      <c r="F169" s="254"/>
      <c r="G169" s="254"/>
      <c r="H169" s="254"/>
      <c r="I169" s="1171"/>
      <c r="J169" s="1168"/>
      <c r="K169" s="1169"/>
      <c r="L169" s="237"/>
    </row>
    <row r="170" spans="2:13" ht="19.5" hidden="1" customHeight="1">
      <c r="B170" s="1176"/>
      <c r="C170" s="255" t="s">
        <v>191</v>
      </c>
      <c r="D170" s="253"/>
      <c r="E170" s="271">
        <f t="shared" si="16"/>
        <v>0</v>
      </c>
      <c r="F170" s="254"/>
      <c r="G170" s="254"/>
      <c r="H170" s="254"/>
      <c r="I170" s="1171"/>
      <c r="J170" s="1168"/>
      <c r="K170" s="1169"/>
      <c r="L170" s="237"/>
    </row>
    <row r="171" spans="2:13" ht="19.5" hidden="1" customHeight="1">
      <c r="B171" s="1176"/>
      <c r="C171" s="252" t="s">
        <v>192</v>
      </c>
      <c r="D171" s="253"/>
      <c r="E171" s="271">
        <f t="shared" si="16"/>
        <v>0</v>
      </c>
      <c r="F171" s="254"/>
      <c r="G171" s="254"/>
      <c r="H171" s="254"/>
      <c r="I171" s="1171"/>
      <c r="J171" s="1168"/>
      <c r="K171" s="1169"/>
      <c r="L171" s="240"/>
      <c r="M171" s="213"/>
    </row>
    <row r="172" spans="2:13" ht="19.5" hidden="1" customHeight="1">
      <c r="B172" s="1176"/>
      <c r="C172" s="252" t="s">
        <v>193</v>
      </c>
      <c r="D172" s="253"/>
      <c r="E172" s="271">
        <f t="shared" si="16"/>
        <v>0</v>
      </c>
      <c r="F172" s="256"/>
      <c r="G172" s="256"/>
      <c r="H172" s="256"/>
      <c r="I172" s="1171"/>
      <c r="J172" s="1168"/>
      <c r="K172" s="1169"/>
      <c r="L172" s="240"/>
      <c r="M172" s="213"/>
    </row>
    <row r="173" spans="2:13" ht="19.5" hidden="1" customHeight="1">
      <c r="B173" s="1176"/>
      <c r="C173" s="257" t="s">
        <v>194</v>
      </c>
      <c r="D173" s="253"/>
      <c r="E173" s="271">
        <f t="shared" si="16"/>
        <v>0</v>
      </c>
      <c r="F173" s="254"/>
      <c r="G173" s="254"/>
      <c r="H173" s="254"/>
      <c r="I173" s="1171"/>
      <c r="J173" s="1168"/>
      <c r="K173" s="1169"/>
      <c r="L173" s="240"/>
      <c r="M173" s="213"/>
    </row>
    <row r="174" spans="2:13" ht="19.5" hidden="1" customHeight="1">
      <c r="B174" s="1176"/>
      <c r="C174" s="252" t="s">
        <v>195</v>
      </c>
      <c r="D174" s="253"/>
      <c r="E174" s="271">
        <f t="shared" si="16"/>
        <v>0</v>
      </c>
      <c r="F174" s="254"/>
      <c r="G174" s="254"/>
      <c r="H174" s="254"/>
      <c r="I174" s="1171"/>
      <c r="J174" s="1168"/>
      <c r="K174" s="1169"/>
      <c r="L174" s="240"/>
      <c r="M174" s="213"/>
    </row>
    <row r="175" spans="2:13" ht="19.5" hidden="1" customHeight="1" thickBot="1">
      <c r="B175" s="1177"/>
      <c r="C175" s="258" t="s">
        <v>196</v>
      </c>
      <c r="D175" s="259"/>
      <c r="E175" s="272">
        <f>SUM(F175:H175)</f>
        <v>0</v>
      </c>
      <c r="F175" s="260"/>
      <c r="G175" s="260"/>
      <c r="H175" s="260"/>
      <c r="I175" s="1172"/>
      <c r="J175" s="1193"/>
      <c r="K175" s="1194"/>
      <c r="L175" s="240"/>
      <c r="M175" s="213"/>
    </row>
    <row r="176" spans="2:13" ht="37.5" hidden="1" customHeight="1">
      <c r="B176" s="268" t="str">
        <f>IF('①4.事業内容（PR）'!B22="","",'①4.事業内容（PR）'!B22)</f>
        <v/>
      </c>
      <c r="C176" s="1199" t="str">
        <f>IF('①4.事業内容（PR）'!C22="","",'①4.事業内容（PR）'!C22)</f>
        <v/>
      </c>
      <c r="D176" s="1200"/>
      <c r="E176" s="269">
        <f>SUM(E177:E185)</f>
        <v>0</v>
      </c>
      <c r="F176" s="269">
        <f>SUM(F177:F185)</f>
        <v>0</v>
      </c>
      <c r="G176" s="269">
        <f>SUM(G177:G185)</f>
        <v>0</v>
      </c>
      <c r="H176" s="269">
        <f>SUM(H177:H185)</f>
        <v>0</v>
      </c>
      <c r="I176" s="263"/>
      <c r="J176" s="1201"/>
      <c r="K176" s="1202"/>
      <c r="L176" s="237"/>
    </row>
    <row r="177" spans="2:13" ht="19.5" hidden="1" customHeight="1">
      <c r="B177" s="1175"/>
      <c r="C177" s="249" t="s">
        <v>188</v>
      </c>
      <c r="D177" s="250"/>
      <c r="E177" s="270">
        <f>SUM(F177:H177)</f>
        <v>0</v>
      </c>
      <c r="F177" s="251"/>
      <c r="G177" s="251"/>
      <c r="H177" s="251"/>
      <c r="I177" s="1186"/>
      <c r="J177" s="1173"/>
      <c r="K177" s="1174"/>
      <c r="L177" s="240"/>
      <c r="M177" s="213"/>
    </row>
    <row r="178" spans="2:13" ht="19.5" hidden="1" customHeight="1">
      <c r="B178" s="1176"/>
      <c r="C178" s="252" t="s">
        <v>189</v>
      </c>
      <c r="D178" s="253"/>
      <c r="E178" s="271">
        <f t="shared" ref="E178:E184" si="17">SUM(F178:H178)</f>
        <v>0</v>
      </c>
      <c r="F178" s="254"/>
      <c r="G178" s="254"/>
      <c r="H178" s="254"/>
      <c r="I178" s="1171"/>
      <c r="J178" s="1168"/>
      <c r="K178" s="1169"/>
      <c r="L178" s="237"/>
    </row>
    <row r="179" spans="2:13" ht="19.5" hidden="1" customHeight="1">
      <c r="B179" s="1176"/>
      <c r="C179" s="252" t="s">
        <v>190</v>
      </c>
      <c r="D179" s="253"/>
      <c r="E179" s="271">
        <f t="shared" si="17"/>
        <v>0</v>
      </c>
      <c r="F179" s="254"/>
      <c r="G179" s="254"/>
      <c r="H179" s="254"/>
      <c r="I179" s="1171"/>
      <c r="J179" s="1168"/>
      <c r="K179" s="1169"/>
      <c r="L179" s="237"/>
    </row>
    <row r="180" spans="2:13" ht="19.5" hidden="1" customHeight="1">
      <c r="B180" s="1176"/>
      <c r="C180" s="255" t="s">
        <v>191</v>
      </c>
      <c r="D180" s="253"/>
      <c r="E180" s="271">
        <f t="shared" si="17"/>
        <v>0</v>
      </c>
      <c r="F180" s="254"/>
      <c r="G180" s="254"/>
      <c r="H180" s="254"/>
      <c r="I180" s="1171"/>
      <c r="J180" s="1168"/>
      <c r="K180" s="1169"/>
      <c r="L180" s="237"/>
    </row>
    <row r="181" spans="2:13" ht="19.5" hidden="1" customHeight="1">
      <c r="B181" s="1176"/>
      <c r="C181" s="252" t="s">
        <v>192</v>
      </c>
      <c r="D181" s="253"/>
      <c r="E181" s="271">
        <f t="shared" si="17"/>
        <v>0</v>
      </c>
      <c r="F181" s="254"/>
      <c r="G181" s="254"/>
      <c r="H181" s="254"/>
      <c r="I181" s="1171"/>
      <c r="J181" s="1168"/>
      <c r="K181" s="1169"/>
      <c r="L181" s="240"/>
      <c r="M181" s="213"/>
    </row>
    <row r="182" spans="2:13" ht="19.5" hidden="1" customHeight="1">
      <c r="B182" s="1176"/>
      <c r="C182" s="252" t="s">
        <v>193</v>
      </c>
      <c r="D182" s="253"/>
      <c r="E182" s="271">
        <f t="shared" si="17"/>
        <v>0</v>
      </c>
      <c r="F182" s="256"/>
      <c r="G182" s="256"/>
      <c r="H182" s="256"/>
      <c r="I182" s="1171"/>
      <c r="J182" s="1191"/>
      <c r="K182" s="1192"/>
      <c r="L182" s="240"/>
      <c r="M182" s="213"/>
    </row>
    <row r="183" spans="2:13" ht="19.5" hidden="1" customHeight="1">
      <c r="B183" s="1176"/>
      <c r="C183" s="257" t="s">
        <v>194</v>
      </c>
      <c r="D183" s="253"/>
      <c r="E183" s="271">
        <f t="shared" si="17"/>
        <v>0</v>
      </c>
      <c r="F183" s="254"/>
      <c r="G183" s="254"/>
      <c r="H183" s="254"/>
      <c r="I183" s="1171"/>
      <c r="J183" s="1168"/>
      <c r="K183" s="1169"/>
      <c r="L183" s="240"/>
      <c r="M183" s="213"/>
    </row>
    <row r="184" spans="2:13" ht="19.5" hidden="1" customHeight="1">
      <c r="B184" s="1176"/>
      <c r="C184" s="252" t="s">
        <v>195</v>
      </c>
      <c r="D184" s="253"/>
      <c r="E184" s="271">
        <f t="shared" si="17"/>
        <v>0</v>
      </c>
      <c r="F184" s="254"/>
      <c r="G184" s="254"/>
      <c r="H184" s="254"/>
      <c r="I184" s="1171"/>
      <c r="J184" s="1168"/>
      <c r="K184" s="1169"/>
      <c r="L184" s="240"/>
      <c r="M184" s="213"/>
    </row>
    <row r="185" spans="2:13" ht="19.5" hidden="1" customHeight="1" thickBot="1">
      <c r="B185" s="1177"/>
      <c r="C185" s="258" t="s">
        <v>196</v>
      </c>
      <c r="D185" s="259"/>
      <c r="E185" s="272">
        <f>SUM(F185:H185)</f>
        <v>0</v>
      </c>
      <c r="F185" s="260"/>
      <c r="G185" s="260"/>
      <c r="H185" s="260"/>
      <c r="I185" s="1172"/>
      <c r="J185" s="1189"/>
      <c r="K185" s="1190"/>
      <c r="L185" s="240"/>
      <c r="M185" s="213"/>
    </row>
    <row r="186" spans="2:13" ht="37.5" hidden="1" customHeight="1">
      <c r="B186" s="368" t="str">
        <f>IF('①4.事業内容（PR）'!B23="","",'①4.事業内容（PR）'!B23)</f>
        <v/>
      </c>
      <c r="C186" s="1187" t="str">
        <f>IF('①4.事業内容（PR）'!C23="","",'①4.事業内容（PR）'!C23)</f>
        <v/>
      </c>
      <c r="D186" s="1188"/>
      <c r="E186" s="267">
        <f>SUM(E187:E195)</f>
        <v>0</v>
      </c>
      <c r="F186" s="267">
        <f>SUM(F187:F195)</f>
        <v>0</v>
      </c>
      <c r="G186" s="267">
        <f>SUM(G187:G195)</f>
        <v>0</v>
      </c>
      <c r="H186" s="267">
        <f>SUM(H187:H195)</f>
        <v>0</v>
      </c>
      <c r="I186" s="261"/>
      <c r="J186" s="1195"/>
      <c r="K186" s="1196"/>
      <c r="L186" s="237"/>
    </row>
    <row r="187" spans="2:13" ht="19.5" hidden="1" customHeight="1">
      <c r="B187" s="1175"/>
      <c r="C187" s="249" t="s">
        <v>188</v>
      </c>
      <c r="D187" s="250"/>
      <c r="E187" s="270">
        <f>SUM(F187:H187)</f>
        <v>0</v>
      </c>
      <c r="F187" s="251"/>
      <c r="G187" s="251"/>
      <c r="H187" s="251"/>
      <c r="I187" s="1186"/>
      <c r="J187" s="1173"/>
      <c r="K187" s="1174"/>
      <c r="L187" s="240"/>
      <c r="M187" s="213"/>
    </row>
    <row r="188" spans="2:13" ht="19.5" hidden="1" customHeight="1">
      <c r="B188" s="1176"/>
      <c r="C188" s="252" t="s">
        <v>189</v>
      </c>
      <c r="D188" s="253"/>
      <c r="E188" s="271">
        <f t="shared" ref="E188:E194" si="18">SUM(F188:H188)</f>
        <v>0</v>
      </c>
      <c r="F188" s="254"/>
      <c r="G188" s="254"/>
      <c r="H188" s="254"/>
      <c r="I188" s="1171"/>
      <c r="J188" s="1168"/>
      <c r="K188" s="1169"/>
      <c r="L188" s="237"/>
    </row>
    <row r="189" spans="2:13" ht="19.5" hidden="1" customHeight="1">
      <c r="B189" s="1176"/>
      <c r="C189" s="252" t="s">
        <v>190</v>
      </c>
      <c r="D189" s="253"/>
      <c r="E189" s="271">
        <f t="shared" si="18"/>
        <v>0</v>
      </c>
      <c r="F189" s="254"/>
      <c r="G189" s="254"/>
      <c r="H189" s="254"/>
      <c r="I189" s="1171"/>
      <c r="J189" s="1168"/>
      <c r="K189" s="1169"/>
      <c r="L189" s="237"/>
    </row>
    <row r="190" spans="2:13" ht="19.5" hidden="1" customHeight="1">
      <c r="B190" s="1176"/>
      <c r="C190" s="255" t="s">
        <v>191</v>
      </c>
      <c r="D190" s="253"/>
      <c r="E190" s="271">
        <f t="shared" si="18"/>
        <v>0</v>
      </c>
      <c r="F190" s="254"/>
      <c r="G190" s="254"/>
      <c r="H190" s="254"/>
      <c r="I190" s="1171"/>
      <c r="J190" s="1168"/>
      <c r="K190" s="1169"/>
      <c r="L190" s="237"/>
    </row>
    <row r="191" spans="2:13" ht="19.5" hidden="1" customHeight="1">
      <c r="B191" s="1176"/>
      <c r="C191" s="252" t="s">
        <v>192</v>
      </c>
      <c r="D191" s="253"/>
      <c r="E191" s="271">
        <f t="shared" si="18"/>
        <v>0</v>
      </c>
      <c r="F191" s="254"/>
      <c r="G191" s="254"/>
      <c r="H191" s="254"/>
      <c r="I191" s="1171"/>
      <c r="J191" s="1168"/>
      <c r="K191" s="1169"/>
      <c r="L191" s="240"/>
      <c r="M191" s="213"/>
    </row>
    <row r="192" spans="2:13" ht="19.5" hidden="1" customHeight="1">
      <c r="B192" s="1176"/>
      <c r="C192" s="252" t="s">
        <v>193</v>
      </c>
      <c r="D192" s="253"/>
      <c r="E192" s="271">
        <f t="shared" si="18"/>
        <v>0</v>
      </c>
      <c r="F192" s="256"/>
      <c r="G192" s="256"/>
      <c r="H192" s="256"/>
      <c r="I192" s="1171"/>
      <c r="J192" s="1168"/>
      <c r="K192" s="1169"/>
      <c r="L192" s="240"/>
      <c r="M192" s="213"/>
    </row>
    <row r="193" spans="2:13" ht="19.5" hidden="1" customHeight="1">
      <c r="B193" s="1176"/>
      <c r="C193" s="257" t="s">
        <v>194</v>
      </c>
      <c r="D193" s="253"/>
      <c r="E193" s="271">
        <f t="shared" si="18"/>
        <v>0</v>
      </c>
      <c r="F193" s="254"/>
      <c r="G193" s="254"/>
      <c r="H193" s="254"/>
      <c r="I193" s="1171"/>
      <c r="J193" s="1168"/>
      <c r="K193" s="1169"/>
      <c r="L193" s="240"/>
      <c r="M193" s="213"/>
    </row>
    <row r="194" spans="2:13" ht="19.5" hidden="1" customHeight="1">
      <c r="B194" s="1176"/>
      <c r="C194" s="252" t="s">
        <v>195</v>
      </c>
      <c r="D194" s="253"/>
      <c r="E194" s="271">
        <f t="shared" si="18"/>
        <v>0</v>
      </c>
      <c r="F194" s="254"/>
      <c r="G194" s="254"/>
      <c r="H194" s="254"/>
      <c r="I194" s="1171"/>
      <c r="J194" s="1168"/>
      <c r="K194" s="1169"/>
      <c r="L194" s="240"/>
      <c r="M194" s="213"/>
    </row>
    <row r="195" spans="2:13" ht="19.5" hidden="1" customHeight="1" thickBot="1">
      <c r="B195" s="1177"/>
      <c r="C195" s="258" t="s">
        <v>196</v>
      </c>
      <c r="D195" s="259"/>
      <c r="E195" s="272">
        <f>SUM(F195:H195)</f>
        <v>0</v>
      </c>
      <c r="F195" s="260"/>
      <c r="G195" s="260"/>
      <c r="H195" s="260"/>
      <c r="I195" s="1172"/>
      <c r="J195" s="1193"/>
      <c r="K195" s="1194"/>
      <c r="L195" s="240"/>
      <c r="M195" s="213"/>
    </row>
    <row r="196" spans="2:13" ht="37.5" hidden="1" customHeight="1">
      <c r="B196" s="268" t="str">
        <f>IF('①4.事業内容（PR）'!B24="","",'①4.事業内容（PR）'!B24)</f>
        <v/>
      </c>
      <c r="C196" s="1199" t="str">
        <f>IF('①4.事業内容（PR）'!C24="","",'①4.事業内容（PR）'!C24)</f>
        <v/>
      </c>
      <c r="D196" s="1200"/>
      <c r="E196" s="269">
        <f>SUM(E197:E205)</f>
        <v>0</v>
      </c>
      <c r="F196" s="269">
        <f>SUM(F197:F205)</f>
        <v>0</v>
      </c>
      <c r="G196" s="269">
        <f>SUM(G197:G205)</f>
        <v>0</v>
      </c>
      <c r="H196" s="269">
        <f>SUM(H197:H205)</f>
        <v>0</v>
      </c>
      <c r="I196" s="263"/>
      <c r="J196" s="1201"/>
      <c r="K196" s="1202"/>
      <c r="L196" s="237"/>
    </row>
    <row r="197" spans="2:13" ht="19.5" hidden="1" customHeight="1">
      <c r="B197" s="1175"/>
      <c r="C197" s="249" t="s">
        <v>188</v>
      </c>
      <c r="D197" s="250"/>
      <c r="E197" s="270">
        <f>SUM(F197:H197)</f>
        <v>0</v>
      </c>
      <c r="F197" s="251"/>
      <c r="G197" s="251"/>
      <c r="H197" s="251"/>
      <c r="I197" s="1186"/>
      <c r="J197" s="1173"/>
      <c r="K197" s="1174"/>
      <c r="L197" s="240"/>
      <c r="M197" s="213"/>
    </row>
    <row r="198" spans="2:13" ht="19.5" hidden="1" customHeight="1">
      <c r="B198" s="1176"/>
      <c r="C198" s="252" t="s">
        <v>189</v>
      </c>
      <c r="D198" s="253"/>
      <c r="E198" s="271">
        <f t="shared" ref="E198:E204" si="19">SUM(F198:H198)</f>
        <v>0</v>
      </c>
      <c r="F198" s="254"/>
      <c r="G198" s="254"/>
      <c r="H198" s="254"/>
      <c r="I198" s="1171"/>
      <c r="J198" s="1168"/>
      <c r="K198" s="1169"/>
      <c r="L198" s="237"/>
    </row>
    <row r="199" spans="2:13" ht="19.5" hidden="1" customHeight="1">
      <c r="B199" s="1176"/>
      <c r="C199" s="252" t="s">
        <v>190</v>
      </c>
      <c r="D199" s="253"/>
      <c r="E199" s="271">
        <f t="shared" si="19"/>
        <v>0</v>
      </c>
      <c r="F199" s="254"/>
      <c r="G199" s="254"/>
      <c r="H199" s="254"/>
      <c r="I199" s="1171"/>
      <c r="J199" s="1168"/>
      <c r="K199" s="1169"/>
      <c r="L199" s="237"/>
    </row>
    <row r="200" spans="2:13" ht="19.5" hidden="1" customHeight="1">
      <c r="B200" s="1176"/>
      <c r="C200" s="255" t="s">
        <v>191</v>
      </c>
      <c r="D200" s="253"/>
      <c r="E200" s="271">
        <f t="shared" si="19"/>
        <v>0</v>
      </c>
      <c r="F200" s="254"/>
      <c r="G200" s="254"/>
      <c r="H200" s="254"/>
      <c r="I200" s="1171"/>
      <c r="J200" s="1168"/>
      <c r="K200" s="1169"/>
      <c r="L200" s="237"/>
    </row>
    <row r="201" spans="2:13" ht="19.5" hidden="1" customHeight="1">
      <c r="B201" s="1176"/>
      <c r="C201" s="252" t="s">
        <v>192</v>
      </c>
      <c r="D201" s="253"/>
      <c r="E201" s="271">
        <f t="shared" si="19"/>
        <v>0</v>
      </c>
      <c r="F201" s="254"/>
      <c r="G201" s="254"/>
      <c r="H201" s="254"/>
      <c r="I201" s="1171"/>
      <c r="J201" s="1168"/>
      <c r="K201" s="1169"/>
      <c r="L201" s="240"/>
      <c r="M201" s="213"/>
    </row>
    <row r="202" spans="2:13" ht="19.5" hidden="1" customHeight="1">
      <c r="B202" s="1176"/>
      <c r="C202" s="252" t="s">
        <v>193</v>
      </c>
      <c r="D202" s="253"/>
      <c r="E202" s="271">
        <f t="shared" si="19"/>
        <v>0</v>
      </c>
      <c r="F202" s="256"/>
      <c r="G202" s="256"/>
      <c r="H202" s="256"/>
      <c r="I202" s="1171"/>
      <c r="J202" s="1191"/>
      <c r="K202" s="1192"/>
      <c r="L202" s="240"/>
      <c r="M202" s="213"/>
    </row>
    <row r="203" spans="2:13" ht="19.5" hidden="1" customHeight="1">
      <c r="B203" s="1176"/>
      <c r="C203" s="257" t="s">
        <v>194</v>
      </c>
      <c r="D203" s="253"/>
      <c r="E203" s="271">
        <f t="shared" si="19"/>
        <v>0</v>
      </c>
      <c r="F203" s="254"/>
      <c r="G203" s="254"/>
      <c r="H203" s="254"/>
      <c r="I203" s="1171"/>
      <c r="J203" s="1168"/>
      <c r="K203" s="1169"/>
      <c r="L203" s="240"/>
      <c r="M203" s="213"/>
    </row>
    <row r="204" spans="2:13" ht="19.5" hidden="1" customHeight="1">
      <c r="B204" s="1176"/>
      <c r="C204" s="252" t="s">
        <v>195</v>
      </c>
      <c r="D204" s="253"/>
      <c r="E204" s="271">
        <f t="shared" si="19"/>
        <v>0</v>
      </c>
      <c r="F204" s="254"/>
      <c r="G204" s="254"/>
      <c r="H204" s="254"/>
      <c r="I204" s="1171"/>
      <c r="J204" s="1168"/>
      <c r="K204" s="1169"/>
      <c r="L204" s="240"/>
      <c r="M204" s="213"/>
    </row>
    <row r="205" spans="2:13" ht="19.5" hidden="1" customHeight="1" thickBot="1">
      <c r="B205" s="1177"/>
      <c r="C205" s="258" t="s">
        <v>196</v>
      </c>
      <c r="D205" s="259"/>
      <c r="E205" s="272">
        <f>SUM(F205:H205)</f>
        <v>0</v>
      </c>
      <c r="F205" s="260"/>
      <c r="G205" s="260"/>
      <c r="H205" s="260"/>
      <c r="I205" s="1172"/>
      <c r="J205" s="1189"/>
      <c r="K205" s="1190"/>
      <c r="L205" s="240"/>
      <c r="M205" s="213"/>
    </row>
    <row r="206" spans="2:13">
      <c r="B206" s="224" t="s">
        <v>157</v>
      </c>
      <c r="C206" s="184" t="s">
        <v>197</v>
      </c>
    </row>
    <row r="207" spans="2:13">
      <c r="B207" s="224" t="s">
        <v>159</v>
      </c>
      <c r="C207" s="184" t="s">
        <v>198</v>
      </c>
    </row>
    <row r="208" spans="2:13">
      <c r="C208" s="184" t="s">
        <v>199</v>
      </c>
    </row>
    <row r="209" spans="2:3">
      <c r="B209" s="224" t="s">
        <v>161</v>
      </c>
      <c r="C209" s="761" t="s">
        <v>200</v>
      </c>
    </row>
    <row r="210" spans="2:3">
      <c r="B210" s="168" t="s">
        <v>201</v>
      </c>
      <c r="C210" s="184" t="s">
        <v>202</v>
      </c>
    </row>
    <row r="211" spans="2:3">
      <c r="C211" s="184" t="s">
        <v>203</v>
      </c>
    </row>
  </sheetData>
  <sheetProtection algorithmName="SHA-512" hashValue="SnKQ1Cf3/9S4ZO7zYg72oio9InsXFju0O6MlLb/V5FIeUt7H/Qo+C31Dg5LyOXpl+T/90a2kcbdKF2+jLIKAbA==" saltValue="KxkzL1onq+NnmyTRkQIL4g==" spinCount="100000" sheet="1" formatCells="0" formatColumns="0" formatRows="0"/>
  <mergeCells count="268">
    <mergeCell ref="C186:D186"/>
    <mergeCell ref="J186:K186"/>
    <mergeCell ref="B197:B205"/>
    <mergeCell ref="I197:I205"/>
    <mergeCell ref="J197:K197"/>
    <mergeCell ref="J198:K198"/>
    <mergeCell ref="J199:K199"/>
    <mergeCell ref="J200:K200"/>
    <mergeCell ref="J201:K201"/>
    <mergeCell ref="J202:K202"/>
    <mergeCell ref="J203:K203"/>
    <mergeCell ref="J204:K204"/>
    <mergeCell ref="J205:K205"/>
    <mergeCell ref="C166:D166"/>
    <mergeCell ref="J166:K166"/>
    <mergeCell ref="B187:B195"/>
    <mergeCell ref="I187:I195"/>
    <mergeCell ref="J187:K187"/>
    <mergeCell ref="J188:K188"/>
    <mergeCell ref="J189:K189"/>
    <mergeCell ref="J190:K190"/>
    <mergeCell ref="J191:K191"/>
    <mergeCell ref="B177:B185"/>
    <mergeCell ref="I177:I185"/>
    <mergeCell ref="J177:K177"/>
    <mergeCell ref="J178:K178"/>
    <mergeCell ref="J179:K179"/>
    <mergeCell ref="J180:K180"/>
    <mergeCell ref="J181:K181"/>
    <mergeCell ref="J182:K182"/>
    <mergeCell ref="J183:K183"/>
    <mergeCell ref="J184:K184"/>
    <mergeCell ref="J192:K192"/>
    <mergeCell ref="J193:K193"/>
    <mergeCell ref="J194:K194"/>
    <mergeCell ref="J195:K195"/>
    <mergeCell ref="J185:K185"/>
    <mergeCell ref="J160:K160"/>
    <mergeCell ref="J161:K161"/>
    <mergeCell ref="J162:K162"/>
    <mergeCell ref="J163:K163"/>
    <mergeCell ref="J164:K164"/>
    <mergeCell ref="J172:K172"/>
    <mergeCell ref="J173:K173"/>
    <mergeCell ref="J174:K174"/>
    <mergeCell ref="J175:K175"/>
    <mergeCell ref="J165:K165"/>
    <mergeCell ref="C176:D176"/>
    <mergeCell ref="J176:K176"/>
    <mergeCell ref="C196:D196"/>
    <mergeCell ref="J196:K196"/>
    <mergeCell ref="B147:B155"/>
    <mergeCell ref="I147:I155"/>
    <mergeCell ref="J147:K147"/>
    <mergeCell ref="J148:K148"/>
    <mergeCell ref="J149:K149"/>
    <mergeCell ref="J150:K150"/>
    <mergeCell ref="C156:D156"/>
    <mergeCell ref="J156:K156"/>
    <mergeCell ref="B167:B175"/>
    <mergeCell ref="I167:I175"/>
    <mergeCell ref="J167:K167"/>
    <mergeCell ref="J168:K168"/>
    <mergeCell ref="J169:K169"/>
    <mergeCell ref="J170:K170"/>
    <mergeCell ref="J171:K171"/>
    <mergeCell ref="B157:B165"/>
    <mergeCell ref="I157:I165"/>
    <mergeCell ref="J157:K157"/>
    <mergeCell ref="J158:K158"/>
    <mergeCell ref="J159:K159"/>
    <mergeCell ref="J153:K153"/>
    <mergeCell ref="J154:K154"/>
    <mergeCell ref="J155:K155"/>
    <mergeCell ref="J130:K130"/>
    <mergeCell ref="B127:B135"/>
    <mergeCell ref="I127:I135"/>
    <mergeCell ref="J127:K127"/>
    <mergeCell ref="C146:D146"/>
    <mergeCell ref="J146:K146"/>
    <mergeCell ref="J142:K142"/>
    <mergeCell ref="J141:K141"/>
    <mergeCell ref="J139:K139"/>
    <mergeCell ref="J140:K140"/>
    <mergeCell ref="J138:K138"/>
    <mergeCell ref="J136:K136"/>
    <mergeCell ref="C136:D136"/>
    <mergeCell ref="J135:K135"/>
    <mergeCell ref="J134:K134"/>
    <mergeCell ref="J133:K133"/>
    <mergeCell ref="J132:K132"/>
    <mergeCell ref="J131:K131"/>
    <mergeCell ref="J129:K129"/>
    <mergeCell ref="J145:K145"/>
    <mergeCell ref="J144:K144"/>
    <mergeCell ref="J113:K113"/>
    <mergeCell ref="J112:K112"/>
    <mergeCell ref="J111:K111"/>
    <mergeCell ref="J109:K109"/>
    <mergeCell ref="B137:B145"/>
    <mergeCell ref="I137:I145"/>
    <mergeCell ref="J137:K137"/>
    <mergeCell ref="J151:K151"/>
    <mergeCell ref="J152:K152"/>
    <mergeCell ref="J143:K143"/>
    <mergeCell ref="J128:K128"/>
    <mergeCell ref="J126:K126"/>
    <mergeCell ref="C126:D126"/>
    <mergeCell ref="B97:B105"/>
    <mergeCell ref="I97:I105"/>
    <mergeCell ref="J97:K97"/>
    <mergeCell ref="C96:D96"/>
    <mergeCell ref="B117:B125"/>
    <mergeCell ref="I117:I125"/>
    <mergeCell ref="J117:K117"/>
    <mergeCell ref="C116:D116"/>
    <mergeCell ref="B107:B115"/>
    <mergeCell ref="I107:I115"/>
    <mergeCell ref="J107:K107"/>
    <mergeCell ref="C106:D106"/>
    <mergeCell ref="J105:K105"/>
    <mergeCell ref="J125:K125"/>
    <mergeCell ref="J124:K124"/>
    <mergeCell ref="J123:K123"/>
    <mergeCell ref="J122:K122"/>
    <mergeCell ref="J121:K121"/>
    <mergeCell ref="J119:K119"/>
    <mergeCell ref="J120:K120"/>
    <mergeCell ref="J118:K118"/>
    <mergeCell ref="J116:K116"/>
    <mergeCell ref="J115:K115"/>
    <mergeCell ref="J114:K114"/>
    <mergeCell ref="J104:K104"/>
    <mergeCell ref="J103:K103"/>
    <mergeCell ref="J102:K102"/>
    <mergeCell ref="J101:K101"/>
    <mergeCell ref="J94:K94"/>
    <mergeCell ref="J93:K93"/>
    <mergeCell ref="J92:K92"/>
    <mergeCell ref="J91:K91"/>
    <mergeCell ref="J110:K110"/>
    <mergeCell ref="J108:K108"/>
    <mergeCell ref="J106:K106"/>
    <mergeCell ref="J99:K99"/>
    <mergeCell ref="J100:K100"/>
    <mergeCell ref="J98:K98"/>
    <mergeCell ref="J96:K96"/>
    <mergeCell ref="J89:K89"/>
    <mergeCell ref="J90:K90"/>
    <mergeCell ref="J88:K88"/>
    <mergeCell ref="J86:K86"/>
    <mergeCell ref="B87:B95"/>
    <mergeCell ref="I87:I95"/>
    <mergeCell ref="J87:K87"/>
    <mergeCell ref="C86:D86"/>
    <mergeCell ref="B77:B85"/>
    <mergeCell ref="I77:I85"/>
    <mergeCell ref="J77:K77"/>
    <mergeCell ref="J95:K95"/>
    <mergeCell ref="C76:D76"/>
    <mergeCell ref="J75:K75"/>
    <mergeCell ref="J74:K74"/>
    <mergeCell ref="J73:K73"/>
    <mergeCell ref="J72:K72"/>
    <mergeCell ref="J71:K71"/>
    <mergeCell ref="J85:K85"/>
    <mergeCell ref="J84:K84"/>
    <mergeCell ref="J83:K83"/>
    <mergeCell ref="J82:K82"/>
    <mergeCell ref="J81:K81"/>
    <mergeCell ref="J79:K79"/>
    <mergeCell ref="J80:K80"/>
    <mergeCell ref="J78:K78"/>
    <mergeCell ref="J76:K76"/>
    <mergeCell ref="J69:K69"/>
    <mergeCell ref="J70:K70"/>
    <mergeCell ref="J68:K68"/>
    <mergeCell ref="J66:K66"/>
    <mergeCell ref="B67:B75"/>
    <mergeCell ref="I67:I75"/>
    <mergeCell ref="J67:K67"/>
    <mergeCell ref="C66:D66"/>
    <mergeCell ref="J65:K65"/>
    <mergeCell ref="J64:K64"/>
    <mergeCell ref="J63:K63"/>
    <mergeCell ref="J62:K62"/>
    <mergeCell ref="J61:K61"/>
    <mergeCell ref="J59:K59"/>
    <mergeCell ref="J60:K60"/>
    <mergeCell ref="J58:K58"/>
    <mergeCell ref="J56:K56"/>
    <mergeCell ref="B57:B65"/>
    <mergeCell ref="I57:I65"/>
    <mergeCell ref="J57:K57"/>
    <mergeCell ref="C56:D56"/>
    <mergeCell ref="B47:B55"/>
    <mergeCell ref="I47:I55"/>
    <mergeCell ref="J47:K47"/>
    <mergeCell ref="C46:D46"/>
    <mergeCell ref="J45:K45"/>
    <mergeCell ref="J44:K44"/>
    <mergeCell ref="J43:K43"/>
    <mergeCell ref="J42:K42"/>
    <mergeCell ref="J41:K41"/>
    <mergeCell ref="J55:K55"/>
    <mergeCell ref="J54:K54"/>
    <mergeCell ref="J53:K53"/>
    <mergeCell ref="J52:K52"/>
    <mergeCell ref="J51:K51"/>
    <mergeCell ref="J49:K49"/>
    <mergeCell ref="J50:K50"/>
    <mergeCell ref="J48:K48"/>
    <mergeCell ref="J46:K46"/>
    <mergeCell ref="J39:K39"/>
    <mergeCell ref="J40:K40"/>
    <mergeCell ref="J38:K38"/>
    <mergeCell ref="J36:K36"/>
    <mergeCell ref="B37:B45"/>
    <mergeCell ref="I37:I45"/>
    <mergeCell ref="J37:K37"/>
    <mergeCell ref="C36:D36"/>
    <mergeCell ref="J35:K35"/>
    <mergeCell ref="J34:K34"/>
    <mergeCell ref="J33:K33"/>
    <mergeCell ref="J32:K32"/>
    <mergeCell ref="J31:K31"/>
    <mergeCell ref="J29:K29"/>
    <mergeCell ref="J30:K30"/>
    <mergeCell ref="J28:K28"/>
    <mergeCell ref="J26:K26"/>
    <mergeCell ref="B27:B35"/>
    <mergeCell ref="I27:I35"/>
    <mergeCell ref="J27:K27"/>
    <mergeCell ref="C26:D26"/>
    <mergeCell ref="B17:B25"/>
    <mergeCell ref="I17:I25"/>
    <mergeCell ref="J17:K17"/>
    <mergeCell ref="C16:D16"/>
    <mergeCell ref="J15:K15"/>
    <mergeCell ref="J14:K14"/>
    <mergeCell ref="J12:K12"/>
    <mergeCell ref="J13:K13"/>
    <mergeCell ref="J11:K11"/>
    <mergeCell ref="J25:K25"/>
    <mergeCell ref="J24:K24"/>
    <mergeCell ref="J23:K23"/>
    <mergeCell ref="J22:K22"/>
    <mergeCell ref="J21:K21"/>
    <mergeCell ref="J19:K19"/>
    <mergeCell ref="J20:K20"/>
    <mergeCell ref="J18:K18"/>
    <mergeCell ref="J16:K16"/>
    <mergeCell ref="J2:K2"/>
    <mergeCell ref="B3:D4"/>
    <mergeCell ref="E3:E4"/>
    <mergeCell ref="F3:H3"/>
    <mergeCell ref="I3:I4"/>
    <mergeCell ref="J3:K4"/>
    <mergeCell ref="J9:K9"/>
    <mergeCell ref="J10:K10"/>
    <mergeCell ref="I7:I15"/>
    <mergeCell ref="J7:K7"/>
    <mergeCell ref="J8:K8"/>
    <mergeCell ref="B7:B15"/>
    <mergeCell ref="J5:K5"/>
    <mergeCell ref="J6:K6"/>
    <mergeCell ref="B5:D5"/>
    <mergeCell ref="C6:D6"/>
  </mergeCells>
  <phoneticPr fontId="1"/>
  <dataValidations count="24">
    <dataValidation allowBlank="1" showInputMessage="1" showErrorMessage="1" promptTitle="金額単位は「円」です。" prompt="間違いはありませんか？" sqref="F7 F17 F27 F37 F47 F57 F67 F77 F87 F97 F107 F117 F127 F137 F147 F157 F167 F177 F187 F197" xr:uid="{00000000-0002-0000-0C00-000000000000}"/>
    <dataValidation operator="lessThan" allowBlank="1" showInputMessage="1" showErrorMessage="1" errorTitle="民間企業は対象外です。" error="[キャンセル]をクリックしてください。なお補助対象は実施要領をご確認ください。" sqref="F14 F24 F34 F44 F54 F64 F74 F84 F94 F104 F114 F124 F134 F144 F154 F164 F174 F184 F194 F204" xr:uid="{00000000-0002-0000-0C00-000001000000}"/>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D196:D205 E6:H6 D7:D14 E7:E205 B26:B205 C27:C32 D36:D44 D46:D54 D56:D64 D66:D74 D76:D84 D86:D94 D96:D104 D106:D114 D116:D124 D126:D134 D136:D144 D146:D154 D156:D164 D166:D174 D176:D184 D186:D194 B5:D6 I5:K6 B7:B15 C7:C12 C14:C15 C17:C22 C24:C25 C34:C42 C44:C52 C54:C62 C64:C72 C74:C82 C84:C92 C94:C102 C104:C112 C114:C122 C124:C132 C134:C142 C144:C152 C154:C162 C164:C172 C174:C182 C184:C192 C194:C202 C204:C205" xr:uid="{00000000-0002-0000-0C00-000002000000}">
      <formula1>100000000000</formula1>
    </dataValidation>
    <dataValidation type="whole" imeMode="off" operator="lessThan" allowBlank="1" showInputMessage="1" showErrorMessage="1" errorTitle="入力不要です。" error="４・申請事業内容シートに記載した活動が自動的に反映されます。[キャンセル]をクリックして戻ってください。" sqref="E5:H5" xr:uid="{00000000-0002-0000-0C00-000003000000}">
      <formula1>0</formula1>
    </dataValidation>
    <dataValidation allowBlank="1" showInputMessage="1" showErrorMessage="1" promptTitle="その他を計上する場合" prompt="内容を「D15セル」に入力してください。" sqref="F15:H15" xr:uid="{00000000-0002-0000-0C00-000004000000}"/>
    <dataValidation allowBlank="1" showInputMessage="1" showErrorMessage="1" promptTitle="その他を計上する場合" prompt="内容を「D25セル」に入力してください。" sqref="F25:H25" xr:uid="{00000000-0002-0000-0C00-000005000000}"/>
    <dataValidation allowBlank="1" showInputMessage="1" showErrorMessage="1" promptTitle="その他を計上する場合" prompt="内容を「D35セル」に入力してください。" sqref="F35:H35" xr:uid="{00000000-0002-0000-0C00-000006000000}"/>
    <dataValidation allowBlank="1" showInputMessage="1" showErrorMessage="1" promptTitle="その他を計上する場合" prompt="内容を「D45セル」に入力してください。" sqref="F45:H45" xr:uid="{00000000-0002-0000-0C00-000007000000}"/>
    <dataValidation allowBlank="1" showInputMessage="1" showErrorMessage="1" promptTitle="その他を計上する場合" prompt="内容を「D55セル」に入力してください。" sqref="F55:H55" xr:uid="{00000000-0002-0000-0C00-000008000000}"/>
    <dataValidation allowBlank="1" showInputMessage="1" showErrorMessage="1" promptTitle="その他を計上する場合" prompt="内容を「D65セル」に入力してください。" sqref="F65:H65" xr:uid="{00000000-0002-0000-0C00-000009000000}"/>
    <dataValidation allowBlank="1" showInputMessage="1" showErrorMessage="1" promptTitle="その他を計上する場合" prompt="内容を「D75セル」に入力してください。" sqref="F75:H75" xr:uid="{00000000-0002-0000-0C00-00000A000000}"/>
    <dataValidation allowBlank="1" showInputMessage="1" showErrorMessage="1" promptTitle="その他を計上する場合" prompt="内容を「D85セル」に入力してください。" sqref="F85:H85" xr:uid="{00000000-0002-0000-0C00-00000B000000}"/>
    <dataValidation allowBlank="1" showInputMessage="1" showErrorMessage="1" promptTitle="その他を計上する場合" prompt="内容を「D95セル」に入力してください。" sqref="F95:H95" xr:uid="{00000000-0002-0000-0C00-00000C000000}"/>
    <dataValidation allowBlank="1" showInputMessage="1" showErrorMessage="1" promptTitle="その他を計上する場合" prompt="内容を「D105セル」に入力してください。" sqref="F105:H105" xr:uid="{00000000-0002-0000-0C00-00000D000000}"/>
    <dataValidation allowBlank="1" showInputMessage="1" showErrorMessage="1" promptTitle="その他を計上する場合" prompt="内容を「D115セル」に入力してください。" sqref="F115:H115" xr:uid="{00000000-0002-0000-0C00-00000E000000}"/>
    <dataValidation allowBlank="1" showInputMessage="1" showErrorMessage="1" promptTitle="その他を計上する場合" prompt="内容を「D125セル」に入力してください。" sqref="F125:H125" xr:uid="{00000000-0002-0000-0C00-00000F000000}"/>
    <dataValidation allowBlank="1" showInputMessage="1" showErrorMessage="1" promptTitle="その他を計上する場合" prompt="内容を「D135セル」に入力してください。" sqref="F135:H135" xr:uid="{00000000-0002-0000-0C00-000010000000}"/>
    <dataValidation allowBlank="1" showInputMessage="1" showErrorMessage="1" promptTitle="その他を計上する場合" prompt="内容を「D145セル」に入力してください。" sqref="F145:H145" xr:uid="{00000000-0002-0000-0C00-000011000000}"/>
    <dataValidation allowBlank="1" showInputMessage="1" showErrorMessage="1" promptTitle="その他を計上する場合" prompt="内容を「D155セル」に入力してください。" sqref="F155:H155" xr:uid="{00000000-0002-0000-0C00-000012000000}"/>
    <dataValidation allowBlank="1" showInputMessage="1" showErrorMessage="1" promptTitle="その他を計上する場合" prompt="内容を「D165セル」に入力してください。" sqref="F165:H165" xr:uid="{00000000-0002-0000-0C00-000013000000}"/>
    <dataValidation allowBlank="1" showInputMessage="1" showErrorMessage="1" promptTitle="その他を計上する場合" prompt="内容を「D175セル」に入力してください。" sqref="F175:H175" xr:uid="{00000000-0002-0000-0C00-000014000000}"/>
    <dataValidation allowBlank="1" showInputMessage="1" showErrorMessage="1" promptTitle="その他を計上する場合" prompt="内容を「D185セル」に入力してください。" sqref="F185:H185" xr:uid="{00000000-0002-0000-0C00-000015000000}"/>
    <dataValidation allowBlank="1" showInputMessage="1" showErrorMessage="1" promptTitle="その他を計上する場合" prompt="内容を「D195セル」に入力してください。" sqref="F195:H195" xr:uid="{00000000-0002-0000-0C00-000016000000}"/>
    <dataValidation allowBlank="1" showInputMessage="1" showErrorMessage="1" promptTitle="その他を計上する場合" prompt="内容を「D205セル」に入力してください。" sqref="F205:H205" xr:uid="{00000000-0002-0000-0C00-000017000000}"/>
  </dataValidations>
  <pageMargins left="0.59055118110236227" right="0.39370078740157483" top="0.78740157480314965" bottom="0.35433070866141736" header="0.31496062992125984" footer="0.15748031496062992"/>
  <pageSetup paperSize="9" scale="79" fitToHeight="0" orientation="landscape" r:id="rId1"/>
  <headerFooter>
    <oddHeader>&amp;L様式１（別添１）</oddHeader>
    <oddFooter>&amp;C&amp;"ＭＳ Ｐゴシック,標準"&amp;10&amp;P / &amp;N</oddFooter>
  </headerFooter>
  <rowBreaks count="4" manualBreakCount="4">
    <brk id="25" max="11" man="1"/>
    <brk id="45" max="11" man="1"/>
    <brk id="65" max="11" man="1"/>
    <brk id="85" max="11"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pageSetUpPr fitToPage="1"/>
  </sheetPr>
  <dimension ref="A1:M511"/>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16.08203125" style="150" customWidth="1"/>
    <col min="4" max="4" width="21.33203125" style="150" customWidth="1"/>
    <col min="5" max="8" width="17.75" style="150" customWidth="1"/>
    <col min="9" max="9" width="21.5" style="150" customWidth="1"/>
    <col min="10" max="10" width="10.08203125" style="150" customWidth="1"/>
    <col min="11" max="11" width="9" style="150"/>
    <col min="12" max="12" width="1.58203125" style="150" customWidth="1"/>
    <col min="13" max="16384" width="9" style="150"/>
  </cols>
  <sheetData>
    <row r="1" spans="2:13" ht="9" customHeight="1"/>
    <row r="2" spans="2:13" s="178" customFormat="1" ht="18.75" customHeight="1" thickBot="1">
      <c r="B2" s="179" t="s">
        <v>204</v>
      </c>
      <c r="D2" s="244"/>
      <c r="J2" s="1086" t="s">
        <v>205</v>
      </c>
      <c r="K2" s="1086"/>
    </row>
    <row r="3" spans="2:13" ht="22.5" customHeight="1">
      <c r="B3" s="1160" t="s">
        <v>179</v>
      </c>
      <c r="C3" s="1127"/>
      <c r="D3" s="1084"/>
      <c r="E3" s="1076" t="s">
        <v>180</v>
      </c>
      <c r="F3" s="1084" t="s">
        <v>181</v>
      </c>
      <c r="G3" s="1084"/>
      <c r="H3" s="1084"/>
      <c r="I3" s="1207" t="s">
        <v>206</v>
      </c>
      <c r="J3" s="1084" t="s">
        <v>183</v>
      </c>
      <c r="K3" s="1166"/>
    </row>
    <row r="4" spans="2:13" ht="22.5" customHeight="1" thickBot="1">
      <c r="B4" s="1161"/>
      <c r="C4" s="1162"/>
      <c r="D4" s="1085"/>
      <c r="E4" s="1163"/>
      <c r="F4" s="246" t="s">
        <v>184</v>
      </c>
      <c r="G4" s="245" t="s">
        <v>185</v>
      </c>
      <c r="H4" s="246" t="s">
        <v>186</v>
      </c>
      <c r="I4" s="1165"/>
      <c r="J4" s="1085"/>
      <c r="K4" s="1167"/>
    </row>
    <row r="5" spans="2:13" ht="33" customHeight="1" thickBot="1">
      <c r="B5" s="1182" t="s">
        <v>207</v>
      </c>
      <c r="C5" s="1183"/>
      <c r="D5" s="1183"/>
      <c r="E5" s="264">
        <f>SUM(F5:H5)</f>
        <v>0</v>
      </c>
      <c r="F5" s="264">
        <f>SUM(F6,F16,F26,F36,F46,F56,F66,F76,F86,F96,F106,F116,F126,F136,F146,F156,F166,F176,F186,F196,F206,F216,F226,F236,F246,F256,F266,F276,F286,F296,F306,F316,F326,F336,F346,F356,F366,F376,F386,F396,F406,F416,F426,F436,F446,F456,F466,F476,F486,F496)</f>
        <v>0</v>
      </c>
      <c r="G5" s="264">
        <f t="shared" ref="G5:H5" si="0">SUM(G6,G16,G26,G36,G46,G56,G66,G76,G86,G96,G106,G116,G126,G136,G146,G156,G166,G176,G186,G196,G206,G216,G226,G236,G246,G256,G266,G276,G286,G296,G306,G316,G326,G336,G346,G356,G366,G376,G386,G396,G406,G416,G426,G436,G446,G456,G466,G476,G486,G496)</f>
        <v>0</v>
      </c>
      <c r="H5" s="264">
        <f t="shared" si="0"/>
        <v>0</v>
      </c>
      <c r="I5" s="247"/>
      <c r="J5" s="1178"/>
      <c r="K5" s="1179"/>
    </row>
    <row r="6" spans="2:13" ht="40.5" customHeight="1" thickTop="1">
      <c r="B6" s="266" t="str">
        <f>IF('①4.事業内容（販促）'!B5="","",'①4.事業内容（販促）'!B5)</f>
        <v/>
      </c>
      <c r="C6" s="1184" t="str">
        <f>IF('①4.事業内容（販促）'!C5="","",'①4.事業内容（販促）'!C5)</f>
        <v/>
      </c>
      <c r="D6" s="1185"/>
      <c r="E6" s="265">
        <f>SUM(E7:E15)</f>
        <v>0</v>
      </c>
      <c r="F6" s="265">
        <f>SUM(F7:F15)</f>
        <v>0</v>
      </c>
      <c r="G6" s="265">
        <f>SUM(G7:G15)</f>
        <v>0</v>
      </c>
      <c r="H6" s="265">
        <f>SUM(H7:H15)</f>
        <v>0</v>
      </c>
      <c r="I6" s="248"/>
      <c r="J6" s="1180"/>
      <c r="K6" s="1181"/>
      <c r="L6" s="237"/>
      <c r="M6" s="217" t="s">
        <v>153</v>
      </c>
    </row>
    <row r="7" spans="2:13" ht="19.5" customHeight="1">
      <c r="B7" s="1175"/>
      <c r="C7" s="249" t="s">
        <v>188</v>
      </c>
      <c r="D7" s="250"/>
      <c r="E7" s="270">
        <f>SUM(F7:H7)</f>
        <v>0</v>
      </c>
      <c r="F7" s="251"/>
      <c r="G7" s="251"/>
      <c r="H7" s="251"/>
      <c r="I7" s="1186"/>
      <c r="J7" s="1173"/>
      <c r="K7" s="1174"/>
      <c r="L7" s="237"/>
      <c r="M7" s="219" t="s">
        <v>154</v>
      </c>
    </row>
    <row r="8" spans="2:13" ht="19.5" customHeight="1">
      <c r="B8" s="1176"/>
      <c r="C8" s="252" t="s">
        <v>189</v>
      </c>
      <c r="D8" s="253"/>
      <c r="E8" s="271">
        <f t="shared" ref="E8:E14" si="1">SUM(F8:H8)</f>
        <v>0</v>
      </c>
      <c r="F8" s="254"/>
      <c r="G8" s="254"/>
      <c r="H8" s="254"/>
      <c r="I8" s="1171"/>
      <c r="J8" s="1168"/>
      <c r="K8" s="1169"/>
      <c r="L8" s="240"/>
      <c r="M8" s="217" t="s">
        <v>155</v>
      </c>
    </row>
    <row r="9" spans="2:13" ht="19.5" customHeight="1">
      <c r="B9" s="1176"/>
      <c r="C9" s="252" t="s">
        <v>190</v>
      </c>
      <c r="D9" s="253"/>
      <c r="E9" s="271">
        <f t="shared" si="1"/>
        <v>0</v>
      </c>
      <c r="F9" s="254"/>
      <c r="G9" s="254"/>
      <c r="H9" s="254"/>
      <c r="I9" s="1171"/>
      <c r="J9" s="1168"/>
      <c r="K9" s="1169"/>
      <c r="L9" s="240"/>
      <c r="M9" s="219" t="s">
        <v>156</v>
      </c>
    </row>
    <row r="10" spans="2:13" ht="19.5" customHeight="1">
      <c r="B10" s="1176"/>
      <c r="C10" s="252" t="s">
        <v>208</v>
      </c>
      <c r="D10" s="253"/>
      <c r="E10" s="271">
        <f t="shared" si="1"/>
        <v>0</v>
      </c>
      <c r="F10" s="254"/>
      <c r="G10" s="254"/>
      <c r="H10" s="254"/>
      <c r="I10" s="1171"/>
      <c r="J10" s="1168"/>
      <c r="K10" s="1169"/>
      <c r="L10" s="240"/>
      <c r="M10" s="213"/>
    </row>
    <row r="11" spans="2:13" ht="19.5" customHeight="1">
      <c r="B11" s="1176"/>
      <c r="C11" s="252" t="s">
        <v>192</v>
      </c>
      <c r="D11" s="253"/>
      <c r="E11" s="271">
        <f t="shared" si="1"/>
        <v>0</v>
      </c>
      <c r="F11" s="254"/>
      <c r="G11" s="254"/>
      <c r="H11" s="254"/>
      <c r="I11" s="1171"/>
      <c r="J11" s="1168"/>
      <c r="K11" s="1169"/>
      <c r="L11" s="237"/>
    </row>
    <row r="12" spans="2:13" ht="19.5" customHeight="1">
      <c r="B12" s="1176"/>
      <c r="C12" s="252" t="s">
        <v>193</v>
      </c>
      <c r="D12" s="253"/>
      <c r="E12" s="271">
        <f t="shared" si="1"/>
        <v>0</v>
      </c>
      <c r="F12" s="256"/>
      <c r="G12" s="256"/>
      <c r="H12" s="256"/>
      <c r="I12" s="1171"/>
      <c r="J12" s="1191"/>
      <c r="K12" s="1192"/>
      <c r="L12" s="237"/>
    </row>
    <row r="13" spans="2:13" ht="19.5" customHeight="1">
      <c r="B13" s="1176"/>
      <c r="C13" s="257" t="s">
        <v>194</v>
      </c>
      <c r="D13" s="253"/>
      <c r="E13" s="271">
        <f t="shared" si="1"/>
        <v>0</v>
      </c>
      <c r="F13" s="254"/>
      <c r="G13" s="254"/>
      <c r="H13" s="254"/>
      <c r="I13" s="1171"/>
      <c r="J13" s="1168"/>
      <c r="K13" s="1169"/>
      <c r="L13" s="237"/>
    </row>
    <row r="14" spans="2:13" ht="19.5" customHeight="1">
      <c r="B14" s="1176"/>
      <c r="C14" s="252" t="s">
        <v>195</v>
      </c>
      <c r="D14" s="253"/>
      <c r="E14" s="271">
        <f t="shared" si="1"/>
        <v>0</v>
      </c>
      <c r="F14" s="254"/>
      <c r="G14" s="254"/>
      <c r="H14" s="254"/>
      <c r="I14" s="1171"/>
      <c r="J14" s="1168"/>
      <c r="K14" s="1169"/>
      <c r="L14" s="237"/>
    </row>
    <row r="15" spans="2:13" ht="19.5" customHeight="1" thickBot="1">
      <c r="B15" s="1177"/>
      <c r="C15" s="273" t="s">
        <v>209</v>
      </c>
      <c r="D15" s="274"/>
      <c r="E15" s="272">
        <f>SUM(F15:H15)</f>
        <v>0</v>
      </c>
      <c r="F15" s="260"/>
      <c r="G15" s="260"/>
      <c r="H15" s="260"/>
      <c r="I15" s="1172"/>
      <c r="J15" s="1189"/>
      <c r="K15" s="1190"/>
      <c r="L15" s="237"/>
    </row>
    <row r="16" spans="2:13" ht="37.5" customHeight="1">
      <c r="B16" s="368" t="str">
        <f>IF('①4.事業内容（販促）'!B6="","",'①4.事業内容（販促）'!B6)</f>
        <v/>
      </c>
      <c r="C16" s="1187" t="str">
        <f>IF('①4.事業内容（販促）'!C6="","",'①4.事業内容（販促）'!C6)</f>
        <v/>
      </c>
      <c r="D16" s="1188"/>
      <c r="E16" s="267">
        <f>SUM(E17:E25)</f>
        <v>0</v>
      </c>
      <c r="F16" s="267">
        <f>SUM(F17:F25)</f>
        <v>0</v>
      </c>
      <c r="G16" s="267">
        <f>SUM(G17:G25)</f>
        <v>0</v>
      </c>
      <c r="H16" s="267">
        <f>SUM(H17:H25)</f>
        <v>0</v>
      </c>
      <c r="I16" s="261"/>
      <c r="J16" s="1195"/>
      <c r="K16" s="1196"/>
      <c r="L16" s="237"/>
    </row>
    <row r="17" spans="2:13" ht="19.5" customHeight="1">
      <c r="B17" s="1175"/>
      <c r="C17" s="249" t="s">
        <v>188</v>
      </c>
      <c r="D17" s="250"/>
      <c r="E17" s="270">
        <f>SUM(F17:H17)</f>
        <v>0</v>
      </c>
      <c r="F17" s="251"/>
      <c r="G17" s="251"/>
      <c r="H17" s="251"/>
      <c r="I17" s="1186"/>
      <c r="J17" s="1173"/>
      <c r="K17" s="1174"/>
      <c r="L17" s="240"/>
      <c r="M17" s="213"/>
    </row>
    <row r="18" spans="2:13" ht="19.5" customHeight="1">
      <c r="B18" s="1176"/>
      <c r="C18" s="252" t="s">
        <v>189</v>
      </c>
      <c r="D18" s="253"/>
      <c r="E18" s="271">
        <f t="shared" ref="E18:E24" si="2">SUM(F18:H18)</f>
        <v>0</v>
      </c>
      <c r="F18" s="254"/>
      <c r="G18" s="254"/>
      <c r="H18" s="254"/>
      <c r="I18" s="1171"/>
      <c r="J18" s="1168"/>
      <c r="K18" s="1169"/>
      <c r="L18" s="237"/>
    </row>
    <row r="19" spans="2:13" ht="19.5" customHeight="1">
      <c r="B19" s="1176"/>
      <c r="C19" s="252" t="s">
        <v>190</v>
      </c>
      <c r="D19" s="253"/>
      <c r="E19" s="271">
        <f t="shared" si="2"/>
        <v>0</v>
      </c>
      <c r="F19" s="254"/>
      <c r="G19" s="254"/>
      <c r="H19" s="254"/>
      <c r="I19" s="1171"/>
      <c r="J19" s="1168"/>
      <c r="K19" s="1169"/>
      <c r="L19" s="237"/>
    </row>
    <row r="20" spans="2:13" ht="19.5" customHeight="1">
      <c r="B20" s="1176"/>
      <c r="C20" s="252" t="s">
        <v>208</v>
      </c>
      <c r="D20" s="253"/>
      <c r="E20" s="271">
        <f t="shared" si="2"/>
        <v>0</v>
      </c>
      <c r="F20" s="254"/>
      <c r="G20" s="254"/>
      <c r="H20" s="254"/>
      <c r="I20" s="1171"/>
      <c r="J20" s="1168"/>
      <c r="K20" s="1169"/>
      <c r="L20" s="237"/>
    </row>
    <row r="21" spans="2:13" ht="19.5" customHeight="1">
      <c r="B21" s="1176"/>
      <c r="C21" s="252" t="s">
        <v>192</v>
      </c>
      <c r="D21" s="253"/>
      <c r="E21" s="271">
        <f t="shared" si="2"/>
        <v>0</v>
      </c>
      <c r="F21" s="254"/>
      <c r="G21" s="254"/>
      <c r="H21" s="254"/>
      <c r="I21" s="1171"/>
      <c r="J21" s="1168"/>
      <c r="K21" s="1169"/>
      <c r="L21" s="240"/>
      <c r="M21" s="213"/>
    </row>
    <row r="22" spans="2:13" ht="19.5" customHeight="1">
      <c r="B22" s="1176"/>
      <c r="C22" s="252" t="s">
        <v>193</v>
      </c>
      <c r="D22" s="253"/>
      <c r="E22" s="271">
        <f t="shared" si="2"/>
        <v>0</v>
      </c>
      <c r="F22" s="256"/>
      <c r="G22" s="256"/>
      <c r="H22" s="256"/>
      <c r="I22" s="1171"/>
      <c r="J22" s="1168"/>
      <c r="K22" s="1169"/>
      <c r="L22" s="240"/>
      <c r="M22" s="213"/>
    </row>
    <row r="23" spans="2:13" ht="19.5" customHeight="1">
      <c r="B23" s="1176"/>
      <c r="C23" s="257" t="s">
        <v>194</v>
      </c>
      <c r="D23" s="253"/>
      <c r="E23" s="271">
        <f t="shared" si="2"/>
        <v>0</v>
      </c>
      <c r="F23" s="254"/>
      <c r="G23" s="254"/>
      <c r="H23" s="254"/>
      <c r="I23" s="1171"/>
      <c r="J23" s="1168"/>
      <c r="K23" s="1169"/>
      <c r="L23" s="240"/>
      <c r="M23" s="213"/>
    </row>
    <row r="24" spans="2:13" ht="19.5" customHeight="1">
      <c r="B24" s="1176"/>
      <c r="C24" s="252" t="s">
        <v>195</v>
      </c>
      <c r="D24" s="253"/>
      <c r="E24" s="271">
        <f t="shared" si="2"/>
        <v>0</v>
      </c>
      <c r="F24" s="254"/>
      <c r="G24" s="254"/>
      <c r="H24" s="254"/>
      <c r="I24" s="1171"/>
      <c r="J24" s="1168"/>
      <c r="K24" s="1169"/>
      <c r="L24" s="240"/>
      <c r="M24" s="213"/>
    </row>
    <row r="25" spans="2:13" ht="19.5" customHeight="1" thickBot="1">
      <c r="B25" s="1177"/>
      <c r="C25" s="273" t="s">
        <v>209</v>
      </c>
      <c r="D25" s="274"/>
      <c r="E25" s="272">
        <f>SUM(F25:H25)</f>
        <v>0</v>
      </c>
      <c r="F25" s="260"/>
      <c r="G25" s="260"/>
      <c r="H25" s="260"/>
      <c r="I25" s="1172"/>
      <c r="J25" s="1193"/>
      <c r="K25" s="1194"/>
      <c r="L25" s="240"/>
      <c r="M25" s="213"/>
    </row>
    <row r="26" spans="2:13" ht="37.5" customHeight="1">
      <c r="B26" s="368" t="str">
        <f>IF('①4.事業内容（販促）'!B7="","",'①4.事業内容（販促）'!B7)</f>
        <v/>
      </c>
      <c r="C26" s="1187" t="str">
        <f>IF('①4.事業内容（販促）'!C7="","",'①4.事業内容（販促）'!C7)</f>
        <v/>
      </c>
      <c r="D26" s="1188"/>
      <c r="E26" s="267">
        <f>SUM(E27:E35)</f>
        <v>0</v>
      </c>
      <c r="F26" s="267">
        <f>SUM(F27:F35)</f>
        <v>0</v>
      </c>
      <c r="G26" s="267">
        <f>SUM(G27:G35)</f>
        <v>0</v>
      </c>
      <c r="H26" s="267">
        <f>SUM(H27:H35)</f>
        <v>0</v>
      </c>
      <c r="I26" s="262"/>
      <c r="J26" s="1197"/>
      <c r="K26" s="1198"/>
      <c r="L26" s="237"/>
    </row>
    <row r="27" spans="2:13" ht="19.5" customHeight="1">
      <c r="B27" s="1175"/>
      <c r="C27" s="249" t="s">
        <v>188</v>
      </c>
      <c r="D27" s="250"/>
      <c r="E27" s="270">
        <f>SUM(F27:H27)</f>
        <v>0</v>
      </c>
      <c r="F27" s="251"/>
      <c r="G27" s="251"/>
      <c r="H27" s="251"/>
      <c r="I27" s="1186"/>
      <c r="J27" s="1173"/>
      <c r="K27" s="1174"/>
      <c r="L27" s="240"/>
      <c r="M27" s="213"/>
    </row>
    <row r="28" spans="2:13" ht="19.5" customHeight="1">
      <c r="B28" s="1176"/>
      <c r="C28" s="252" t="s">
        <v>189</v>
      </c>
      <c r="D28" s="253"/>
      <c r="E28" s="271">
        <f t="shared" ref="E28:E34" si="3">SUM(F28:H28)</f>
        <v>0</v>
      </c>
      <c r="F28" s="254"/>
      <c r="G28" s="254"/>
      <c r="H28" s="254"/>
      <c r="I28" s="1171"/>
      <c r="J28" s="1168"/>
      <c r="K28" s="1169"/>
      <c r="L28" s="237"/>
    </row>
    <row r="29" spans="2:13" ht="19.5" customHeight="1">
      <c r="B29" s="1176"/>
      <c r="C29" s="252" t="s">
        <v>190</v>
      </c>
      <c r="D29" s="253"/>
      <c r="E29" s="271">
        <f t="shared" si="3"/>
        <v>0</v>
      </c>
      <c r="F29" s="254"/>
      <c r="G29" s="254"/>
      <c r="H29" s="254"/>
      <c r="I29" s="1171"/>
      <c r="J29" s="1168"/>
      <c r="K29" s="1169"/>
      <c r="L29" s="237"/>
    </row>
    <row r="30" spans="2:13" ht="19.5" customHeight="1">
      <c r="B30" s="1176"/>
      <c r="C30" s="252" t="s">
        <v>208</v>
      </c>
      <c r="D30" s="253"/>
      <c r="E30" s="271">
        <f t="shared" si="3"/>
        <v>0</v>
      </c>
      <c r="F30" s="254"/>
      <c r="G30" s="254"/>
      <c r="H30" s="254"/>
      <c r="I30" s="1171"/>
      <c r="J30" s="1168"/>
      <c r="K30" s="1169"/>
      <c r="L30" s="237"/>
    </row>
    <row r="31" spans="2:13" ht="19.5" customHeight="1">
      <c r="B31" s="1176"/>
      <c r="C31" s="252" t="s">
        <v>192</v>
      </c>
      <c r="D31" s="253"/>
      <c r="E31" s="271">
        <f t="shared" si="3"/>
        <v>0</v>
      </c>
      <c r="F31" s="254"/>
      <c r="G31" s="254"/>
      <c r="H31" s="254"/>
      <c r="I31" s="1171"/>
      <c r="J31" s="1168"/>
      <c r="K31" s="1169"/>
      <c r="L31" s="240"/>
      <c r="M31" s="213"/>
    </row>
    <row r="32" spans="2:13" ht="19.5" customHeight="1">
      <c r="B32" s="1176"/>
      <c r="C32" s="252" t="s">
        <v>193</v>
      </c>
      <c r="D32" s="253"/>
      <c r="E32" s="271">
        <f t="shared" si="3"/>
        <v>0</v>
      </c>
      <c r="F32" s="256"/>
      <c r="G32" s="256"/>
      <c r="H32" s="256"/>
      <c r="I32" s="1171"/>
      <c r="J32" s="1191"/>
      <c r="K32" s="1192"/>
      <c r="L32" s="240"/>
      <c r="M32" s="213"/>
    </row>
    <row r="33" spans="2:13" ht="19.5" customHeight="1">
      <c r="B33" s="1176"/>
      <c r="C33" s="257" t="s">
        <v>194</v>
      </c>
      <c r="D33" s="253"/>
      <c r="E33" s="271">
        <f t="shared" si="3"/>
        <v>0</v>
      </c>
      <c r="F33" s="254"/>
      <c r="G33" s="254"/>
      <c r="H33" s="254"/>
      <c r="I33" s="1171"/>
      <c r="J33" s="1168"/>
      <c r="K33" s="1169"/>
      <c r="L33" s="240"/>
      <c r="M33" s="213"/>
    </row>
    <row r="34" spans="2:13" ht="19.5" customHeight="1">
      <c r="B34" s="1176"/>
      <c r="C34" s="252" t="s">
        <v>195</v>
      </c>
      <c r="D34" s="253"/>
      <c r="E34" s="271">
        <f t="shared" si="3"/>
        <v>0</v>
      </c>
      <c r="F34" s="254"/>
      <c r="G34" s="254"/>
      <c r="H34" s="254"/>
      <c r="I34" s="1171"/>
      <c r="J34" s="1168"/>
      <c r="K34" s="1169"/>
      <c r="L34" s="240"/>
      <c r="M34" s="213"/>
    </row>
    <row r="35" spans="2:13" ht="19.5" customHeight="1" thickBot="1">
      <c r="B35" s="1177"/>
      <c r="C35" s="273" t="s">
        <v>209</v>
      </c>
      <c r="D35" s="274"/>
      <c r="E35" s="272">
        <f>SUM(F35:H35)</f>
        <v>0</v>
      </c>
      <c r="F35" s="260"/>
      <c r="G35" s="260"/>
      <c r="H35" s="260"/>
      <c r="I35" s="1172"/>
      <c r="J35" s="1189"/>
      <c r="K35" s="1190"/>
      <c r="L35" s="240"/>
      <c r="M35" s="213"/>
    </row>
    <row r="36" spans="2:13" ht="37.5" customHeight="1">
      <c r="B36" s="368" t="str">
        <f>IF('①4.事業内容（販促）'!B8="","",'①4.事業内容（販促）'!B8)</f>
        <v/>
      </c>
      <c r="C36" s="1187" t="str">
        <f>IF('①4.事業内容（販促）'!C8="","",'①4.事業内容（販促）'!C8)</f>
        <v/>
      </c>
      <c r="D36" s="1188"/>
      <c r="E36" s="267">
        <f>SUM(E37:E45)</f>
        <v>0</v>
      </c>
      <c r="F36" s="267">
        <f>SUM(F37:F45)</f>
        <v>0</v>
      </c>
      <c r="G36" s="267">
        <f>SUM(G37:G45)</f>
        <v>0</v>
      </c>
      <c r="H36" s="267">
        <f>SUM(H37:H45)</f>
        <v>0</v>
      </c>
      <c r="I36" s="261"/>
      <c r="J36" s="1195"/>
      <c r="K36" s="1196"/>
      <c r="L36" s="237"/>
    </row>
    <row r="37" spans="2:13" ht="19.5" customHeight="1">
      <c r="B37" s="1175"/>
      <c r="C37" s="249" t="s">
        <v>188</v>
      </c>
      <c r="D37" s="250"/>
      <c r="E37" s="270">
        <f>SUM(F37:H37)</f>
        <v>0</v>
      </c>
      <c r="F37" s="251"/>
      <c r="G37" s="251"/>
      <c r="H37" s="251"/>
      <c r="I37" s="1186"/>
      <c r="J37" s="1173"/>
      <c r="K37" s="1174"/>
      <c r="L37" s="240"/>
      <c r="M37" s="213"/>
    </row>
    <row r="38" spans="2:13" ht="19.5" customHeight="1">
      <c r="B38" s="1176"/>
      <c r="C38" s="252" t="s">
        <v>189</v>
      </c>
      <c r="D38" s="253"/>
      <c r="E38" s="271">
        <f t="shared" ref="E38:E44" si="4">SUM(F38:H38)</f>
        <v>0</v>
      </c>
      <c r="F38" s="254"/>
      <c r="G38" s="254"/>
      <c r="H38" s="254"/>
      <c r="I38" s="1171"/>
      <c r="J38" s="1168"/>
      <c r="K38" s="1169"/>
      <c r="L38" s="237"/>
    </row>
    <row r="39" spans="2:13" ht="19.5" customHeight="1">
      <c r="B39" s="1176"/>
      <c r="C39" s="252" t="s">
        <v>190</v>
      </c>
      <c r="D39" s="253"/>
      <c r="E39" s="271">
        <f t="shared" si="4"/>
        <v>0</v>
      </c>
      <c r="F39" s="254"/>
      <c r="G39" s="254"/>
      <c r="H39" s="254"/>
      <c r="I39" s="1171"/>
      <c r="J39" s="1168"/>
      <c r="K39" s="1169"/>
      <c r="L39" s="237"/>
    </row>
    <row r="40" spans="2:13" ht="19.5" customHeight="1">
      <c r="B40" s="1176"/>
      <c r="C40" s="252" t="s">
        <v>208</v>
      </c>
      <c r="D40" s="253"/>
      <c r="E40" s="271">
        <f t="shared" si="4"/>
        <v>0</v>
      </c>
      <c r="F40" s="254"/>
      <c r="G40" s="254"/>
      <c r="H40" s="254"/>
      <c r="I40" s="1171"/>
      <c r="J40" s="1168"/>
      <c r="K40" s="1169"/>
      <c r="L40" s="237"/>
    </row>
    <row r="41" spans="2:13" ht="19.5" customHeight="1">
      <c r="B41" s="1176"/>
      <c r="C41" s="252" t="s">
        <v>192</v>
      </c>
      <c r="D41" s="253"/>
      <c r="E41" s="271">
        <f t="shared" si="4"/>
        <v>0</v>
      </c>
      <c r="F41" s="254"/>
      <c r="G41" s="254"/>
      <c r="H41" s="254"/>
      <c r="I41" s="1171"/>
      <c r="J41" s="1168"/>
      <c r="K41" s="1169"/>
      <c r="L41" s="240"/>
      <c r="M41" s="213"/>
    </row>
    <row r="42" spans="2:13" ht="19.5" customHeight="1">
      <c r="B42" s="1176"/>
      <c r="C42" s="252" t="s">
        <v>193</v>
      </c>
      <c r="D42" s="253"/>
      <c r="E42" s="271">
        <f t="shared" si="4"/>
        <v>0</v>
      </c>
      <c r="F42" s="256"/>
      <c r="G42" s="256"/>
      <c r="H42" s="256"/>
      <c r="I42" s="1171"/>
      <c r="J42" s="1168"/>
      <c r="K42" s="1169"/>
      <c r="L42" s="240"/>
      <c r="M42" s="213"/>
    </row>
    <row r="43" spans="2:13" ht="19.5" customHeight="1">
      <c r="B43" s="1176"/>
      <c r="C43" s="257" t="s">
        <v>194</v>
      </c>
      <c r="D43" s="253"/>
      <c r="E43" s="271">
        <f t="shared" si="4"/>
        <v>0</v>
      </c>
      <c r="F43" s="254"/>
      <c r="G43" s="254"/>
      <c r="H43" s="254"/>
      <c r="I43" s="1171"/>
      <c r="J43" s="1168"/>
      <c r="K43" s="1169"/>
      <c r="L43" s="240"/>
      <c r="M43" s="213"/>
    </row>
    <row r="44" spans="2:13" ht="19.5" customHeight="1">
      <c r="B44" s="1176"/>
      <c r="C44" s="252" t="s">
        <v>195</v>
      </c>
      <c r="D44" s="253"/>
      <c r="E44" s="271">
        <f t="shared" si="4"/>
        <v>0</v>
      </c>
      <c r="F44" s="254"/>
      <c r="G44" s="254"/>
      <c r="H44" s="254"/>
      <c r="I44" s="1171"/>
      <c r="J44" s="1168"/>
      <c r="K44" s="1169"/>
      <c r="L44" s="240"/>
      <c r="M44" s="213"/>
    </row>
    <row r="45" spans="2:13" ht="19.5" customHeight="1" thickBot="1">
      <c r="B45" s="1176"/>
      <c r="C45" s="273" t="s">
        <v>209</v>
      </c>
      <c r="D45" s="275"/>
      <c r="E45" s="277">
        <f>SUM(F45:H45)</f>
        <v>0</v>
      </c>
      <c r="F45" s="260"/>
      <c r="G45" s="260"/>
      <c r="H45" s="260"/>
      <c r="I45" s="1171"/>
      <c r="J45" s="1203"/>
      <c r="K45" s="1204"/>
      <c r="L45" s="240"/>
      <c r="M45" s="213"/>
    </row>
    <row r="46" spans="2:13" ht="37.5" customHeight="1">
      <c r="B46" s="268" t="str">
        <f>IF('①4.事業内容（販促）'!B9="","",'①4.事業内容（販促）'!B9)</f>
        <v/>
      </c>
      <c r="C46" s="1199" t="str">
        <f>IF('①4.事業内容（販促）'!C9="","",'①4.事業内容（販促）'!C9)</f>
        <v/>
      </c>
      <c r="D46" s="1200"/>
      <c r="E46" s="269">
        <f>SUM(E47:E55)</f>
        <v>0</v>
      </c>
      <c r="F46" s="269">
        <f>SUM(F47:F55)</f>
        <v>0</v>
      </c>
      <c r="G46" s="269">
        <f>SUM(G47:G55)</f>
        <v>0</v>
      </c>
      <c r="H46" s="269">
        <f>SUM(H47:H55)</f>
        <v>0</v>
      </c>
      <c r="I46" s="263"/>
      <c r="J46" s="1201"/>
      <c r="K46" s="1202"/>
      <c r="L46" s="237"/>
    </row>
    <row r="47" spans="2:13" ht="19.5" customHeight="1">
      <c r="B47" s="1175"/>
      <c r="C47" s="249" t="s">
        <v>188</v>
      </c>
      <c r="D47" s="250"/>
      <c r="E47" s="270">
        <f>SUM(F47:H47)</f>
        <v>0</v>
      </c>
      <c r="F47" s="251"/>
      <c r="G47" s="251"/>
      <c r="H47" s="251"/>
      <c r="I47" s="1186"/>
      <c r="J47" s="1173"/>
      <c r="K47" s="1174"/>
      <c r="L47" s="240"/>
      <c r="M47" s="213"/>
    </row>
    <row r="48" spans="2:13" ht="19.5" customHeight="1">
      <c r="B48" s="1176"/>
      <c r="C48" s="252" t="s">
        <v>189</v>
      </c>
      <c r="D48" s="253"/>
      <c r="E48" s="271">
        <f t="shared" ref="E48:E54" si="5">SUM(F48:H48)</f>
        <v>0</v>
      </c>
      <c r="F48" s="254"/>
      <c r="G48" s="254"/>
      <c r="H48" s="254"/>
      <c r="I48" s="1171"/>
      <c r="J48" s="1168"/>
      <c r="K48" s="1169"/>
      <c r="L48" s="237"/>
    </row>
    <row r="49" spans="2:13" ht="19.5" customHeight="1">
      <c r="B49" s="1176"/>
      <c r="C49" s="252" t="s">
        <v>190</v>
      </c>
      <c r="D49" s="253"/>
      <c r="E49" s="271">
        <f t="shared" si="5"/>
        <v>0</v>
      </c>
      <c r="F49" s="254"/>
      <c r="G49" s="254"/>
      <c r="H49" s="254"/>
      <c r="I49" s="1171"/>
      <c r="J49" s="1168"/>
      <c r="K49" s="1169"/>
      <c r="L49" s="237"/>
    </row>
    <row r="50" spans="2:13" ht="19.5" customHeight="1">
      <c r="B50" s="1176"/>
      <c r="C50" s="252" t="s">
        <v>208</v>
      </c>
      <c r="D50" s="253"/>
      <c r="E50" s="271">
        <f t="shared" si="5"/>
        <v>0</v>
      </c>
      <c r="F50" s="254"/>
      <c r="G50" s="254"/>
      <c r="H50" s="254"/>
      <c r="I50" s="1171"/>
      <c r="J50" s="1168"/>
      <c r="K50" s="1169"/>
      <c r="L50" s="237"/>
    </row>
    <row r="51" spans="2:13" ht="19.5" customHeight="1">
      <c r="B51" s="1176"/>
      <c r="C51" s="252" t="s">
        <v>192</v>
      </c>
      <c r="D51" s="253"/>
      <c r="E51" s="271">
        <f t="shared" si="5"/>
        <v>0</v>
      </c>
      <c r="F51" s="254"/>
      <c r="G51" s="254"/>
      <c r="H51" s="254"/>
      <c r="I51" s="1171"/>
      <c r="J51" s="1168"/>
      <c r="K51" s="1169"/>
      <c r="L51" s="240"/>
      <c r="M51" s="213"/>
    </row>
    <row r="52" spans="2:13" ht="19.5" customHeight="1">
      <c r="B52" s="1176"/>
      <c r="C52" s="252" t="s">
        <v>193</v>
      </c>
      <c r="D52" s="253"/>
      <c r="E52" s="271">
        <f t="shared" si="5"/>
        <v>0</v>
      </c>
      <c r="F52" s="256"/>
      <c r="G52" s="256"/>
      <c r="H52" s="256"/>
      <c r="I52" s="1171"/>
      <c r="J52" s="1191"/>
      <c r="K52" s="1192"/>
      <c r="L52" s="240"/>
      <c r="M52" s="213"/>
    </row>
    <row r="53" spans="2:13" ht="19.5" customHeight="1">
      <c r="B53" s="1176"/>
      <c r="C53" s="257" t="s">
        <v>194</v>
      </c>
      <c r="D53" s="253"/>
      <c r="E53" s="271">
        <f t="shared" si="5"/>
        <v>0</v>
      </c>
      <c r="F53" s="254"/>
      <c r="G53" s="254"/>
      <c r="H53" s="254"/>
      <c r="I53" s="1171"/>
      <c r="J53" s="1168"/>
      <c r="K53" s="1169"/>
      <c r="L53" s="240"/>
      <c r="M53" s="213"/>
    </row>
    <row r="54" spans="2:13" ht="19.5" customHeight="1">
      <c r="B54" s="1176"/>
      <c r="C54" s="252" t="s">
        <v>195</v>
      </c>
      <c r="D54" s="253"/>
      <c r="E54" s="271">
        <f t="shared" si="5"/>
        <v>0</v>
      </c>
      <c r="F54" s="254"/>
      <c r="G54" s="254"/>
      <c r="H54" s="254"/>
      <c r="I54" s="1171"/>
      <c r="J54" s="1168"/>
      <c r="K54" s="1169"/>
      <c r="L54" s="240"/>
      <c r="M54" s="213"/>
    </row>
    <row r="55" spans="2:13" ht="19.5" customHeight="1" thickBot="1">
      <c r="B55" s="1177"/>
      <c r="C55" s="273" t="s">
        <v>209</v>
      </c>
      <c r="D55" s="274"/>
      <c r="E55" s="272">
        <f>SUM(F55:H55)</f>
        <v>0</v>
      </c>
      <c r="F55" s="260"/>
      <c r="G55" s="260"/>
      <c r="H55" s="260"/>
      <c r="I55" s="1172"/>
      <c r="J55" s="1189"/>
      <c r="K55" s="1190"/>
      <c r="L55" s="240"/>
      <c r="M55" s="213"/>
    </row>
    <row r="56" spans="2:13" ht="37.5" customHeight="1">
      <c r="B56" s="368" t="str">
        <f>IF('①4.事業内容（販促）'!B10="","",'①4.事業内容（販促）'!B10)</f>
        <v/>
      </c>
      <c r="C56" s="1187" t="str">
        <f>IF('①4.事業内容（販促）'!C10="","",'①4.事業内容（販促）'!C10)</f>
        <v/>
      </c>
      <c r="D56" s="1188"/>
      <c r="E56" s="267">
        <f>SUM(E57:E65)</f>
        <v>0</v>
      </c>
      <c r="F56" s="267">
        <f>SUM(F57:F65)</f>
        <v>0</v>
      </c>
      <c r="G56" s="267">
        <f>SUM(G57:G65)</f>
        <v>0</v>
      </c>
      <c r="H56" s="267">
        <f>SUM(H57:H65)</f>
        <v>0</v>
      </c>
      <c r="I56" s="261"/>
      <c r="J56" s="1195"/>
      <c r="K56" s="1196"/>
      <c r="L56" s="237"/>
    </row>
    <row r="57" spans="2:13" ht="19.5" customHeight="1">
      <c r="B57" s="1175"/>
      <c r="C57" s="249" t="s">
        <v>188</v>
      </c>
      <c r="D57" s="250"/>
      <c r="E57" s="270">
        <f>SUM(F57:H57)</f>
        <v>0</v>
      </c>
      <c r="F57" s="251"/>
      <c r="G57" s="251"/>
      <c r="H57" s="251"/>
      <c r="I57" s="1186"/>
      <c r="J57" s="1173"/>
      <c r="K57" s="1174"/>
      <c r="L57" s="240"/>
      <c r="M57" s="213"/>
    </row>
    <row r="58" spans="2:13" ht="19.5" customHeight="1">
      <c r="B58" s="1176"/>
      <c r="C58" s="252" t="s">
        <v>189</v>
      </c>
      <c r="D58" s="253"/>
      <c r="E58" s="271">
        <f t="shared" ref="E58:E64" si="6">SUM(F58:H58)</f>
        <v>0</v>
      </c>
      <c r="F58" s="254"/>
      <c r="G58" s="254"/>
      <c r="H58" s="254"/>
      <c r="I58" s="1171"/>
      <c r="J58" s="1168"/>
      <c r="K58" s="1169"/>
      <c r="L58" s="237"/>
    </row>
    <row r="59" spans="2:13" ht="19.5" customHeight="1">
      <c r="B59" s="1176"/>
      <c r="C59" s="252" t="s">
        <v>190</v>
      </c>
      <c r="D59" s="253"/>
      <c r="E59" s="271">
        <f t="shared" si="6"/>
        <v>0</v>
      </c>
      <c r="F59" s="254"/>
      <c r="G59" s="254"/>
      <c r="H59" s="254"/>
      <c r="I59" s="1171"/>
      <c r="J59" s="1168"/>
      <c r="K59" s="1169"/>
      <c r="L59" s="237"/>
    </row>
    <row r="60" spans="2:13" ht="19.5" customHeight="1">
      <c r="B60" s="1176"/>
      <c r="C60" s="252" t="s">
        <v>208</v>
      </c>
      <c r="D60" s="253"/>
      <c r="E60" s="271">
        <f t="shared" si="6"/>
        <v>0</v>
      </c>
      <c r="F60" s="254"/>
      <c r="G60" s="254"/>
      <c r="H60" s="254"/>
      <c r="I60" s="1171"/>
      <c r="J60" s="1168"/>
      <c r="K60" s="1169"/>
      <c r="L60" s="237"/>
    </row>
    <row r="61" spans="2:13" ht="19.5" customHeight="1">
      <c r="B61" s="1176"/>
      <c r="C61" s="252" t="s">
        <v>192</v>
      </c>
      <c r="D61" s="253"/>
      <c r="E61" s="271">
        <f t="shared" si="6"/>
        <v>0</v>
      </c>
      <c r="F61" s="254"/>
      <c r="G61" s="254"/>
      <c r="H61" s="254"/>
      <c r="I61" s="1171"/>
      <c r="J61" s="1168"/>
      <c r="K61" s="1169"/>
      <c r="L61" s="240"/>
      <c r="M61" s="213"/>
    </row>
    <row r="62" spans="2:13" ht="19.5" customHeight="1">
      <c r="B62" s="1176"/>
      <c r="C62" s="252" t="s">
        <v>193</v>
      </c>
      <c r="D62" s="253"/>
      <c r="E62" s="271">
        <f t="shared" si="6"/>
        <v>0</v>
      </c>
      <c r="F62" s="256"/>
      <c r="G62" s="256"/>
      <c r="H62" s="256"/>
      <c r="I62" s="1171"/>
      <c r="J62" s="1168"/>
      <c r="K62" s="1169"/>
      <c r="L62" s="240"/>
      <c r="M62" s="213"/>
    </row>
    <row r="63" spans="2:13" ht="19.5" customHeight="1">
      <c r="B63" s="1176"/>
      <c r="C63" s="257" t="s">
        <v>194</v>
      </c>
      <c r="D63" s="253"/>
      <c r="E63" s="271">
        <f t="shared" si="6"/>
        <v>0</v>
      </c>
      <c r="F63" s="254"/>
      <c r="G63" s="254"/>
      <c r="H63" s="254"/>
      <c r="I63" s="1171"/>
      <c r="J63" s="1168"/>
      <c r="K63" s="1169"/>
      <c r="L63" s="240"/>
      <c r="M63" s="213"/>
    </row>
    <row r="64" spans="2:13" ht="19.5" customHeight="1">
      <c r="B64" s="1176"/>
      <c r="C64" s="252" t="s">
        <v>195</v>
      </c>
      <c r="D64" s="253"/>
      <c r="E64" s="271">
        <f t="shared" si="6"/>
        <v>0</v>
      </c>
      <c r="F64" s="254"/>
      <c r="G64" s="254"/>
      <c r="H64" s="254"/>
      <c r="I64" s="1171"/>
      <c r="J64" s="1168"/>
      <c r="K64" s="1169"/>
      <c r="L64" s="240"/>
      <c r="M64" s="213"/>
    </row>
    <row r="65" spans="2:13" ht="19.5" customHeight="1" thickBot="1">
      <c r="B65" s="1176"/>
      <c r="C65" s="273" t="s">
        <v>209</v>
      </c>
      <c r="D65" s="275"/>
      <c r="E65" s="277">
        <f>SUM(F65:H65)</f>
        <v>0</v>
      </c>
      <c r="F65" s="260"/>
      <c r="G65" s="260"/>
      <c r="H65" s="260"/>
      <c r="I65" s="1171"/>
      <c r="J65" s="1203"/>
      <c r="K65" s="1204"/>
      <c r="L65" s="240"/>
      <c r="M65" s="213"/>
    </row>
    <row r="66" spans="2:13" ht="37.5" customHeight="1">
      <c r="B66" s="268" t="str">
        <f>IF('①4.事業内容（販促）'!B11="","",'①4.事業内容（販促）'!B11)</f>
        <v/>
      </c>
      <c r="C66" s="1199" t="str">
        <f>IF('①4.事業内容（販促）'!C11="","",'①4.事業内容（販促）'!C11)</f>
        <v/>
      </c>
      <c r="D66" s="1200"/>
      <c r="E66" s="269">
        <f>SUM(E67:E75)</f>
        <v>0</v>
      </c>
      <c r="F66" s="269">
        <f>SUM(F67:F75)</f>
        <v>0</v>
      </c>
      <c r="G66" s="269">
        <f>SUM(G67:G75)</f>
        <v>0</v>
      </c>
      <c r="H66" s="269">
        <f>SUM(H67:H75)</f>
        <v>0</v>
      </c>
      <c r="I66" s="263"/>
      <c r="J66" s="1201"/>
      <c r="K66" s="1202"/>
      <c r="L66" s="237"/>
    </row>
    <row r="67" spans="2:13" ht="19.5" customHeight="1">
      <c r="B67" s="1175"/>
      <c r="C67" s="249" t="s">
        <v>188</v>
      </c>
      <c r="D67" s="250"/>
      <c r="E67" s="270">
        <f>SUM(F67:H67)</f>
        <v>0</v>
      </c>
      <c r="F67" s="251"/>
      <c r="G67" s="251"/>
      <c r="H67" s="251"/>
      <c r="I67" s="1186"/>
      <c r="J67" s="1173"/>
      <c r="K67" s="1174"/>
      <c r="L67" s="240"/>
      <c r="M67" s="213"/>
    </row>
    <row r="68" spans="2:13" ht="19.5" customHeight="1">
      <c r="B68" s="1176"/>
      <c r="C68" s="252" t="s">
        <v>189</v>
      </c>
      <c r="D68" s="253"/>
      <c r="E68" s="271">
        <f t="shared" ref="E68:E74" si="7">SUM(F68:H68)</f>
        <v>0</v>
      </c>
      <c r="F68" s="254"/>
      <c r="G68" s="254"/>
      <c r="H68" s="254"/>
      <c r="I68" s="1171"/>
      <c r="J68" s="1168"/>
      <c r="K68" s="1169"/>
      <c r="L68" s="237"/>
    </row>
    <row r="69" spans="2:13" ht="19.5" customHeight="1">
      <c r="B69" s="1176"/>
      <c r="C69" s="252" t="s">
        <v>190</v>
      </c>
      <c r="D69" s="253"/>
      <c r="E69" s="271">
        <f t="shared" si="7"/>
        <v>0</v>
      </c>
      <c r="F69" s="254"/>
      <c r="G69" s="254"/>
      <c r="H69" s="254"/>
      <c r="I69" s="1171"/>
      <c r="J69" s="1168"/>
      <c r="K69" s="1169"/>
      <c r="L69" s="237"/>
    </row>
    <row r="70" spans="2:13" ht="19.5" customHeight="1">
      <c r="B70" s="1176"/>
      <c r="C70" s="252" t="s">
        <v>208</v>
      </c>
      <c r="D70" s="253"/>
      <c r="E70" s="271">
        <f t="shared" si="7"/>
        <v>0</v>
      </c>
      <c r="F70" s="254"/>
      <c r="G70" s="254"/>
      <c r="H70" s="254"/>
      <c r="I70" s="1171"/>
      <c r="J70" s="1168"/>
      <c r="K70" s="1169"/>
      <c r="L70" s="237"/>
    </row>
    <row r="71" spans="2:13" ht="19.5" customHeight="1">
      <c r="B71" s="1176"/>
      <c r="C71" s="252" t="s">
        <v>192</v>
      </c>
      <c r="D71" s="253"/>
      <c r="E71" s="271">
        <f t="shared" si="7"/>
        <v>0</v>
      </c>
      <c r="F71" s="254"/>
      <c r="G71" s="254"/>
      <c r="H71" s="254"/>
      <c r="I71" s="1171"/>
      <c r="J71" s="1168"/>
      <c r="K71" s="1169"/>
      <c r="L71" s="240"/>
      <c r="M71" s="213"/>
    </row>
    <row r="72" spans="2:13" ht="19.5" customHeight="1">
      <c r="B72" s="1176"/>
      <c r="C72" s="252" t="s">
        <v>193</v>
      </c>
      <c r="D72" s="253"/>
      <c r="E72" s="271">
        <f t="shared" si="7"/>
        <v>0</v>
      </c>
      <c r="F72" s="256"/>
      <c r="G72" s="256"/>
      <c r="H72" s="256"/>
      <c r="I72" s="1171"/>
      <c r="J72" s="1191"/>
      <c r="K72" s="1192"/>
      <c r="L72" s="240"/>
      <c r="M72" s="213"/>
    </row>
    <row r="73" spans="2:13" ht="19.5" customHeight="1">
      <c r="B73" s="1176"/>
      <c r="C73" s="257" t="s">
        <v>194</v>
      </c>
      <c r="D73" s="253"/>
      <c r="E73" s="271">
        <f t="shared" si="7"/>
        <v>0</v>
      </c>
      <c r="F73" s="254"/>
      <c r="G73" s="254"/>
      <c r="H73" s="254"/>
      <c r="I73" s="1171"/>
      <c r="J73" s="1168"/>
      <c r="K73" s="1169"/>
      <c r="L73" s="240"/>
      <c r="M73" s="213"/>
    </row>
    <row r="74" spans="2:13" ht="19.5" customHeight="1">
      <c r="B74" s="1176"/>
      <c r="C74" s="252" t="s">
        <v>195</v>
      </c>
      <c r="D74" s="253"/>
      <c r="E74" s="271">
        <f t="shared" si="7"/>
        <v>0</v>
      </c>
      <c r="F74" s="254"/>
      <c r="G74" s="254"/>
      <c r="H74" s="254"/>
      <c r="I74" s="1171"/>
      <c r="J74" s="1168"/>
      <c r="K74" s="1169"/>
      <c r="L74" s="240"/>
      <c r="M74" s="213"/>
    </row>
    <row r="75" spans="2:13" ht="19.5" customHeight="1" thickBot="1">
      <c r="B75" s="1177"/>
      <c r="C75" s="273" t="s">
        <v>209</v>
      </c>
      <c r="D75" s="274"/>
      <c r="E75" s="272">
        <f>SUM(F75:H75)</f>
        <v>0</v>
      </c>
      <c r="F75" s="260"/>
      <c r="G75" s="260"/>
      <c r="H75" s="260"/>
      <c r="I75" s="1172"/>
      <c r="J75" s="1189"/>
      <c r="K75" s="1190"/>
      <c r="L75" s="240"/>
      <c r="M75" s="213"/>
    </row>
    <row r="76" spans="2:13" ht="37.5" customHeight="1">
      <c r="B76" s="368" t="str">
        <f>IF('①4.事業内容（販促）'!B12="","",'①4.事業内容（販促）'!B12)</f>
        <v/>
      </c>
      <c r="C76" s="1187" t="str">
        <f>IF('①4.事業内容（販促）'!C12="","",'①4.事業内容（販促）'!C12)</f>
        <v/>
      </c>
      <c r="D76" s="1188"/>
      <c r="E76" s="267">
        <f>SUM(E77:E85)</f>
        <v>0</v>
      </c>
      <c r="F76" s="267">
        <f>SUM(F77:F85)</f>
        <v>0</v>
      </c>
      <c r="G76" s="267">
        <f>SUM(G77:G85)</f>
        <v>0</v>
      </c>
      <c r="H76" s="267">
        <f>SUM(H77:H85)</f>
        <v>0</v>
      </c>
      <c r="I76" s="261"/>
      <c r="J76" s="1195"/>
      <c r="K76" s="1196"/>
      <c r="L76" s="237"/>
    </row>
    <row r="77" spans="2:13" ht="19.5" customHeight="1">
      <c r="B77" s="1175"/>
      <c r="C77" s="249" t="s">
        <v>188</v>
      </c>
      <c r="D77" s="250"/>
      <c r="E77" s="270">
        <f>SUM(F77:H77)</f>
        <v>0</v>
      </c>
      <c r="F77" s="251"/>
      <c r="G77" s="251"/>
      <c r="H77" s="251"/>
      <c r="I77" s="1186"/>
      <c r="J77" s="1173"/>
      <c r="K77" s="1174"/>
      <c r="L77" s="240"/>
      <c r="M77" s="213"/>
    </row>
    <row r="78" spans="2:13" ht="19.5" customHeight="1">
      <c r="B78" s="1176"/>
      <c r="C78" s="252" t="s">
        <v>189</v>
      </c>
      <c r="D78" s="253"/>
      <c r="E78" s="271">
        <f t="shared" ref="E78:E84" si="8">SUM(F78:H78)</f>
        <v>0</v>
      </c>
      <c r="F78" s="254"/>
      <c r="G78" s="254"/>
      <c r="H78" s="254"/>
      <c r="I78" s="1171"/>
      <c r="J78" s="1168"/>
      <c r="K78" s="1169"/>
      <c r="L78" s="237"/>
    </row>
    <row r="79" spans="2:13" ht="19.5" customHeight="1">
      <c r="B79" s="1176"/>
      <c r="C79" s="252" t="s">
        <v>190</v>
      </c>
      <c r="D79" s="253"/>
      <c r="E79" s="271">
        <f t="shared" si="8"/>
        <v>0</v>
      </c>
      <c r="F79" s="254"/>
      <c r="G79" s="254"/>
      <c r="H79" s="254"/>
      <c r="I79" s="1171"/>
      <c r="J79" s="1168"/>
      <c r="K79" s="1169"/>
      <c r="L79" s="237"/>
    </row>
    <row r="80" spans="2:13" ht="19.5" customHeight="1">
      <c r="B80" s="1176"/>
      <c r="C80" s="252" t="s">
        <v>208</v>
      </c>
      <c r="D80" s="253"/>
      <c r="E80" s="271">
        <f t="shared" si="8"/>
        <v>0</v>
      </c>
      <c r="F80" s="254"/>
      <c r="G80" s="254"/>
      <c r="H80" s="254"/>
      <c r="I80" s="1171"/>
      <c r="J80" s="1168"/>
      <c r="K80" s="1169"/>
      <c r="L80" s="237"/>
    </row>
    <row r="81" spans="2:13" ht="19.5" customHeight="1">
      <c r="B81" s="1176"/>
      <c r="C81" s="252" t="s">
        <v>192</v>
      </c>
      <c r="D81" s="253"/>
      <c r="E81" s="271">
        <f t="shared" si="8"/>
        <v>0</v>
      </c>
      <c r="F81" s="254"/>
      <c r="G81" s="254"/>
      <c r="H81" s="254"/>
      <c r="I81" s="1171"/>
      <c r="J81" s="1168"/>
      <c r="K81" s="1169"/>
      <c r="L81" s="240"/>
      <c r="M81" s="213"/>
    </row>
    <row r="82" spans="2:13" ht="19.5" customHeight="1">
      <c r="B82" s="1176"/>
      <c r="C82" s="252" t="s">
        <v>193</v>
      </c>
      <c r="D82" s="253"/>
      <c r="E82" s="271">
        <f t="shared" si="8"/>
        <v>0</v>
      </c>
      <c r="F82" s="256"/>
      <c r="G82" s="256"/>
      <c r="H82" s="256"/>
      <c r="I82" s="1171"/>
      <c r="J82" s="1168"/>
      <c r="K82" s="1169"/>
      <c r="L82" s="240"/>
      <c r="M82" s="213"/>
    </row>
    <row r="83" spans="2:13" ht="19.5" customHeight="1">
      <c r="B83" s="1176"/>
      <c r="C83" s="257" t="s">
        <v>194</v>
      </c>
      <c r="D83" s="253"/>
      <c r="E83" s="271">
        <f t="shared" si="8"/>
        <v>0</v>
      </c>
      <c r="F83" s="254"/>
      <c r="G83" s="254"/>
      <c r="H83" s="254"/>
      <c r="I83" s="1171"/>
      <c r="J83" s="1168"/>
      <c r="K83" s="1169"/>
      <c r="L83" s="240"/>
      <c r="M83" s="213"/>
    </row>
    <row r="84" spans="2:13" ht="19.5" customHeight="1">
      <c r="B84" s="1176"/>
      <c r="C84" s="252" t="s">
        <v>195</v>
      </c>
      <c r="D84" s="253"/>
      <c r="E84" s="271">
        <f t="shared" si="8"/>
        <v>0</v>
      </c>
      <c r="F84" s="254"/>
      <c r="G84" s="254"/>
      <c r="H84" s="254"/>
      <c r="I84" s="1171"/>
      <c r="J84" s="1168"/>
      <c r="K84" s="1169"/>
      <c r="L84" s="240"/>
      <c r="M84" s="213"/>
    </row>
    <row r="85" spans="2:13" ht="19.5" customHeight="1" thickBot="1">
      <c r="B85" s="1176"/>
      <c r="C85" s="273" t="s">
        <v>209</v>
      </c>
      <c r="D85" s="275"/>
      <c r="E85" s="277">
        <f>SUM(F85:H85)</f>
        <v>0</v>
      </c>
      <c r="F85" s="260"/>
      <c r="G85" s="260"/>
      <c r="H85" s="260"/>
      <c r="I85" s="1171"/>
      <c r="J85" s="1203"/>
      <c r="K85" s="1204"/>
      <c r="L85" s="240"/>
      <c r="M85" s="213"/>
    </row>
    <row r="86" spans="2:13" ht="37.5" customHeight="1">
      <c r="B86" s="268" t="str">
        <f>IF('①4.事業内容（販促）'!B13="","",'①4.事業内容（販促）'!B13)</f>
        <v/>
      </c>
      <c r="C86" s="1199" t="str">
        <f>IF('①4.事業内容（販促）'!C13="","",'①4.事業内容（販促）'!C13)</f>
        <v/>
      </c>
      <c r="D86" s="1200"/>
      <c r="E86" s="269">
        <f>SUM(E87:E95)</f>
        <v>0</v>
      </c>
      <c r="F86" s="269">
        <f>SUM(F87:F95)</f>
        <v>0</v>
      </c>
      <c r="G86" s="269">
        <f>SUM(G87:G95)</f>
        <v>0</v>
      </c>
      <c r="H86" s="269">
        <f>SUM(H87:H95)</f>
        <v>0</v>
      </c>
      <c r="I86" s="263"/>
      <c r="J86" s="1201"/>
      <c r="K86" s="1202"/>
      <c r="L86" s="237"/>
    </row>
    <row r="87" spans="2:13" ht="19.5" customHeight="1">
      <c r="B87" s="1175"/>
      <c r="C87" s="249" t="s">
        <v>188</v>
      </c>
      <c r="D87" s="250"/>
      <c r="E87" s="270">
        <f>SUM(F87:H87)</f>
        <v>0</v>
      </c>
      <c r="F87" s="251"/>
      <c r="G87" s="251"/>
      <c r="H87" s="251"/>
      <c r="I87" s="1186"/>
      <c r="J87" s="1173"/>
      <c r="K87" s="1174"/>
      <c r="L87" s="240"/>
      <c r="M87" s="213"/>
    </row>
    <row r="88" spans="2:13" ht="19.5" customHeight="1">
      <c r="B88" s="1176"/>
      <c r="C88" s="252" t="s">
        <v>189</v>
      </c>
      <c r="D88" s="253"/>
      <c r="E88" s="271">
        <f t="shared" ref="E88:E94" si="9">SUM(F88:H88)</f>
        <v>0</v>
      </c>
      <c r="F88" s="254"/>
      <c r="G88" s="254"/>
      <c r="H88" s="254"/>
      <c r="I88" s="1171"/>
      <c r="J88" s="1168"/>
      <c r="K88" s="1169"/>
      <c r="L88" s="237"/>
    </row>
    <row r="89" spans="2:13" ht="19.5" customHeight="1">
      <c r="B89" s="1176"/>
      <c r="C89" s="252" t="s">
        <v>190</v>
      </c>
      <c r="D89" s="253"/>
      <c r="E89" s="271">
        <f t="shared" si="9"/>
        <v>0</v>
      </c>
      <c r="F89" s="254"/>
      <c r="G89" s="254"/>
      <c r="H89" s="254"/>
      <c r="I89" s="1171"/>
      <c r="J89" s="1168"/>
      <c r="K89" s="1169"/>
      <c r="L89" s="237"/>
    </row>
    <row r="90" spans="2:13" ht="19.5" customHeight="1">
      <c r="B90" s="1176"/>
      <c r="C90" s="252" t="s">
        <v>208</v>
      </c>
      <c r="D90" s="253"/>
      <c r="E90" s="271">
        <f t="shared" si="9"/>
        <v>0</v>
      </c>
      <c r="F90" s="254"/>
      <c r="G90" s="254"/>
      <c r="H90" s="254"/>
      <c r="I90" s="1171"/>
      <c r="J90" s="1168"/>
      <c r="K90" s="1169"/>
      <c r="L90" s="237"/>
    </row>
    <row r="91" spans="2:13" ht="19.5" customHeight="1">
      <c r="B91" s="1176"/>
      <c r="C91" s="252" t="s">
        <v>192</v>
      </c>
      <c r="D91" s="253"/>
      <c r="E91" s="271">
        <f t="shared" si="9"/>
        <v>0</v>
      </c>
      <c r="F91" s="254"/>
      <c r="G91" s="254"/>
      <c r="H91" s="254"/>
      <c r="I91" s="1171"/>
      <c r="J91" s="1168"/>
      <c r="K91" s="1169"/>
      <c r="L91" s="240"/>
      <c r="M91" s="213"/>
    </row>
    <row r="92" spans="2:13" ht="19.5" customHeight="1">
      <c r="B92" s="1176"/>
      <c r="C92" s="252" t="s">
        <v>193</v>
      </c>
      <c r="D92" s="253"/>
      <c r="E92" s="271">
        <f t="shared" si="9"/>
        <v>0</v>
      </c>
      <c r="F92" s="256"/>
      <c r="G92" s="256"/>
      <c r="H92" s="256"/>
      <c r="I92" s="1171"/>
      <c r="J92" s="1191"/>
      <c r="K92" s="1192"/>
      <c r="L92" s="240"/>
      <c r="M92" s="213"/>
    </row>
    <row r="93" spans="2:13" ht="19.5" customHeight="1">
      <c r="B93" s="1176"/>
      <c r="C93" s="257" t="s">
        <v>194</v>
      </c>
      <c r="D93" s="253"/>
      <c r="E93" s="271">
        <f t="shared" si="9"/>
        <v>0</v>
      </c>
      <c r="F93" s="254"/>
      <c r="G93" s="254"/>
      <c r="H93" s="254"/>
      <c r="I93" s="1171"/>
      <c r="J93" s="1168"/>
      <c r="K93" s="1169"/>
      <c r="L93" s="240"/>
      <c r="M93" s="213"/>
    </row>
    <row r="94" spans="2:13" ht="19.5" customHeight="1">
      <c r="B94" s="1176"/>
      <c r="C94" s="252" t="s">
        <v>195</v>
      </c>
      <c r="D94" s="253"/>
      <c r="E94" s="271">
        <f t="shared" si="9"/>
        <v>0</v>
      </c>
      <c r="F94" s="254"/>
      <c r="G94" s="254"/>
      <c r="H94" s="254"/>
      <c r="I94" s="1171"/>
      <c r="J94" s="1168"/>
      <c r="K94" s="1169"/>
      <c r="L94" s="240"/>
      <c r="M94" s="213"/>
    </row>
    <row r="95" spans="2:13" ht="19.5" customHeight="1" thickBot="1">
      <c r="B95" s="1176"/>
      <c r="C95" s="273" t="s">
        <v>209</v>
      </c>
      <c r="D95" s="275"/>
      <c r="E95" s="277">
        <f>SUM(F95:H95)</f>
        <v>0</v>
      </c>
      <c r="F95" s="260"/>
      <c r="G95" s="260"/>
      <c r="H95" s="260"/>
      <c r="I95" s="1171"/>
      <c r="J95" s="1205"/>
      <c r="K95" s="1206"/>
      <c r="L95" s="240"/>
      <c r="M95" s="213"/>
    </row>
    <row r="96" spans="2:13" ht="37.5" customHeight="1">
      <c r="B96" s="268" t="str">
        <f>IF('①4.事業内容（販促）'!B14="","",'①4.事業内容（販促）'!B14)</f>
        <v/>
      </c>
      <c r="C96" s="1199" t="str">
        <f>IF('①4.事業内容（販促）'!C14="","",'①4.事業内容（販促）'!C14)</f>
        <v/>
      </c>
      <c r="D96" s="1200"/>
      <c r="E96" s="269">
        <f>SUM(E97:E105)</f>
        <v>0</v>
      </c>
      <c r="F96" s="269">
        <f>SUM(F97:F105)</f>
        <v>0</v>
      </c>
      <c r="G96" s="269">
        <f>SUM(G97:G105)</f>
        <v>0</v>
      </c>
      <c r="H96" s="269">
        <f>SUM(H97:H105)</f>
        <v>0</v>
      </c>
      <c r="I96" s="263"/>
      <c r="J96" s="1201"/>
      <c r="K96" s="1202"/>
      <c r="L96" s="237"/>
    </row>
    <row r="97" spans="1:13" ht="19.5" customHeight="1">
      <c r="B97" s="1175"/>
      <c r="C97" s="249" t="s">
        <v>188</v>
      </c>
      <c r="D97" s="250"/>
      <c r="E97" s="270">
        <f>SUM(F97:H97)</f>
        <v>0</v>
      </c>
      <c r="F97" s="251"/>
      <c r="G97" s="251"/>
      <c r="H97" s="251"/>
      <c r="I97" s="1186"/>
      <c r="J97" s="1173"/>
      <c r="K97" s="1174"/>
      <c r="L97" s="240"/>
      <c r="M97" s="213"/>
    </row>
    <row r="98" spans="1:13" ht="19.5" customHeight="1">
      <c r="B98" s="1176"/>
      <c r="C98" s="252" t="s">
        <v>189</v>
      </c>
      <c r="D98" s="253"/>
      <c r="E98" s="271">
        <f t="shared" ref="E98:E104" si="10">SUM(F98:H98)</f>
        <v>0</v>
      </c>
      <c r="F98" s="254"/>
      <c r="G98" s="254"/>
      <c r="H98" s="254"/>
      <c r="I98" s="1171"/>
      <c r="J98" s="1168"/>
      <c r="K98" s="1169"/>
      <c r="L98" s="237"/>
    </row>
    <row r="99" spans="1:13" ht="19.5" customHeight="1">
      <c r="B99" s="1176"/>
      <c r="C99" s="252" t="s">
        <v>190</v>
      </c>
      <c r="D99" s="253"/>
      <c r="E99" s="271">
        <f t="shared" si="10"/>
        <v>0</v>
      </c>
      <c r="F99" s="254"/>
      <c r="G99" s="254"/>
      <c r="H99" s="254"/>
      <c r="I99" s="1171"/>
      <c r="J99" s="1168"/>
      <c r="K99" s="1169"/>
      <c r="L99" s="237"/>
    </row>
    <row r="100" spans="1:13" ht="19.5" customHeight="1">
      <c r="B100" s="1176"/>
      <c r="C100" s="252" t="s">
        <v>208</v>
      </c>
      <c r="D100" s="253"/>
      <c r="E100" s="271">
        <f t="shared" si="10"/>
        <v>0</v>
      </c>
      <c r="F100" s="254"/>
      <c r="G100" s="254"/>
      <c r="H100" s="254"/>
      <c r="I100" s="1171"/>
      <c r="J100" s="1168"/>
      <c r="K100" s="1169"/>
      <c r="L100" s="237"/>
    </row>
    <row r="101" spans="1:13" ht="19.5" customHeight="1">
      <c r="B101" s="1176"/>
      <c r="C101" s="252" t="s">
        <v>192</v>
      </c>
      <c r="D101" s="253"/>
      <c r="E101" s="271">
        <f t="shared" si="10"/>
        <v>0</v>
      </c>
      <c r="F101" s="254"/>
      <c r="G101" s="254"/>
      <c r="H101" s="254"/>
      <c r="I101" s="1171"/>
      <c r="J101" s="1168"/>
      <c r="K101" s="1169"/>
      <c r="L101" s="240"/>
      <c r="M101" s="213"/>
    </row>
    <row r="102" spans="1:13" ht="19.5" customHeight="1">
      <c r="B102" s="1176"/>
      <c r="C102" s="252" t="s">
        <v>193</v>
      </c>
      <c r="D102" s="253"/>
      <c r="E102" s="271">
        <f t="shared" si="10"/>
        <v>0</v>
      </c>
      <c r="F102" s="256"/>
      <c r="G102" s="256"/>
      <c r="H102" s="256"/>
      <c r="I102" s="1171"/>
      <c r="J102" s="1191"/>
      <c r="K102" s="1192"/>
      <c r="L102" s="240"/>
      <c r="M102" s="213"/>
    </row>
    <row r="103" spans="1:13" ht="19.5" customHeight="1">
      <c r="B103" s="1176"/>
      <c r="C103" s="257" t="s">
        <v>194</v>
      </c>
      <c r="D103" s="253"/>
      <c r="E103" s="271">
        <f t="shared" si="10"/>
        <v>0</v>
      </c>
      <c r="F103" s="254"/>
      <c r="G103" s="254"/>
      <c r="H103" s="254"/>
      <c r="I103" s="1171"/>
      <c r="J103" s="1168"/>
      <c r="K103" s="1169"/>
      <c r="L103" s="240"/>
      <c r="M103" s="213"/>
    </row>
    <row r="104" spans="1:13" ht="19.5" customHeight="1">
      <c r="B104" s="1176"/>
      <c r="C104" s="252" t="s">
        <v>195</v>
      </c>
      <c r="D104" s="253"/>
      <c r="E104" s="271">
        <f t="shared" si="10"/>
        <v>0</v>
      </c>
      <c r="F104" s="254"/>
      <c r="G104" s="254"/>
      <c r="H104" s="254"/>
      <c r="I104" s="1171"/>
      <c r="J104" s="1168"/>
      <c r="K104" s="1169"/>
      <c r="L104" s="240"/>
      <c r="M104" s="213"/>
    </row>
    <row r="105" spans="1:13" ht="19.5" customHeight="1" thickBot="1">
      <c r="B105" s="1177"/>
      <c r="C105" s="273" t="s">
        <v>209</v>
      </c>
      <c r="D105" s="274"/>
      <c r="E105" s="272">
        <f>SUM(F105:H105)</f>
        <v>0</v>
      </c>
      <c r="F105" s="260"/>
      <c r="G105" s="260"/>
      <c r="H105" s="260"/>
      <c r="I105" s="1172"/>
      <c r="J105" s="1189"/>
      <c r="K105" s="1190"/>
      <c r="L105" s="240"/>
      <c r="M105" s="213"/>
    </row>
    <row r="106" spans="1:13" ht="37.5" hidden="1" customHeight="1">
      <c r="B106" s="368" t="str">
        <f>IF('①4.事業内容（販促）'!B15="","",'①4.事業内容（販促）'!B15)</f>
        <v/>
      </c>
      <c r="C106" s="1187" t="str">
        <f>IF('①4.事業内容（販促）'!C15="","",'①4.事業内容（販促）'!C15)</f>
        <v/>
      </c>
      <c r="D106" s="1188"/>
      <c r="E106" s="267">
        <f>SUM(E107:E115)</f>
        <v>0</v>
      </c>
      <c r="F106" s="267">
        <f>SUM(F107:F115)</f>
        <v>0</v>
      </c>
      <c r="G106" s="267">
        <f>SUM(G107:G115)</f>
        <v>0</v>
      </c>
      <c r="H106" s="267">
        <f>SUM(H107:H115)</f>
        <v>0</v>
      </c>
      <c r="I106" s="261"/>
      <c r="J106" s="1195"/>
      <c r="K106" s="1196"/>
      <c r="L106" s="237"/>
    </row>
    <row r="107" spans="1:13" ht="19.5" hidden="1" customHeight="1">
      <c r="B107" s="1175"/>
      <c r="C107" s="249" t="s">
        <v>188</v>
      </c>
      <c r="D107" s="250"/>
      <c r="E107" s="270">
        <f>SUM(F107:H107)</f>
        <v>0</v>
      </c>
      <c r="F107" s="251"/>
      <c r="G107" s="251"/>
      <c r="H107" s="251"/>
      <c r="I107" s="1186"/>
      <c r="J107" s="1173"/>
      <c r="K107" s="1174"/>
      <c r="L107" s="240"/>
      <c r="M107" s="213"/>
    </row>
    <row r="108" spans="1:13" ht="19.5" hidden="1" customHeight="1">
      <c r="B108" s="1176"/>
      <c r="C108" s="252" t="s">
        <v>189</v>
      </c>
      <c r="D108" s="253"/>
      <c r="E108" s="271">
        <f t="shared" ref="E108:E114" si="11">SUM(F108:H108)</f>
        <v>0</v>
      </c>
      <c r="F108" s="254"/>
      <c r="G108" s="254"/>
      <c r="H108" s="254"/>
      <c r="I108" s="1171"/>
      <c r="J108" s="1168"/>
      <c r="K108" s="1169"/>
      <c r="L108" s="237"/>
    </row>
    <row r="109" spans="1:13" ht="19.5" hidden="1" customHeight="1">
      <c r="B109" s="1176"/>
      <c r="C109" s="252" t="s">
        <v>190</v>
      </c>
      <c r="D109" s="253"/>
      <c r="E109" s="271">
        <f t="shared" si="11"/>
        <v>0</v>
      </c>
      <c r="F109" s="254"/>
      <c r="G109" s="254"/>
      <c r="H109" s="254"/>
      <c r="I109" s="1171"/>
      <c r="J109" s="1168"/>
      <c r="K109" s="1169"/>
      <c r="L109" s="237"/>
    </row>
    <row r="110" spans="1:13" ht="19.5" hidden="1" customHeight="1">
      <c r="B110" s="1176"/>
      <c r="C110" s="252" t="s">
        <v>208</v>
      </c>
      <c r="D110" s="253"/>
      <c r="E110" s="271">
        <f t="shared" si="11"/>
        <v>0</v>
      </c>
      <c r="F110" s="254"/>
      <c r="G110" s="254"/>
      <c r="H110" s="254"/>
      <c r="I110" s="1171"/>
      <c r="J110" s="1168"/>
      <c r="K110" s="1169"/>
      <c r="L110" s="237"/>
    </row>
    <row r="111" spans="1:13" ht="19.5" hidden="1" customHeight="1">
      <c r="B111" s="1176"/>
      <c r="C111" s="252" t="s">
        <v>192</v>
      </c>
      <c r="D111" s="253"/>
      <c r="E111" s="271">
        <f t="shared" si="11"/>
        <v>0</v>
      </c>
      <c r="F111" s="254"/>
      <c r="G111" s="254"/>
      <c r="H111" s="254"/>
      <c r="I111" s="1171"/>
      <c r="J111" s="1168"/>
      <c r="K111" s="1169"/>
      <c r="L111" s="240"/>
      <c r="M111" s="213"/>
    </row>
    <row r="112" spans="1:13" ht="19.5" hidden="1" customHeight="1">
      <c r="B112" s="1176"/>
      <c r="C112" s="252" t="s">
        <v>193</v>
      </c>
      <c r="D112" s="253"/>
      <c r="E112" s="271">
        <f t="shared" si="11"/>
        <v>0</v>
      </c>
      <c r="F112" s="256"/>
      <c r="G112" s="256"/>
      <c r="H112" s="256"/>
      <c r="I112" s="1171"/>
      <c r="J112" s="1168"/>
      <c r="K112" s="1169"/>
      <c r="L112" s="240"/>
      <c r="M112" s="213"/>
    </row>
    <row r="113" spans="2:13" ht="19.5" hidden="1" customHeight="1">
      <c r="B113" s="1176"/>
      <c r="C113" s="257" t="s">
        <v>194</v>
      </c>
      <c r="D113" s="253"/>
      <c r="E113" s="271">
        <f t="shared" si="11"/>
        <v>0</v>
      </c>
      <c r="F113" s="254"/>
      <c r="G113" s="254"/>
      <c r="H113" s="254"/>
      <c r="I113" s="1171"/>
      <c r="J113" s="1168"/>
      <c r="K113" s="1169"/>
      <c r="L113" s="240"/>
      <c r="M113" s="213"/>
    </row>
    <row r="114" spans="2:13" ht="19.5" hidden="1" customHeight="1">
      <c r="B114" s="1176"/>
      <c r="C114" s="252" t="s">
        <v>195</v>
      </c>
      <c r="D114" s="253"/>
      <c r="E114" s="271">
        <f t="shared" si="11"/>
        <v>0</v>
      </c>
      <c r="F114" s="254"/>
      <c r="G114" s="254"/>
      <c r="H114" s="254"/>
      <c r="I114" s="1171"/>
      <c r="J114" s="1168"/>
      <c r="K114" s="1169"/>
      <c r="L114" s="240"/>
      <c r="M114" s="213"/>
    </row>
    <row r="115" spans="2:13" ht="19.5" hidden="1" customHeight="1" thickBot="1">
      <c r="B115" s="1176"/>
      <c r="C115" s="273" t="s">
        <v>209</v>
      </c>
      <c r="D115" s="275"/>
      <c r="E115" s="277">
        <f>SUM(F115:H115)</f>
        <v>0</v>
      </c>
      <c r="F115" s="260"/>
      <c r="G115" s="260"/>
      <c r="H115" s="260"/>
      <c r="I115" s="1171"/>
      <c r="J115" s="1203"/>
      <c r="K115" s="1204"/>
      <c r="L115" s="240"/>
      <c r="M115" s="213"/>
    </row>
    <row r="116" spans="2:13" ht="37.5" hidden="1" customHeight="1">
      <c r="B116" s="268" t="str">
        <f>IF('①4.事業内容（販促）'!B16="","",'①4.事業内容（販促）'!B16)</f>
        <v/>
      </c>
      <c r="C116" s="1199" t="str">
        <f>IF('①4.事業内容（販促）'!C16="","",'①4.事業内容（販促）'!C16)</f>
        <v/>
      </c>
      <c r="D116" s="1200"/>
      <c r="E116" s="269">
        <f>SUM(E117:E125)</f>
        <v>0</v>
      </c>
      <c r="F116" s="269">
        <f>SUM(F117:F125)</f>
        <v>0</v>
      </c>
      <c r="G116" s="269">
        <f>SUM(G117:G125)</f>
        <v>0</v>
      </c>
      <c r="H116" s="269">
        <f>SUM(H117:H125)</f>
        <v>0</v>
      </c>
      <c r="I116" s="263"/>
      <c r="J116" s="1201"/>
      <c r="K116" s="1202"/>
      <c r="L116" s="237"/>
    </row>
    <row r="117" spans="2:13" ht="19.5" hidden="1" customHeight="1">
      <c r="B117" s="1175"/>
      <c r="C117" s="249" t="s">
        <v>188</v>
      </c>
      <c r="D117" s="250"/>
      <c r="E117" s="270">
        <f>SUM(F117:H117)</f>
        <v>0</v>
      </c>
      <c r="F117" s="251"/>
      <c r="G117" s="251"/>
      <c r="H117" s="251"/>
      <c r="I117" s="1186"/>
      <c r="J117" s="1173"/>
      <c r="K117" s="1174"/>
      <c r="L117" s="240"/>
      <c r="M117" s="213"/>
    </row>
    <row r="118" spans="2:13" ht="19.5" hidden="1" customHeight="1">
      <c r="B118" s="1176"/>
      <c r="C118" s="252" t="s">
        <v>189</v>
      </c>
      <c r="D118" s="253"/>
      <c r="E118" s="271">
        <f t="shared" ref="E118:E124" si="12">SUM(F118:H118)</f>
        <v>0</v>
      </c>
      <c r="F118" s="254"/>
      <c r="G118" s="254"/>
      <c r="H118" s="254"/>
      <c r="I118" s="1171"/>
      <c r="J118" s="1168"/>
      <c r="K118" s="1169"/>
      <c r="L118" s="237"/>
    </row>
    <row r="119" spans="2:13" ht="19.5" hidden="1" customHeight="1">
      <c r="B119" s="1176"/>
      <c r="C119" s="252" t="s">
        <v>190</v>
      </c>
      <c r="D119" s="253"/>
      <c r="E119" s="271">
        <f t="shared" si="12"/>
        <v>0</v>
      </c>
      <c r="F119" s="254"/>
      <c r="G119" s="254"/>
      <c r="H119" s="254"/>
      <c r="I119" s="1171"/>
      <c r="J119" s="1168"/>
      <c r="K119" s="1169"/>
      <c r="L119" s="237"/>
    </row>
    <row r="120" spans="2:13" ht="19.5" hidden="1" customHeight="1">
      <c r="B120" s="1176"/>
      <c r="C120" s="252" t="s">
        <v>208</v>
      </c>
      <c r="D120" s="253"/>
      <c r="E120" s="271">
        <f t="shared" si="12"/>
        <v>0</v>
      </c>
      <c r="F120" s="254"/>
      <c r="G120" s="254"/>
      <c r="H120" s="254"/>
      <c r="I120" s="1171"/>
      <c r="J120" s="1168"/>
      <c r="K120" s="1169"/>
      <c r="L120" s="237"/>
    </row>
    <row r="121" spans="2:13" ht="19.5" hidden="1" customHeight="1">
      <c r="B121" s="1176"/>
      <c r="C121" s="252" t="s">
        <v>192</v>
      </c>
      <c r="D121" s="253"/>
      <c r="E121" s="271">
        <f t="shared" si="12"/>
        <v>0</v>
      </c>
      <c r="F121" s="254"/>
      <c r="G121" s="254"/>
      <c r="H121" s="254"/>
      <c r="I121" s="1171"/>
      <c r="J121" s="1168"/>
      <c r="K121" s="1169"/>
      <c r="L121" s="240"/>
      <c r="M121" s="213"/>
    </row>
    <row r="122" spans="2:13" ht="19.5" hidden="1" customHeight="1">
      <c r="B122" s="1176"/>
      <c r="C122" s="252" t="s">
        <v>193</v>
      </c>
      <c r="D122" s="253"/>
      <c r="E122" s="271">
        <f t="shared" si="12"/>
        <v>0</v>
      </c>
      <c r="F122" s="256"/>
      <c r="G122" s="256"/>
      <c r="H122" s="256"/>
      <c r="I122" s="1171"/>
      <c r="J122" s="1191"/>
      <c r="K122" s="1192"/>
      <c r="L122" s="240"/>
      <c r="M122" s="213"/>
    </row>
    <row r="123" spans="2:13" ht="19.5" hidden="1" customHeight="1">
      <c r="B123" s="1176"/>
      <c r="C123" s="257" t="s">
        <v>194</v>
      </c>
      <c r="D123" s="253"/>
      <c r="E123" s="271">
        <f t="shared" si="12"/>
        <v>0</v>
      </c>
      <c r="F123" s="254"/>
      <c r="G123" s="254"/>
      <c r="H123" s="254"/>
      <c r="I123" s="1171"/>
      <c r="J123" s="1168"/>
      <c r="K123" s="1169"/>
      <c r="L123" s="240"/>
      <c r="M123" s="213"/>
    </row>
    <row r="124" spans="2:13" ht="19.5" hidden="1" customHeight="1">
      <c r="B124" s="1176"/>
      <c r="C124" s="252" t="s">
        <v>195</v>
      </c>
      <c r="D124" s="253"/>
      <c r="E124" s="271">
        <f t="shared" si="12"/>
        <v>0</v>
      </c>
      <c r="F124" s="254"/>
      <c r="G124" s="254"/>
      <c r="H124" s="254"/>
      <c r="I124" s="1171"/>
      <c r="J124" s="1168"/>
      <c r="K124" s="1169"/>
      <c r="L124" s="240"/>
      <c r="M124" s="213"/>
    </row>
    <row r="125" spans="2:13" ht="19.5" hidden="1" customHeight="1" thickBot="1">
      <c r="B125" s="1177"/>
      <c r="C125" s="273" t="s">
        <v>209</v>
      </c>
      <c r="D125" s="274"/>
      <c r="E125" s="272">
        <f>SUM(F125:H125)</f>
        <v>0</v>
      </c>
      <c r="F125" s="260"/>
      <c r="G125" s="260"/>
      <c r="H125" s="260"/>
      <c r="I125" s="1172"/>
      <c r="J125" s="1189"/>
      <c r="K125" s="1190"/>
      <c r="L125" s="240"/>
      <c r="M125" s="213"/>
    </row>
    <row r="126" spans="2:13" ht="37.5" hidden="1" customHeight="1">
      <c r="B126" s="368" t="str">
        <f>IF('①4.事業内容（販促）'!B17="","",'①4.事業内容（販促）'!B17)</f>
        <v/>
      </c>
      <c r="C126" s="1187" t="str">
        <f>IF('①4.事業内容（販促）'!C17="","",'①4.事業内容（販促）'!C17)</f>
        <v/>
      </c>
      <c r="D126" s="1188"/>
      <c r="E126" s="267">
        <f>SUM(E127:E135)</f>
        <v>0</v>
      </c>
      <c r="F126" s="267">
        <f>SUM(F127:F135)</f>
        <v>0</v>
      </c>
      <c r="G126" s="267">
        <f>SUM(G127:G135)</f>
        <v>0</v>
      </c>
      <c r="H126" s="267">
        <f>SUM(H127:H135)</f>
        <v>0</v>
      </c>
      <c r="I126" s="261"/>
      <c r="J126" s="1195"/>
      <c r="K126" s="1196"/>
      <c r="L126" s="237"/>
    </row>
    <row r="127" spans="2:13" ht="19.5" hidden="1" customHeight="1">
      <c r="B127" s="1175"/>
      <c r="C127" s="249" t="s">
        <v>188</v>
      </c>
      <c r="D127" s="250"/>
      <c r="E127" s="270">
        <f>SUM(F127:H127)</f>
        <v>0</v>
      </c>
      <c r="F127" s="251"/>
      <c r="G127" s="251"/>
      <c r="H127" s="251"/>
      <c r="I127" s="1186"/>
      <c r="J127" s="1173"/>
      <c r="K127" s="1174"/>
      <c r="L127" s="240"/>
      <c r="M127" s="213"/>
    </row>
    <row r="128" spans="2:13" ht="19.5" hidden="1" customHeight="1">
      <c r="B128" s="1176"/>
      <c r="C128" s="252" t="s">
        <v>189</v>
      </c>
      <c r="D128" s="253"/>
      <c r="E128" s="271">
        <f t="shared" ref="E128:E134" si="13">SUM(F128:H128)</f>
        <v>0</v>
      </c>
      <c r="F128" s="254"/>
      <c r="G128" s="254"/>
      <c r="H128" s="254"/>
      <c r="I128" s="1171"/>
      <c r="J128" s="1168"/>
      <c r="K128" s="1169"/>
      <c r="L128" s="237"/>
    </row>
    <row r="129" spans="2:13" ht="19.5" hidden="1" customHeight="1">
      <c r="B129" s="1176"/>
      <c r="C129" s="252" t="s">
        <v>190</v>
      </c>
      <c r="D129" s="253"/>
      <c r="E129" s="271">
        <f t="shared" si="13"/>
        <v>0</v>
      </c>
      <c r="F129" s="254"/>
      <c r="G129" s="254"/>
      <c r="H129" s="254"/>
      <c r="I129" s="1171"/>
      <c r="J129" s="1168"/>
      <c r="K129" s="1169"/>
      <c r="L129" s="237"/>
    </row>
    <row r="130" spans="2:13" ht="19.5" hidden="1" customHeight="1">
      <c r="B130" s="1176"/>
      <c r="C130" s="252" t="s">
        <v>208</v>
      </c>
      <c r="D130" s="253"/>
      <c r="E130" s="271">
        <f t="shared" si="13"/>
        <v>0</v>
      </c>
      <c r="F130" s="254"/>
      <c r="G130" s="254"/>
      <c r="H130" s="254"/>
      <c r="I130" s="1171"/>
      <c r="J130" s="1168"/>
      <c r="K130" s="1169"/>
      <c r="L130" s="237"/>
    </row>
    <row r="131" spans="2:13" ht="19.5" hidden="1" customHeight="1">
      <c r="B131" s="1176"/>
      <c r="C131" s="252" t="s">
        <v>192</v>
      </c>
      <c r="D131" s="253"/>
      <c r="E131" s="271">
        <f t="shared" si="13"/>
        <v>0</v>
      </c>
      <c r="F131" s="254"/>
      <c r="G131" s="254"/>
      <c r="H131" s="254"/>
      <c r="I131" s="1171"/>
      <c r="J131" s="1168"/>
      <c r="K131" s="1169"/>
      <c r="L131" s="240"/>
      <c r="M131" s="213"/>
    </row>
    <row r="132" spans="2:13" ht="19.5" hidden="1" customHeight="1">
      <c r="B132" s="1176"/>
      <c r="C132" s="252" t="s">
        <v>193</v>
      </c>
      <c r="D132" s="253"/>
      <c r="E132" s="271">
        <f t="shared" si="13"/>
        <v>0</v>
      </c>
      <c r="F132" s="256"/>
      <c r="G132" s="256"/>
      <c r="H132" s="256"/>
      <c r="I132" s="1171"/>
      <c r="J132" s="1168"/>
      <c r="K132" s="1169"/>
      <c r="L132" s="240"/>
      <c r="M132" s="213"/>
    </row>
    <row r="133" spans="2:13" ht="19.5" hidden="1" customHeight="1">
      <c r="B133" s="1176"/>
      <c r="C133" s="257" t="s">
        <v>194</v>
      </c>
      <c r="D133" s="253"/>
      <c r="E133" s="271">
        <f t="shared" si="13"/>
        <v>0</v>
      </c>
      <c r="F133" s="254"/>
      <c r="G133" s="254"/>
      <c r="H133" s="254"/>
      <c r="I133" s="1171"/>
      <c r="J133" s="1168"/>
      <c r="K133" s="1169"/>
      <c r="L133" s="240"/>
      <c r="M133" s="213"/>
    </row>
    <row r="134" spans="2:13" ht="19.5" hidden="1" customHeight="1">
      <c r="B134" s="1176"/>
      <c r="C134" s="252" t="s">
        <v>195</v>
      </c>
      <c r="D134" s="253"/>
      <c r="E134" s="271">
        <f t="shared" si="13"/>
        <v>0</v>
      </c>
      <c r="F134" s="254"/>
      <c r="G134" s="254"/>
      <c r="H134" s="254"/>
      <c r="I134" s="1171"/>
      <c r="J134" s="1168"/>
      <c r="K134" s="1169"/>
      <c r="L134" s="240"/>
      <c r="M134" s="213"/>
    </row>
    <row r="135" spans="2:13" ht="19.5" hidden="1" customHeight="1" thickBot="1">
      <c r="B135" s="1177"/>
      <c r="C135" s="273" t="s">
        <v>209</v>
      </c>
      <c r="D135" s="274"/>
      <c r="E135" s="272">
        <f>SUM(F135:H135)</f>
        <v>0</v>
      </c>
      <c r="F135" s="260"/>
      <c r="G135" s="260"/>
      <c r="H135" s="260"/>
      <c r="I135" s="1172"/>
      <c r="J135" s="1193"/>
      <c r="K135" s="1194"/>
      <c r="L135" s="240"/>
      <c r="M135" s="213"/>
    </row>
    <row r="136" spans="2:13" ht="40.5" hidden="1" customHeight="1">
      <c r="B136" s="368" t="str">
        <f>IF('①4.事業内容（販促）'!B18="","",'①4.事業内容（販促）'!B18)</f>
        <v/>
      </c>
      <c r="C136" s="1187" t="str">
        <f>IF('①4.事業内容（販促）'!C18="","",'①4.事業内容（販促）'!C18)</f>
        <v/>
      </c>
      <c r="D136" s="1188"/>
      <c r="E136" s="267">
        <f>SUM(E137:E145)</f>
        <v>0</v>
      </c>
      <c r="F136" s="267">
        <f>SUM(F137:F145)</f>
        <v>0</v>
      </c>
      <c r="G136" s="267">
        <f>SUM(G137:G145)</f>
        <v>0</v>
      </c>
      <c r="H136" s="267">
        <f>SUM(H137:H145)</f>
        <v>0</v>
      </c>
      <c r="I136" s="262"/>
      <c r="J136" s="1197"/>
      <c r="K136" s="1198"/>
      <c r="L136" s="237"/>
    </row>
    <row r="137" spans="2:13" ht="19.5" hidden="1" customHeight="1">
      <c r="B137" s="1175"/>
      <c r="C137" s="249" t="s">
        <v>188</v>
      </c>
      <c r="D137" s="250"/>
      <c r="E137" s="270">
        <f>SUM(F137:H137)</f>
        <v>0</v>
      </c>
      <c r="F137" s="251"/>
      <c r="G137" s="251"/>
      <c r="H137" s="251"/>
      <c r="I137" s="1186"/>
      <c r="J137" s="1173"/>
      <c r="K137" s="1174"/>
      <c r="L137" s="237"/>
    </row>
    <row r="138" spans="2:13" ht="19.5" hidden="1" customHeight="1">
      <c r="B138" s="1176"/>
      <c r="C138" s="252" t="s">
        <v>189</v>
      </c>
      <c r="D138" s="253"/>
      <c r="E138" s="271">
        <f t="shared" ref="E138:E144" si="14">SUM(F138:H138)</f>
        <v>0</v>
      </c>
      <c r="F138" s="254"/>
      <c r="G138" s="254"/>
      <c r="H138" s="254"/>
      <c r="I138" s="1171"/>
      <c r="J138" s="1168"/>
      <c r="K138" s="1169"/>
      <c r="L138" s="240"/>
      <c r="M138" s="213"/>
    </row>
    <row r="139" spans="2:13" ht="19.5" hidden="1" customHeight="1">
      <c r="B139" s="1176"/>
      <c r="C139" s="252" t="s">
        <v>190</v>
      </c>
      <c r="D139" s="253"/>
      <c r="E139" s="271">
        <f t="shared" si="14"/>
        <v>0</v>
      </c>
      <c r="F139" s="254"/>
      <c r="G139" s="254"/>
      <c r="H139" s="254"/>
      <c r="I139" s="1171"/>
      <c r="J139" s="1168"/>
      <c r="K139" s="1169"/>
      <c r="L139" s="240"/>
      <c r="M139" s="213"/>
    </row>
    <row r="140" spans="2:13" ht="19.5" hidden="1" customHeight="1">
      <c r="B140" s="1176"/>
      <c r="C140" s="252" t="s">
        <v>208</v>
      </c>
      <c r="D140" s="253"/>
      <c r="E140" s="271">
        <f t="shared" si="14"/>
        <v>0</v>
      </c>
      <c r="F140" s="254"/>
      <c r="G140" s="254"/>
      <c r="H140" s="254"/>
      <c r="I140" s="1171"/>
      <c r="J140" s="1168"/>
      <c r="K140" s="1169"/>
      <c r="L140" s="240"/>
      <c r="M140" s="213"/>
    </row>
    <row r="141" spans="2:13" ht="19.5" hidden="1" customHeight="1">
      <c r="B141" s="1176"/>
      <c r="C141" s="252" t="s">
        <v>192</v>
      </c>
      <c r="D141" s="253"/>
      <c r="E141" s="271">
        <f t="shared" si="14"/>
        <v>0</v>
      </c>
      <c r="F141" s="254"/>
      <c r="G141" s="254"/>
      <c r="H141" s="254"/>
      <c r="I141" s="1171"/>
      <c r="J141" s="1168"/>
      <c r="K141" s="1169"/>
      <c r="L141" s="237"/>
    </row>
    <row r="142" spans="2:13" ht="19.5" hidden="1" customHeight="1">
      <c r="B142" s="1176"/>
      <c r="C142" s="252" t="s">
        <v>193</v>
      </c>
      <c r="D142" s="253"/>
      <c r="E142" s="271">
        <f t="shared" si="14"/>
        <v>0</v>
      </c>
      <c r="F142" s="256"/>
      <c r="G142" s="256"/>
      <c r="H142" s="256"/>
      <c r="I142" s="1171"/>
      <c r="J142" s="1191"/>
      <c r="K142" s="1192"/>
      <c r="L142" s="237"/>
    </row>
    <row r="143" spans="2:13" ht="19.5" hidden="1" customHeight="1">
      <c r="B143" s="1176"/>
      <c r="C143" s="257" t="s">
        <v>194</v>
      </c>
      <c r="D143" s="253"/>
      <c r="E143" s="271">
        <f t="shared" si="14"/>
        <v>0</v>
      </c>
      <c r="F143" s="254"/>
      <c r="G143" s="254"/>
      <c r="H143" s="254"/>
      <c r="I143" s="1171"/>
      <c r="J143" s="1168"/>
      <c r="K143" s="1169"/>
      <c r="L143" s="237"/>
    </row>
    <row r="144" spans="2:13" ht="19.5" hidden="1" customHeight="1">
      <c r="B144" s="1176"/>
      <c r="C144" s="252" t="s">
        <v>195</v>
      </c>
      <c r="D144" s="253"/>
      <c r="E144" s="271">
        <f t="shared" si="14"/>
        <v>0</v>
      </c>
      <c r="F144" s="254"/>
      <c r="G144" s="254"/>
      <c r="H144" s="254"/>
      <c r="I144" s="1171"/>
      <c r="J144" s="1168"/>
      <c r="K144" s="1169"/>
      <c r="L144" s="237"/>
    </row>
    <row r="145" spans="2:13" ht="19.5" hidden="1" customHeight="1" thickBot="1">
      <c r="B145" s="1177"/>
      <c r="C145" s="273" t="s">
        <v>209</v>
      </c>
      <c r="D145" s="274"/>
      <c r="E145" s="272">
        <f>SUM(F145:H145)</f>
        <v>0</v>
      </c>
      <c r="F145" s="260"/>
      <c r="G145" s="260"/>
      <c r="H145" s="260"/>
      <c r="I145" s="1172"/>
      <c r="J145" s="1189"/>
      <c r="K145" s="1190"/>
      <c r="L145" s="237"/>
    </row>
    <row r="146" spans="2:13" ht="37.5" hidden="1" customHeight="1">
      <c r="B146" s="368" t="str">
        <f>IF('①4.事業内容（販促）'!B19="","",'①4.事業内容（販促）'!B19)</f>
        <v/>
      </c>
      <c r="C146" s="1187" t="str">
        <f>IF('①4.事業内容（販促）'!C19="","",'①4.事業内容（販促）'!C19)</f>
        <v/>
      </c>
      <c r="D146" s="1188"/>
      <c r="E146" s="267">
        <f>SUM(E147:E155)</f>
        <v>0</v>
      </c>
      <c r="F146" s="267">
        <f>SUM(F147:F155)</f>
        <v>0</v>
      </c>
      <c r="G146" s="267">
        <f>SUM(G147:G155)</f>
        <v>0</v>
      </c>
      <c r="H146" s="267">
        <f>SUM(H147:H155)</f>
        <v>0</v>
      </c>
      <c r="I146" s="261"/>
      <c r="J146" s="1195"/>
      <c r="K146" s="1196"/>
      <c r="L146" s="237"/>
    </row>
    <row r="147" spans="2:13" ht="19.5" hidden="1" customHeight="1">
      <c r="B147" s="1175"/>
      <c r="C147" s="249" t="s">
        <v>188</v>
      </c>
      <c r="D147" s="250"/>
      <c r="E147" s="270">
        <f>SUM(F147:H147)</f>
        <v>0</v>
      </c>
      <c r="F147" s="251"/>
      <c r="G147" s="251"/>
      <c r="H147" s="251"/>
      <c r="I147" s="1186"/>
      <c r="J147" s="1173"/>
      <c r="K147" s="1174"/>
      <c r="L147" s="240"/>
      <c r="M147" s="213"/>
    </row>
    <row r="148" spans="2:13" ht="19.5" hidden="1" customHeight="1">
      <c r="B148" s="1176"/>
      <c r="C148" s="252" t="s">
        <v>189</v>
      </c>
      <c r="D148" s="253"/>
      <c r="E148" s="271">
        <f t="shared" ref="E148:E154" si="15">SUM(F148:H148)</f>
        <v>0</v>
      </c>
      <c r="F148" s="254"/>
      <c r="G148" s="254"/>
      <c r="H148" s="254"/>
      <c r="I148" s="1171"/>
      <c r="J148" s="1168"/>
      <c r="K148" s="1169"/>
      <c r="L148" s="237"/>
    </row>
    <row r="149" spans="2:13" ht="19.5" hidden="1" customHeight="1">
      <c r="B149" s="1176"/>
      <c r="C149" s="252" t="s">
        <v>190</v>
      </c>
      <c r="D149" s="253"/>
      <c r="E149" s="271">
        <f t="shared" si="15"/>
        <v>0</v>
      </c>
      <c r="F149" s="254"/>
      <c r="G149" s="254"/>
      <c r="H149" s="254"/>
      <c r="I149" s="1171"/>
      <c r="J149" s="1168"/>
      <c r="K149" s="1169"/>
      <c r="L149" s="237"/>
    </row>
    <row r="150" spans="2:13" ht="19.5" hidden="1" customHeight="1">
      <c r="B150" s="1176"/>
      <c r="C150" s="252" t="s">
        <v>208</v>
      </c>
      <c r="D150" s="253"/>
      <c r="E150" s="271">
        <f t="shared" si="15"/>
        <v>0</v>
      </c>
      <c r="F150" s="254"/>
      <c r="G150" s="254"/>
      <c r="H150" s="254"/>
      <c r="I150" s="1171"/>
      <c r="J150" s="1168"/>
      <c r="K150" s="1169"/>
      <c r="L150" s="237"/>
    </row>
    <row r="151" spans="2:13" ht="19.5" hidden="1" customHeight="1">
      <c r="B151" s="1176"/>
      <c r="C151" s="252" t="s">
        <v>192</v>
      </c>
      <c r="D151" s="253"/>
      <c r="E151" s="271">
        <f t="shared" si="15"/>
        <v>0</v>
      </c>
      <c r="F151" s="254"/>
      <c r="G151" s="254"/>
      <c r="H151" s="254"/>
      <c r="I151" s="1171"/>
      <c r="J151" s="1168"/>
      <c r="K151" s="1169"/>
      <c r="L151" s="240"/>
      <c r="M151" s="213"/>
    </row>
    <row r="152" spans="2:13" ht="19.5" hidden="1" customHeight="1">
      <c r="B152" s="1176"/>
      <c r="C152" s="252" t="s">
        <v>193</v>
      </c>
      <c r="D152" s="253"/>
      <c r="E152" s="271">
        <f t="shared" si="15"/>
        <v>0</v>
      </c>
      <c r="F152" s="256"/>
      <c r="G152" s="256"/>
      <c r="H152" s="256"/>
      <c r="I152" s="1171"/>
      <c r="J152" s="1168"/>
      <c r="K152" s="1169"/>
      <c r="L152" s="240"/>
      <c r="M152" s="213"/>
    </row>
    <row r="153" spans="2:13" ht="19.5" hidden="1" customHeight="1">
      <c r="B153" s="1176"/>
      <c r="C153" s="257" t="s">
        <v>194</v>
      </c>
      <c r="D153" s="253"/>
      <c r="E153" s="271">
        <f t="shared" si="15"/>
        <v>0</v>
      </c>
      <c r="F153" s="254"/>
      <c r="G153" s="254"/>
      <c r="H153" s="254"/>
      <c r="I153" s="1171"/>
      <c r="J153" s="1168"/>
      <c r="K153" s="1169"/>
      <c r="L153" s="240"/>
      <c r="M153" s="213"/>
    </row>
    <row r="154" spans="2:13" ht="19.5" hidden="1" customHeight="1">
      <c r="B154" s="1176"/>
      <c r="C154" s="252" t="s">
        <v>195</v>
      </c>
      <c r="D154" s="253"/>
      <c r="E154" s="271">
        <f t="shared" si="15"/>
        <v>0</v>
      </c>
      <c r="F154" s="254"/>
      <c r="G154" s="254"/>
      <c r="H154" s="254"/>
      <c r="I154" s="1171"/>
      <c r="J154" s="1168"/>
      <c r="K154" s="1169"/>
      <c r="L154" s="240"/>
      <c r="M154" s="213"/>
    </row>
    <row r="155" spans="2:13" ht="19.5" hidden="1" customHeight="1" thickBot="1">
      <c r="B155" s="1177"/>
      <c r="C155" s="273" t="s">
        <v>209</v>
      </c>
      <c r="D155" s="274"/>
      <c r="E155" s="272">
        <f>SUM(F155:H155)</f>
        <v>0</v>
      </c>
      <c r="F155" s="260"/>
      <c r="G155" s="260"/>
      <c r="H155" s="260"/>
      <c r="I155" s="1172"/>
      <c r="J155" s="1193"/>
      <c r="K155" s="1194"/>
      <c r="L155" s="240"/>
      <c r="M155" s="213"/>
    </row>
    <row r="156" spans="2:13" ht="37.5" hidden="1" customHeight="1">
      <c r="B156" s="368" t="str">
        <f>IF('①4.事業内容（販促）'!B20="","",'①4.事業内容（販促）'!B20)</f>
        <v/>
      </c>
      <c r="C156" s="1187" t="str">
        <f>IF('①4.事業内容（販促）'!C20="","",'①4.事業内容（販促）'!C20)</f>
        <v/>
      </c>
      <c r="D156" s="1188"/>
      <c r="E156" s="267">
        <f>SUM(E157:E165)</f>
        <v>0</v>
      </c>
      <c r="F156" s="267">
        <f>SUM(F157:F165)</f>
        <v>0</v>
      </c>
      <c r="G156" s="267">
        <f>SUM(G157:G165)</f>
        <v>0</v>
      </c>
      <c r="H156" s="267">
        <f>SUM(H157:H165)</f>
        <v>0</v>
      </c>
      <c r="I156" s="262"/>
      <c r="J156" s="1197"/>
      <c r="K156" s="1198"/>
      <c r="L156" s="237"/>
    </row>
    <row r="157" spans="2:13" ht="19.5" hidden="1" customHeight="1">
      <c r="B157" s="1175"/>
      <c r="C157" s="249" t="s">
        <v>188</v>
      </c>
      <c r="D157" s="250"/>
      <c r="E157" s="270">
        <f>SUM(F157:H157)</f>
        <v>0</v>
      </c>
      <c r="F157" s="251"/>
      <c r="G157" s="251"/>
      <c r="H157" s="251"/>
      <c r="I157" s="1186"/>
      <c r="J157" s="1173"/>
      <c r="K157" s="1174"/>
      <c r="L157" s="240"/>
      <c r="M157" s="213"/>
    </row>
    <row r="158" spans="2:13" ht="19.5" hidden="1" customHeight="1">
      <c r="B158" s="1176"/>
      <c r="C158" s="252" t="s">
        <v>189</v>
      </c>
      <c r="D158" s="253"/>
      <c r="E158" s="271">
        <f t="shared" ref="E158:E164" si="16">SUM(F158:H158)</f>
        <v>0</v>
      </c>
      <c r="F158" s="254"/>
      <c r="G158" s="254"/>
      <c r="H158" s="254"/>
      <c r="I158" s="1171"/>
      <c r="J158" s="1168"/>
      <c r="K158" s="1169"/>
      <c r="L158" s="237"/>
    </row>
    <row r="159" spans="2:13" ht="19.5" hidden="1" customHeight="1">
      <c r="B159" s="1176"/>
      <c r="C159" s="252" t="s">
        <v>190</v>
      </c>
      <c r="D159" s="253"/>
      <c r="E159" s="271">
        <f t="shared" si="16"/>
        <v>0</v>
      </c>
      <c r="F159" s="254"/>
      <c r="G159" s="254"/>
      <c r="H159" s="254"/>
      <c r="I159" s="1171"/>
      <c r="J159" s="1168"/>
      <c r="K159" s="1169"/>
      <c r="L159" s="237"/>
    </row>
    <row r="160" spans="2:13" ht="19.5" hidden="1" customHeight="1">
      <c r="B160" s="1176"/>
      <c r="C160" s="252" t="s">
        <v>208</v>
      </c>
      <c r="D160" s="253"/>
      <c r="E160" s="271">
        <f t="shared" si="16"/>
        <v>0</v>
      </c>
      <c r="F160" s="254"/>
      <c r="G160" s="254"/>
      <c r="H160" s="254"/>
      <c r="I160" s="1171"/>
      <c r="J160" s="1168"/>
      <c r="K160" s="1169"/>
      <c r="L160" s="237"/>
    </row>
    <row r="161" spans="2:13" ht="19.5" hidden="1" customHeight="1">
      <c r="B161" s="1176"/>
      <c r="C161" s="252" t="s">
        <v>192</v>
      </c>
      <c r="D161" s="253"/>
      <c r="E161" s="271">
        <f t="shared" si="16"/>
        <v>0</v>
      </c>
      <c r="F161" s="254"/>
      <c r="G161" s="254"/>
      <c r="H161" s="254"/>
      <c r="I161" s="1171"/>
      <c r="J161" s="1168"/>
      <c r="K161" s="1169"/>
      <c r="L161" s="240"/>
      <c r="M161" s="213"/>
    </row>
    <row r="162" spans="2:13" ht="19.5" hidden="1" customHeight="1">
      <c r="B162" s="1176"/>
      <c r="C162" s="252" t="s">
        <v>193</v>
      </c>
      <c r="D162" s="253"/>
      <c r="E162" s="271">
        <f t="shared" si="16"/>
        <v>0</v>
      </c>
      <c r="F162" s="256"/>
      <c r="G162" s="256"/>
      <c r="H162" s="256"/>
      <c r="I162" s="1171"/>
      <c r="J162" s="1191"/>
      <c r="K162" s="1192"/>
      <c r="L162" s="240"/>
      <c r="M162" s="213"/>
    </row>
    <row r="163" spans="2:13" ht="19.5" hidden="1" customHeight="1">
      <c r="B163" s="1176"/>
      <c r="C163" s="257" t="s">
        <v>194</v>
      </c>
      <c r="D163" s="253"/>
      <c r="E163" s="271">
        <f t="shared" si="16"/>
        <v>0</v>
      </c>
      <c r="F163" s="254"/>
      <c r="G163" s="254"/>
      <c r="H163" s="254"/>
      <c r="I163" s="1171"/>
      <c r="J163" s="1168"/>
      <c r="K163" s="1169"/>
      <c r="L163" s="240"/>
      <c r="M163" s="213"/>
    </row>
    <row r="164" spans="2:13" ht="19.5" hidden="1" customHeight="1">
      <c r="B164" s="1176"/>
      <c r="C164" s="252" t="s">
        <v>195</v>
      </c>
      <c r="D164" s="253"/>
      <c r="E164" s="271">
        <f t="shared" si="16"/>
        <v>0</v>
      </c>
      <c r="F164" s="254"/>
      <c r="G164" s="254"/>
      <c r="H164" s="254"/>
      <c r="I164" s="1171"/>
      <c r="J164" s="1168"/>
      <c r="K164" s="1169"/>
      <c r="L164" s="240"/>
      <c r="M164" s="213"/>
    </row>
    <row r="165" spans="2:13" ht="19.5" hidden="1" customHeight="1" thickBot="1">
      <c r="B165" s="1177"/>
      <c r="C165" s="273" t="s">
        <v>209</v>
      </c>
      <c r="D165" s="274"/>
      <c r="E165" s="272">
        <f>SUM(F165:H165)</f>
        <v>0</v>
      </c>
      <c r="F165" s="260"/>
      <c r="G165" s="260"/>
      <c r="H165" s="260"/>
      <c r="I165" s="1172"/>
      <c r="J165" s="1189"/>
      <c r="K165" s="1190"/>
      <c r="L165" s="240"/>
      <c r="M165" s="213"/>
    </row>
    <row r="166" spans="2:13" ht="37.5" hidden="1" customHeight="1">
      <c r="B166" s="368" t="str">
        <f>IF('①4.事業内容（販促）'!B21="","",'①4.事業内容（販促）'!B21)</f>
        <v/>
      </c>
      <c r="C166" s="1187" t="str">
        <f>IF('①4.事業内容（販促）'!C21="","",'①4.事業内容（販促）'!C21)</f>
        <v/>
      </c>
      <c r="D166" s="1188"/>
      <c r="E166" s="267">
        <f>SUM(E167:E175)</f>
        <v>0</v>
      </c>
      <c r="F166" s="267">
        <f>SUM(F167:F175)</f>
        <v>0</v>
      </c>
      <c r="G166" s="267">
        <f>SUM(G167:G175)</f>
        <v>0</v>
      </c>
      <c r="H166" s="267">
        <f>SUM(H167:H175)</f>
        <v>0</v>
      </c>
      <c r="I166" s="261"/>
      <c r="J166" s="1195"/>
      <c r="K166" s="1196"/>
      <c r="L166" s="237"/>
    </row>
    <row r="167" spans="2:13" ht="19.5" hidden="1" customHeight="1">
      <c r="B167" s="1175"/>
      <c r="C167" s="249" t="s">
        <v>188</v>
      </c>
      <c r="D167" s="250"/>
      <c r="E167" s="270">
        <f>SUM(F167:H167)</f>
        <v>0</v>
      </c>
      <c r="F167" s="251"/>
      <c r="G167" s="251"/>
      <c r="H167" s="251"/>
      <c r="I167" s="1186"/>
      <c r="J167" s="1173"/>
      <c r="K167" s="1174"/>
      <c r="L167" s="240"/>
      <c r="M167" s="213"/>
    </row>
    <row r="168" spans="2:13" ht="19.5" hidden="1" customHeight="1">
      <c r="B168" s="1176"/>
      <c r="C168" s="252" t="s">
        <v>189</v>
      </c>
      <c r="D168" s="253"/>
      <c r="E168" s="271">
        <f t="shared" ref="E168:E174" si="17">SUM(F168:H168)</f>
        <v>0</v>
      </c>
      <c r="F168" s="254"/>
      <c r="G168" s="254"/>
      <c r="H168" s="254"/>
      <c r="I168" s="1171"/>
      <c r="J168" s="1168"/>
      <c r="K168" s="1169"/>
      <c r="L168" s="237"/>
    </row>
    <row r="169" spans="2:13" ht="19.5" hidden="1" customHeight="1">
      <c r="B169" s="1176"/>
      <c r="C169" s="252" t="s">
        <v>190</v>
      </c>
      <c r="D169" s="253"/>
      <c r="E169" s="271">
        <f t="shared" si="17"/>
        <v>0</v>
      </c>
      <c r="F169" s="254"/>
      <c r="G169" s="254"/>
      <c r="H169" s="254"/>
      <c r="I169" s="1171"/>
      <c r="J169" s="1168"/>
      <c r="K169" s="1169"/>
      <c r="L169" s="237"/>
    </row>
    <row r="170" spans="2:13" ht="19.5" hidden="1" customHeight="1">
      <c r="B170" s="1176"/>
      <c r="C170" s="252" t="s">
        <v>208</v>
      </c>
      <c r="D170" s="253"/>
      <c r="E170" s="271">
        <f t="shared" si="17"/>
        <v>0</v>
      </c>
      <c r="F170" s="254"/>
      <c r="G170" s="254"/>
      <c r="H170" s="254"/>
      <c r="I170" s="1171"/>
      <c r="J170" s="1168"/>
      <c r="K170" s="1169"/>
      <c r="L170" s="237"/>
    </row>
    <row r="171" spans="2:13" ht="19.5" hidden="1" customHeight="1">
      <c r="B171" s="1176"/>
      <c r="C171" s="252" t="s">
        <v>192</v>
      </c>
      <c r="D171" s="253"/>
      <c r="E171" s="271">
        <f t="shared" si="17"/>
        <v>0</v>
      </c>
      <c r="F171" s="254"/>
      <c r="G171" s="254"/>
      <c r="H171" s="254"/>
      <c r="I171" s="1171"/>
      <c r="J171" s="1168"/>
      <c r="K171" s="1169"/>
      <c r="L171" s="240"/>
      <c r="M171" s="213"/>
    </row>
    <row r="172" spans="2:13" ht="19.5" hidden="1" customHeight="1">
      <c r="B172" s="1176"/>
      <c r="C172" s="252" t="s">
        <v>193</v>
      </c>
      <c r="D172" s="253"/>
      <c r="E172" s="271">
        <f t="shared" si="17"/>
        <v>0</v>
      </c>
      <c r="F172" s="256"/>
      <c r="G172" s="256"/>
      <c r="H172" s="256"/>
      <c r="I172" s="1171"/>
      <c r="J172" s="1168"/>
      <c r="K172" s="1169"/>
      <c r="L172" s="240"/>
      <c r="M172" s="213"/>
    </row>
    <row r="173" spans="2:13" ht="19.5" hidden="1" customHeight="1">
      <c r="B173" s="1176"/>
      <c r="C173" s="257" t="s">
        <v>194</v>
      </c>
      <c r="D173" s="253"/>
      <c r="E173" s="271">
        <f t="shared" si="17"/>
        <v>0</v>
      </c>
      <c r="F173" s="254"/>
      <c r="G173" s="254"/>
      <c r="H173" s="254"/>
      <c r="I173" s="1171"/>
      <c r="J173" s="1168"/>
      <c r="K173" s="1169"/>
      <c r="L173" s="240"/>
      <c r="M173" s="213"/>
    </row>
    <row r="174" spans="2:13" ht="19.5" hidden="1" customHeight="1">
      <c r="B174" s="1176"/>
      <c r="C174" s="252" t="s">
        <v>195</v>
      </c>
      <c r="D174" s="253"/>
      <c r="E174" s="271">
        <f t="shared" si="17"/>
        <v>0</v>
      </c>
      <c r="F174" s="254"/>
      <c r="G174" s="254"/>
      <c r="H174" s="254"/>
      <c r="I174" s="1171"/>
      <c r="J174" s="1168"/>
      <c r="K174" s="1169"/>
      <c r="L174" s="240"/>
      <c r="M174" s="213"/>
    </row>
    <row r="175" spans="2:13" ht="19.5" hidden="1" customHeight="1" thickBot="1">
      <c r="B175" s="1176"/>
      <c r="C175" s="273" t="s">
        <v>209</v>
      </c>
      <c r="D175" s="275"/>
      <c r="E175" s="277">
        <f>SUM(F175:H175)</f>
        <v>0</v>
      </c>
      <c r="F175" s="260"/>
      <c r="G175" s="260"/>
      <c r="H175" s="260"/>
      <c r="I175" s="1171"/>
      <c r="J175" s="1203"/>
      <c r="K175" s="1204"/>
      <c r="L175" s="240"/>
      <c r="M175" s="213"/>
    </row>
    <row r="176" spans="2:13" ht="37.5" hidden="1" customHeight="1">
      <c r="B176" s="268" t="str">
        <f>IF('①4.事業内容（販促）'!B22="","",'①4.事業内容（販促）'!B22)</f>
        <v/>
      </c>
      <c r="C176" s="1199" t="str">
        <f>IF('①4.事業内容（販促）'!C22="","",'①4.事業内容（販促）'!C22)</f>
        <v/>
      </c>
      <c r="D176" s="1200"/>
      <c r="E176" s="269">
        <f>SUM(E177:E185)</f>
        <v>0</v>
      </c>
      <c r="F176" s="269">
        <f>SUM(F177:F185)</f>
        <v>0</v>
      </c>
      <c r="G176" s="269">
        <f>SUM(G177:G185)</f>
        <v>0</v>
      </c>
      <c r="H176" s="269">
        <f>SUM(H177:H185)</f>
        <v>0</v>
      </c>
      <c r="I176" s="263"/>
      <c r="J176" s="1201"/>
      <c r="K176" s="1202"/>
      <c r="L176" s="237"/>
    </row>
    <row r="177" spans="2:13" ht="19.5" hidden="1" customHeight="1">
      <c r="B177" s="1175"/>
      <c r="C177" s="249" t="s">
        <v>188</v>
      </c>
      <c r="D177" s="250"/>
      <c r="E177" s="270">
        <f>SUM(F177:H177)</f>
        <v>0</v>
      </c>
      <c r="F177" s="251"/>
      <c r="G177" s="251"/>
      <c r="H177" s="251"/>
      <c r="I177" s="1186"/>
      <c r="J177" s="1173"/>
      <c r="K177" s="1174"/>
      <c r="L177" s="240"/>
      <c r="M177" s="213"/>
    </row>
    <row r="178" spans="2:13" ht="19.5" hidden="1" customHeight="1">
      <c r="B178" s="1176"/>
      <c r="C178" s="252" t="s">
        <v>189</v>
      </c>
      <c r="D178" s="253"/>
      <c r="E178" s="271">
        <f t="shared" ref="E178:E184" si="18">SUM(F178:H178)</f>
        <v>0</v>
      </c>
      <c r="F178" s="254"/>
      <c r="G178" s="254"/>
      <c r="H178" s="254"/>
      <c r="I178" s="1171"/>
      <c r="J178" s="1168"/>
      <c r="K178" s="1169"/>
      <c r="L178" s="237"/>
    </row>
    <row r="179" spans="2:13" ht="19.5" hidden="1" customHeight="1">
      <c r="B179" s="1176"/>
      <c r="C179" s="252" t="s">
        <v>190</v>
      </c>
      <c r="D179" s="253"/>
      <c r="E179" s="271">
        <f t="shared" si="18"/>
        <v>0</v>
      </c>
      <c r="F179" s="254"/>
      <c r="G179" s="254"/>
      <c r="H179" s="254"/>
      <c r="I179" s="1171"/>
      <c r="J179" s="1168"/>
      <c r="K179" s="1169"/>
      <c r="L179" s="237"/>
    </row>
    <row r="180" spans="2:13" ht="19.5" hidden="1" customHeight="1">
      <c r="B180" s="1176"/>
      <c r="C180" s="252" t="s">
        <v>208</v>
      </c>
      <c r="D180" s="253"/>
      <c r="E180" s="271">
        <f t="shared" si="18"/>
        <v>0</v>
      </c>
      <c r="F180" s="254"/>
      <c r="G180" s="254"/>
      <c r="H180" s="254"/>
      <c r="I180" s="1171"/>
      <c r="J180" s="1168"/>
      <c r="K180" s="1169"/>
      <c r="L180" s="237"/>
    </row>
    <row r="181" spans="2:13" ht="19.5" hidden="1" customHeight="1">
      <c r="B181" s="1176"/>
      <c r="C181" s="252" t="s">
        <v>192</v>
      </c>
      <c r="D181" s="253"/>
      <c r="E181" s="271">
        <f t="shared" si="18"/>
        <v>0</v>
      </c>
      <c r="F181" s="254"/>
      <c r="G181" s="254"/>
      <c r="H181" s="254"/>
      <c r="I181" s="1171"/>
      <c r="J181" s="1168"/>
      <c r="K181" s="1169"/>
      <c r="L181" s="240"/>
      <c r="M181" s="213"/>
    </row>
    <row r="182" spans="2:13" ht="19.5" hidden="1" customHeight="1">
      <c r="B182" s="1176"/>
      <c r="C182" s="252" t="s">
        <v>193</v>
      </c>
      <c r="D182" s="253"/>
      <c r="E182" s="271">
        <f t="shared" si="18"/>
        <v>0</v>
      </c>
      <c r="F182" s="256"/>
      <c r="G182" s="256"/>
      <c r="H182" s="256"/>
      <c r="I182" s="1171"/>
      <c r="J182" s="1191"/>
      <c r="K182" s="1192"/>
      <c r="L182" s="240"/>
      <c r="M182" s="213"/>
    </row>
    <row r="183" spans="2:13" ht="19.5" hidden="1" customHeight="1">
      <c r="B183" s="1176"/>
      <c r="C183" s="257" t="s">
        <v>194</v>
      </c>
      <c r="D183" s="253"/>
      <c r="E183" s="271">
        <f t="shared" si="18"/>
        <v>0</v>
      </c>
      <c r="F183" s="254"/>
      <c r="G183" s="254"/>
      <c r="H183" s="254"/>
      <c r="I183" s="1171"/>
      <c r="J183" s="1168"/>
      <c r="K183" s="1169"/>
      <c r="L183" s="240"/>
      <c r="M183" s="213"/>
    </row>
    <row r="184" spans="2:13" ht="19.5" hidden="1" customHeight="1">
      <c r="B184" s="1176"/>
      <c r="C184" s="252" t="s">
        <v>195</v>
      </c>
      <c r="D184" s="253"/>
      <c r="E184" s="271">
        <f t="shared" si="18"/>
        <v>0</v>
      </c>
      <c r="F184" s="254"/>
      <c r="G184" s="254"/>
      <c r="H184" s="254"/>
      <c r="I184" s="1171"/>
      <c r="J184" s="1168"/>
      <c r="K184" s="1169"/>
      <c r="L184" s="240"/>
      <c r="M184" s="213"/>
    </row>
    <row r="185" spans="2:13" ht="19.5" hidden="1" customHeight="1" thickBot="1">
      <c r="B185" s="1177"/>
      <c r="C185" s="273" t="s">
        <v>209</v>
      </c>
      <c r="D185" s="274"/>
      <c r="E185" s="272">
        <f>SUM(F185:H185)</f>
        <v>0</v>
      </c>
      <c r="F185" s="260"/>
      <c r="G185" s="260"/>
      <c r="H185" s="260"/>
      <c r="I185" s="1172"/>
      <c r="J185" s="1189"/>
      <c r="K185" s="1190"/>
      <c r="L185" s="240"/>
      <c r="M185" s="213"/>
    </row>
    <row r="186" spans="2:13" ht="37.5" hidden="1" customHeight="1">
      <c r="B186" s="368" t="str">
        <f>IF('①4.事業内容（販促）'!B23="","",'①4.事業内容（販促）'!B23)</f>
        <v/>
      </c>
      <c r="C186" s="1187" t="str">
        <f>IF('①4.事業内容（販促）'!C23="","",'①4.事業内容（販促）'!C23)</f>
        <v/>
      </c>
      <c r="D186" s="1188"/>
      <c r="E186" s="267">
        <f>SUM(E187:E195)</f>
        <v>0</v>
      </c>
      <c r="F186" s="267">
        <f>SUM(F187:F195)</f>
        <v>0</v>
      </c>
      <c r="G186" s="267">
        <f>SUM(G187:G195)</f>
        <v>0</v>
      </c>
      <c r="H186" s="267">
        <f>SUM(H187:H195)</f>
        <v>0</v>
      </c>
      <c r="I186" s="261"/>
      <c r="J186" s="1195"/>
      <c r="K186" s="1196"/>
      <c r="L186" s="237"/>
    </row>
    <row r="187" spans="2:13" ht="19.5" hidden="1" customHeight="1">
      <c r="B187" s="1175"/>
      <c r="C187" s="249" t="s">
        <v>188</v>
      </c>
      <c r="D187" s="250"/>
      <c r="E187" s="270">
        <f>SUM(F187:H187)</f>
        <v>0</v>
      </c>
      <c r="F187" s="251"/>
      <c r="G187" s="251"/>
      <c r="H187" s="251"/>
      <c r="I187" s="1186"/>
      <c r="J187" s="1173"/>
      <c r="K187" s="1174"/>
      <c r="L187" s="240"/>
      <c r="M187" s="213"/>
    </row>
    <row r="188" spans="2:13" ht="19.5" hidden="1" customHeight="1">
      <c r="B188" s="1176"/>
      <c r="C188" s="252" t="s">
        <v>189</v>
      </c>
      <c r="D188" s="253"/>
      <c r="E188" s="271">
        <f t="shared" ref="E188:E194" si="19">SUM(F188:H188)</f>
        <v>0</v>
      </c>
      <c r="F188" s="254"/>
      <c r="G188" s="254"/>
      <c r="H188" s="254"/>
      <c r="I188" s="1171"/>
      <c r="J188" s="1168"/>
      <c r="K188" s="1169"/>
      <c r="L188" s="237"/>
    </row>
    <row r="189" spans="2:13" ht="19.5" hidden="1" customHeight="1">
      <c r="B189" s="1176"/>
      <c r="C189" s="252" t="s">
        <v>190</v>
      </c>
      <c r="D189" s="253"/>
      <c r="E189" s="271">
        <f t="shared" si="19"/>
        <v>0</v>
      </c>
      <c r="F189" s="254"/>
      <c r="G189" s="254"/>
      <c r="H189" s="254"/>
      <c r="I189" s="1171"/>
      <c r="J189" s="1168"/>
      <c r="K189" s="1169"/>
      <c r="L189" s="237"/>
    </row>
    <row r="190" spans="2:13" ht="19.5" hidden="1" customHeight="1">
      <c r="B190" s="1176"/>
      <c r="C190" s="252" t="s">
        <v>208</v>
      </c>
      <c r="D190" s="253"/>
      <c r="E190" s="271">
        <f t="shared" si="19"/>
        <v>0</v>
      </c>
      <c r="F190" s="254"/>
      <c r="G190" s="254"/>
      <c r="H190" s="254"/>
      <c r="I190" s="1171"/>
      <c r="J190" s="1168"/>
      <c r="K190" s="1169"/>
      <c r="L190" s="237"/>
    </row>
    <row r="191" spans="2:13" ht="19.5" hidden="1" customHeight="1">
      <c r="B191" s="1176"/>
      <c r="C191" s="252" t="s">
        <v>192</v>
      </c>
      <c r="D191" s="253"/>
      <c r="E191" s="271">
        <f t="shared" si="19"/>
        <v>0</v>
      </c>
      <c r="F191" s="254"/>
      <c r="G191" s="254"/>
      <c r="H191" s="254"/>
      <c r="I191" s="1171"/>
      <c r="J191" s="1168"/>
      <c r="K191" s="1169"/>
      <c r="L191" s="240"/>
      <c r="M191" s="213"/>
    </row>
    <row r="192" spans="2:13" ht="19.5" hidden="1" customHeight="1">
      <c r="B192" s="1176"/>
      <c r="C192" s="252" t="s">
        <v>193</v>
      </c>
      <c r="D192" s="253"/>
      <c r="E192" s="271">
        <f t="shared" si="19"/>
        <v>0</v>
      </c>
      <c r="F192" s="256"/>
      <c r="G192" s="256"/>
      <c r="H192" s="256"/>
      <c r="I192" s="1171"/>
      <c r="J192" s="1168"/>
      <c r="K192" s="1169"/>
      <c r="L192" s="240"/>
      <c r="M192" s="213"/>
    </row>
    <row r="193" spans="2:13" ht="19.5" hidden="1" customHeight="1">
      <c r="B193" s="1176"/>
      <c r="C193" s="257" t="s">
        <v>194</v>
      </c>
      <c r="D193" s="253"/>
      <c r="E193" s="271">
        <f t="shared" si="19"/>
        <v>0</v>
      </c>
      <c r="F193" s="254"/>
      <c r="G193" s="254"/>
      <c r="H193" s="254"/>
      <c r="I193" s="1171"/>
      <c r="J193" s="1168"/>
      <c r="K193" s="1169"/>
      <c r="L193" s="240"/>
      <c r="M193" s="213"/>
    </row>
    <row r="194" spans="2:13" ht="19.5" hidden="1" customHeight="1">
      <c r="B194" s="1176"/>
      <c r="C194" s="252" t="s">
        <v>195</v>
      </c>
      <c r="D194" s="253"/>
      <c r="E194" s="271">
        <f t="shared" si="19"/>
        <v>0</v>
      </c>
      <c r="F194" s="254"/>
      <c r="G194" s="254"/>
      <c r="H194" s="254"/>
      <c r="I194" s="1171"/>
      <c r="J194" s="1168"/>
      <c r="K194" s="1169"/>
      <c r="L194" s="240"/>
      <c r="M194" s="213"/>
    </row>
    <row r="195" spans="2:13" ht="19.5" hidden="1" customHeight="1" thickBot="1">
      <c r="B195" s="1176"/>
      <c r="C195" s="273" t="s">
        <v>209</v>
      </c>
      <c r="D195" s="275"/>
      <c r="E195" s="277">
        <f>SUM(F195:H195)</f>
        <v>0</v>
      </c>
      <c r="F195" s="260"/>
      <c r="G195" s="260"/>
      <c r="H195" s="260"/>
      <c r="I195" s="1171"/>
      <c r="J195" s="1203"/>
      <c r="K195" s="1204"/>
      <c r="L195" s="240"/>
      <c r="M195" s="213"/>
    </row>
    <row r="196" spans="2:13" ht="37.5" hidden="1" customHeight="1">
      <c r="B196" s="268" t="str">
        <f>IF('①4.事業内容（販促）'!B24="","",'①4.事業内容（販促）'!B24)</f>
        <v/>
      </c>
      <c r="C196" s="1199" t="str">
        <f>IF('①4.事業内容（販促）'!C24="","",'①4.事業内容（販促）'!C24)</f>
        <v/>
      </c>
      <c r="D196" s="1200"/>
      <c r="E196" s="269">
        <f>SUM(E197:E205)</f>
        <v>0</v>
      </c>
      <c r="F196" s="269">
        <f>SUM(F197:F205)</f>
        <v>0</v>
      </c>
      <c r="G196" s="269">
        <f>SUM(G197:G205)</f>
        <v>0</v>
      </c>
      <c r="H196" s="269">
        <f>SUM(H197:H205)</f>
        <v>0</v>
      </c>
      <c r="I196" s="263"/>
      <c r="J196" s="1201"/>
      <c r="K196" s="1202"/>
      <c r="L196" s="237"/>
    </row>
    <row r="197" spans="2:13" ht="19.5" hidden="1" customHeight="1">
      <c r="B197" s="1175"/>
      <c r="C197" s="249" t="s">
        <v>188</v>
      </c>
      <c r="D197" s="250"/>
      <c r="E197" s="270">
        <f>SUM(F197:H197)</f>
        <v>0</v>
      </c>
      <c r="F197" s="251"/>
      <c r="G197" s="251"/>
      <c r="H197" s="251"/>
      <c r="I197" s="1186"/>
      <c r="J197" s="1173"/>
      <c r="K197" s="1174"/>
      <c r="L197" s="240"/>
      <c r="M197" s="213"/>
    </row>
    <row r="198" spans="2:13" ht="19.5" hidden="1" customHeight="1">
      <c r="B198" s="1176"/>
      <c r="C198" s="252" t="s">
        <v>189</v>
      </c>
      <c r="D198" s="253"/>
      <c r="E198" s="271">
        <f t="shared" ref="E198:E204" si="20">SUM(F198:H198)</f>
        <v>0</v>
      </c>
      <c r="F198" s="254"/>
      <c r="G198" s="254"/>
      <c r="H198" s="254"/>
      <c r="I198" s="1171"/>
      <c r="J198" s="1168"/>
      <c r="K198" s="1169"/>
      <c r="L198" s="237"/>
    </row>
    <row r="199" spans="2:13" ht="19.5" hidden="1" customHeight="1">
      <c r="B199" s="1176"/>
      <c r="C199" s="252" t="s">
        <v>190</v>
      </c>
      <c r="D199" s="253"/>
      <c r="E199" s="271">
        <f t="shared" si="20"/>
        <v>0</v>
      </c>
      <c r="F199" s="254"/>
      <c r="G199" s="254"/>
      <c r="H199" s="254"/>
      <c r="I199" s="1171"/>
      <c r="J199" s="1168"/>
      <c r="K199" s="1169"/>
      <c r="L199" s="237"/>
    </row>
    <row r="200" spans="2:13" ht="19.5" hidden="1" customHeight="1">
      <c r="B200" s="1176"/>
      <c r="C200" s="252" t="s">
        <v>208</v>
      </c>
      <c r="D200" s="253"/>
      <c r="E200" s="271">
        <f t="shared" si="20"/>
        <v>0</v>
      </c>
      <c r="F200" s="254"/>
      <c r="G200" s="254"/>
      <c r="H200" s="254"/>
      <c r="I200" s="1171"/>
      <c r="J200" s="1168"/>
      <c r="K200" s="1169"/>
      <c r="L200" s="237"/>
    </row>
    <row r="201" spans="2:13" ht="19.5" hidden="1" customHeight="1">
      <c r="B201" s="1176"/>
      <c r="C201" s="252" t="s">
        <v>192</v>
      </c>
      <c r="D201" s="253"/>
      <c r="E201" s="271">
        <f t="shared" si="20"/>
        <v>0</v>
      </c>
      <c r="F201" s="254"/>
      <c r="G201" s="254"/>
      <c r="H201" s="254"/>
      <c r="I201" s="1171"/>
      <c r="J201" s="1168"/>
      <c r="K201" s="1169"/>
      <c r="L201" s="240"/>
      <c r="M201" s="213"/>
    </row>
    <row r="202" spans="2:13" ht="19.5" hidden="1" customHeight="1">
      <c r="B202" s="1176"/>
      <c r="C202" s="252" t="s">
        <v>193</v>
      </c>
      <c r="D202" s="253"/>
      <c r="E202" s="271">
        <f t="shared" si="20"/>
        <v>0</v>
      </c>
      <c r="F202" s="256"/>
      <c r="G202" s="256"/>
      <c r="H202" s="256"/>
      <c r="I202" s="1171"/>
      <c r="J202" s="1191"/>
      <c r="K202" s="1192"/>
      <c r="L202" s="240"/>
      <c r="M202" s="213"/>
    </row>
    <row r="203" spans="2:13" ht="19.5" hidden="1" customHeight="1">
      <c r="B203" s="1176"/>
      <c r="C203" s="257" t="s">
        <v>194</v>
      </c>
      <c r="D203" s="253"/>
      <c r="E203" s="271">
        <f t="shared" si="20"/>
        <v>0</v>
      </c>
      <c r="F203" s="254"/>
      <c r="G203" s="254"/>
      <c r="H203" s="254"/>
      <c r="I203" s="1171"/>
      <c r="J203" s="1168"/>
      <c r="K203" s="1169"/>
      <c r="L203" s="240"/>
      <c r="M203" s="213"/>
    </row>
    <row r="204" spans="2:13" ht="19.5" hidden="1" customHeight="1">
      <c r="B204" s="1176"/>
      <c r="C204" s="252" t="s">
        <v>195</v>
      </c>
      <c r="D204" s="253"/>
      <c r="E204" s="271">
        <f t="shared" si="20"/>
        <v>0</v>
      </c>
      <c r="F204" s="254"/>
      <c r="G204" s="254"/>
      <c r="H204" s="254"/>
      <c r="I204" s="1171"/>
      <c r="J204" s="1168"/>
      <c r="K204" s="1169"/>
      <c r="L204" s="240"/>
      <c r="M204" s="213"/>
    </row>
    <row r="205" spans="2:13" ht="19.5" hidden="1" customHeight="1" thickBot="1">
      <c r="B205" s="1177"/>
      <c r="C205" s="273" t="s">
        <v>209</v>
      </c>
      <c r="D205" s="274"/>
      <c r="E205" s="272">
        <f>SUM(F205:H205)</f>
        <v>0</v>
      </c>
      <c r="F205" s="260"/>
      <c r="G205" s="260"/>
      <c r="H205" s="260"/>
      <c r="I205" s="1172"/>
      <c r="J205" s="1189"/>
      <c r="K205" s="1190"/>
      <c r="L205" s="240"/>
      <c r="M205" s="213"/>
    </row>
    <row r="206" spans="2:13" ht="40.5" hidden="1" customHeight="1" thickTop="1">
      <c r="B206" s="266" t="str">
        <f>IF('①4.事業内容（販促）'!B25="","",'①4.事業内容（販促）'!B25)</f>
        <v/>
      </c>
      <c r="C206" s="1184" t="str">
        <f>IF('①4.事業内容（販促）'!C25="","",'①4.事業内容（販促）'!C25)</f>
        <v/>
      </c>
      <c r="D206" s="1185"/>
      <c r="E206" s="265">
        <f>SUM(E207:E215)</f>
        <v>0</v>
      </c>
      <c r="F206" s="265">
        <f>SUM(F207:F215)</f>
        <v>0</v>
      </c>
      <c r="G206" s="265">
        <f>SUM(G207:G215)</f>
        <v>0</v>
      </c>
      <c r="H206" s="265">
        <f>SUM(H207:H215)</f>
        <v>0</v>
      </c>
      <c r="I206" s="248"/>
      <c r="J206" s="1180"/>
      <c r="K206" s="1181"/>
      <c r="L206" s="237"/>
      <c r="M206" s="217"/>
    </row>
    <row r="207" spans="2:13" ht="19.5" hidden="1" customHeight="1">
      <c r="B207" s="1175"/>
      <c r="C207" s="249" t="s">
        <v>188</v>
      </c>
      <c r="D207" s="250"/>
      <c r="E207" s="270">
        <f>SUM(F207:H207)</f>
        <v>0</v>
      </c>
      <c r="F207" s="251"/>
      <c r="G207" s="251"/>
      <c r="H207" s="251"/>
      <c r="I207" s="1186"/>
      <c r="J207" s="1173"/>
      <c r="K207" s="1174"/>
      <c r="L207" s="237"/>
      <c r="M207" s="219"/>
    </row>
    <row r="208" spans="2:13" ht="19.5" hidden="1" customHeight="1">
      <c r="B208" s="1176"/>
      <c r="C208" s="252" t="s">
        <v>189</v>
      </c>
      <c r="D208" s="253"/>
      <c r="E208" s="271">
        <f t="shared" ref="E208:E214" si="21">SUM(F208:H208)</f>
        <v>0</v>
      </c>
      <c r="F208" s="254"/>
      <c r="G208" s="254"/>
      <c r="H208" s="254"/>
      <c r="I208" s="1171"/>
      <c r="J208" s="1168"/>
      <c r="K208" s="1169"/>
      <c r="L208" s="240"/>
      <c r="M208" s="217"/>
    </row>
    <row r="209" spans="2:13" ht="19.5" hidden="1" customHeight="1">
      <c r="B209" s="1176"/>
      <c r="C209" s="252" t="s">
        <v>190</v>
      </c>
      <c r="D209" s="253"/>
      <c r="E209" s="271">
        <f t="shared" si="21"/>
        <v>0</v>
      </c>
      <c r="F209" s="254"/>
      <c r="G209" s="254"/>
      <c r="H209" s="254"/>
      <c r="I209" s="1171"/>
      <c r="J209" s="1168"/>
      <c r="K209" s="1169"/>
      <c r="L209" s="240"/>
      <c r="M209" s="219"/>
    </row>
    <row r="210" spans="2:13" ht="19.5" hidden="1" customHeight="1">
      <c r="B210" s="1176"/>
      <c r="C210" s="252" t="s">
        <v>208</v>
      </c>
      <c r="D210" s="253"/>
      <c r="E210" s="271">
        <f t="shared" si="21"/>
        <v>0</v>
      </c>
      <c r="F210" s="254"/>
      <c r="G210" s="254"/>
      <c r="H210" s="254"/>
      <c r="I210" s="1171"/>
      <c r="J210" s="1168"/>
      <c r="K210" s="1169"/>
      <c r="L210" s="240"/>
      <c r="M210" s="213"/>
    </row>
    <row r="211" spans="2:13" ht="19.5" hidden="1" customHeight="1">
      <c r="B211" s="1176"/>
      <c r="C211" s="252" t="s">
        <v>192</v>
      </c>
      <c r="D211" s="253"/>
      <c r="E211" s="271">
        <f t="shared" si="21"/>
        <v>0</v>
      </c>
      <c r="F211" s="254"/>
      <c r="G211" s="254"/>
      <c r="H211" s="254"/>
      <c r="I211" s="1171"/>
      <c r="J211" s="1168"/>
      <c r="K211" s="1169"/>
      <c r="L211" s="237"/>
    </row>
    <row r="212" spans="2:13" ht="19.5" hidden="1" customHeight="1">
      <c r="B212" s="1176"/>
      <c r="C212" s="252" t="s">
        <v>193</v>
      </c>
      <c r="D212" s="253"/>
      <c r="E212" s="271">
        <f t="shared" si="21"/>
        <v>0</v>
      </c>
      <c r="F212" s="256"/>
      <c r="G212" s="256"/>
      <c r="H212" s="256"/>
      <c r="I212" s="1171"/>
      <c r="J212" s="1191"/>
      <c r="K212" s="1192"/>
      <c r="L212" s="237"/>
    </row>
    <row r="213" spans="2:13" ht="19.5" hidden="1" customHeight="1">
      <c r="B213" s="1176"/>
      <c r="C213" s="257" t="s">
        <v>194</v>
      </c>
      <c r="D213" s="253"/>
      <c r="E213" s="271">
        <f t="shared" si="21"/>
        <v>0</v>
      </c>
      <c r="F213" s="254"/>
      <c r="G213" s="254"/>
      <c r="H213" s="254"/>
      <c r="I213" s="1171"/>
      <c r="J213" s="1168"/>
      <c r="K213" s="1169"/>
      <c r="L213" s="237"/>
    </row>
    <row r="214" spans="2:13" ht="19.5" hidden="1" customHeight="1">
      <c r="B214" s="1176"/>
      <c r="C214" s="252" t="s">
        <v>195</v>
      </c>
      <c r="D214" s="253"/>
      <c r="E214" s="271">
        <f t="shared" si="21"/>
        <v>0</v>
      </c>
      <c r="F214" s="254"/>
      <c r="G214" s="254"/>
      <c r="H214" s="254"/>
      <c r="I214" s="1171"/>
      <c r="J214" s="1168"/>
      <c r="K214" s="1169"/>
      <c r="L214" s="237"/>
    </row>
    <row r="215" spans="2:13" ht="19.5" hidden="1" customHeight="1" thickBot="1">
      <c r="B215" s="1177"/>
      <c r="C215" s="273" t="s">
        <v>209</v>
      </c>
      <c r="D215" s="274"/>
      <c r="E215" s="272">
        <f>SUM(F215:H215)</f>
        <v>0</v>
      </c>
      <c r="F215" s="260"/>
      <c r="G215" s="260"/>
      <c r="H215" s="260"/>
      <c r="I215" s="1172"/>
      <c r="J215" s="1189"/>
      <c r="K215" s="1190"/>
      <c r="L215" s="237"/>
    </row>
    <row r="216" spans="2:13" ht="37.5" hidden="1" customHeight="1">
      <c r="B216" s="368" t="str">
        <f>IF('①4.事業内容（販促）'!B26="","",'①4.事業内容（販促）'!B26)</f>
        <v/>
      </c>
      <c r="C216" s="1187" t="str">
        <f>IF('①4.事業内容（販促）'!C26="","",'①4.事業内容（販促）'!C26)</f>
        <v/>
      </c>
      <c r="D216" s="1188"/>
      <c r="E216" s="267">
        <f>SUM(E217:E225)</f>
        <v>0</v>
      </c>
      <c r="F216" s="267">
        <f>SUM(F217:F225)</f>
        <v>0</v>
      </c>
      <c r="G216" s="267">
        <f>SUM(G217:G225)</f>
        <v>0</v>
      </c>
      <c r="H216" s="267">
        <f>SUM(H217:H225)</f>
        <v>0</v>
      </c>
      <c r="I216" s="261"/>
      <c r="J216" s="1195"/>
      <c r="K216" s="1196"/>
      <c r="L216" s="237"/>
    </row>
    <row r="217" spans="2:13" ht="19.5" hidden="1" customHeight="1">
      <c r="B217" s="1175"/>
      <c r="C217" s="249" t="s">
        <v>188</v>
      </c>
      <c r="D217" s="250"/>
      <c r="E217" s="270">
        <f>SUM(F217:H217)</f>
        <v>0</v>
      </c>
      <c r="F217" s="251"/>
      <c r="G217" s="251"/>
      <c r="H217" s="251"/>
      <c r="I217" s="1186"/>
      <c r="J217" s="1173"/>
      <c r="K217" s="1174"/>
      <c r="L217" s="240"/>
      <c r="M217" s="213"/>
    </row>
    <row r="218" spans="2:13" ht="19.5" hidden="1" customHeight="1">
      <c r="B218" s="1176"/>
      <c r="C218" s="252" t="s">
        <v>189</v>
      </c>
      <c r="D218" s="253"/>
      <c r="E218" s="271">
        <f t="shared" ref="E218:E224" si="22">SUM(F218:H218)</f>
        <v>0</v>
      </c>
      <c r="F218" s="254"/>
      <c r="G218" s="254"/>
      <c r="H218" s="254"/>
      <c r="I218" s="1171"/>
      <c r="J218" s="1168"/>
      <c r="K218" s="1169"/>
      <c r="L218" s="237"/>
    </row>
    <row r="219" spans="2:13" ht="19.5" hidden="1" customHeight="1">
      <c r="B219" s="1176"/>
      <c r="C219" s="252" t="s">
        <v>190</v>
      </c>
      <c r="D219" s="253"/>
      <c r="E219" s="271">
        <f t="shared" si="22"/>
        <v>0</v>
      </c>
      <c r="F219" s="254"/>
      <c r="G219" s="254"/>
      <c r="H219" s="254"/>
      <c r="I219" s="1171"/>
      <c r="J219" s="1168"/>
      <c r="K219" s="1169"/>
      <c r="L219" s="237"/>
    </row>
    <row r="220" spans="2:13" ht="19.5" hidden="1" customHeight="1">
      <c r="B220" s="1176"/>
      <c r="C220" s="252" t="s">
        <v>208</v>
      </c>
      <c r="D220" s="253"/>
      <c r="E220" s="271">
        <f t="shared" si="22"/>
        <v>0</v>
      </c>
      <c r="F220" s="254"/>
      <c r="G220" s="254"/>
      <c r="H220" s="254"/>
      <c r="I220" s="1171"/>
      <c r="J220" s="1168"/>
      <c r="K220" s="1169"/>
      <c r="L220" s="237"/>
    </row>
    <row r="221" spans="2:13" ht="19.5" hidden="1" customHeight="1">
      <c r="B221" s="1176"/>
      <c r="C221" s="252" t="s">
        <v>192</v>
      </c>
      <c r="D221" s="253"/>
      <c r="E221" s="271">
        <f t="shared" si="22"/>
        <v>0</v>
      </c>
      <c r="F221" s="254"/>
      <c r="G221" s="254"/>
      <c r="H221" s="254"/>
      <c r="I221" s="1171"/>
      <c r="J221" s="1168"/>
      <c r="K221" s="1169"/>
      <c r="L221" s="240"/>
      <c r="M221" s="213"/>
    </row>
    <row r="222" spans="2:13" ht="19.5" hidden="1" customHeight="1">
      <c r="B222" s="1176"/>
      <c r="C222" s="252" t="s">
        <v>193</v>
      </c>
      <c r="D222" s="253"/>
      <c r="E222" s="271">
        <f t="shared" si="22"/>
        <v>0</v>
      </c>
      <c r="F222" s="256"/>
      <c r="G222" s="256"/>
      <c r="H222" s="256"/>
      <c r="I222" s="1171"/>
      <c r="J222" s="1168"/>
      <c r="K222" s="1169"/>
      <c r="L222" s="240"/>
      <c r="M222" s="213"/>
    </row>
    <row r="223" spans="2:13" ht="19.5" hidden="1" customHeight="1">
      <c r="B223" s="1176"/>
      <c r="C223" s="257" t="s">
        <v>194</v>
      </c>
      <c r="D223" s="253"/>
      <c r="E223" s="271">
        <f t="shared" si="22"/>
        <v>0</v>
      </c>
      <c r="F223" s="254"/>
      <c r="G223" s="254"/>
      <c r="H223" s="254"/>
      <c r="I223" s="1171"/>
      <c r="J223" s="1168"/>
      <c r="K223" s="1169"/>
      <c r="L223" s="240"/>
      <c r="M223" s="213"/>
    </row>
    <row r="224" spans="2:13" ht="19.5" hidden="1" customHeight="1">
      <c r="B224" s="1176"/>
      <c r="C224" s="252" t="s">
        <v>195</v>
      </c>
      <c r="D224" s="253"/>
      <c r="E224" s="271">
        <f t="shared" si="22"/>
        <v>0</v>
      </c>
      <c r="F224" s="254"/>
      <c r="G224" s="254"/>
      <c r="H224" s="254"/>
      <c r="I224" s="1171"/>
      <c r="J224" s="1168"/>
      <c r="K224" s="1169"/>
      <c r="L224" s="240"/>
      <c r="M224" s="213"/>
    </row>
    <row r="225" spans="2:13" ht="19.5" hidden="1" customHeight="1" thickBot="1">
      <c r="B225" s="1177"/>
      <c r="C225" s="273" t="s">
        <v>209</v>
      </c>
      <c r="D225" s="274"/>
      <c r="E225" s="272">
        <f>SUM(F225:H225)</f>
        <v>0</v>
      </c>
      <c r="F225" s="260"/>
      <c r="G225" s="260"/>
      <c r="H225" s="260"/>
      <c r="I225" s="1172"/>
      <c r="J225" s="1193"/>
      <c r="K225" s="1194"/>
      <c r="L225" s="240"/>
      <c r="M225" s="213"/>
    </row>
    <row r="226" spans="2:13" ht="37.5" hidden="1" customHeight="1">
      <c r="B226" s="368" t="str">
        <f>IF('①4.事業内容（販促）'!B27="","",'①4.事業内容（販促）'!B27)</f>
        <v/>
      </c>
      <c r="C226" s="1187" t="str">
        <f>IF('①4.事業内容（販促）'!C27="","",'①4.事業内容（販促）'!C27)</f>
        <v/>
      </c>
      <c r="D226" s="1188"/>
      <c r="E226" s="267">
        <f>SUM(E227:E235)</f>
        <v>0</v>
      </c>
      <c r="F226" s="267">
        <f>SUM(F227:F235)</f>
        <v>0</v>
      </c>
      <c r="G226" s="267">
        <f>SUM(G227:G235)</f>
        <v>0</v>
      </c>
      <c r="H226" s="267">
        <f>SUM(H227:H235)</f>
        <v>0</v>
      </c>
      <c r="I226" s="262"/>
      <c r="J226" s="1197"/>
      <c r="K226" s="1198"/>
      <c r="L226" s="237"/>
    </row>
    <row r="227" spans="2:13" ht="19.5" hidden="1" customHeight="1">
      <c r="B227" s="1175"/>
      <c r="C227" s="249" t="s">
        <v>188</v>
      </c>
      <c r="D227" s="250"/>
      <c r="E227" s="270">
        <f>SUM(F227:H227)</f>
        <v>0</v>
      </c>
      <c r="F227" s="251"/>
      <c r="G227" s="251"/>
      <c r="H227" s="251"/>
      <c r="I227" s="1186"/>
      <c r="J227" s="1173"/>
      <c r="K227" s="1174"/>
      <c r="L227" s="240"/>
      <c r="M227" s="213"/>
    </row>
    <row r="228" spans="2:13" ht="19.5" hidden="1" customHeight="1">
      <c r="B228" s="1176"/>
      <c r="C228" s="252" t="s">
        <v>189</v>
      </c>
      <c r="D228" s="253"/>
      <c r="E228" s="271">
        <f t="shared" ref="E228:E234" si="23">SUM(F228:H228)</f>
        <v>0</v>
      </c>
      <c r="F228" s="254"/>
      <c r="G228" s="254"/>
      <c r="H228" s="254"/>
      <c r="I228" s="1171"/>
      <c r="J228" s="1168"/>
      <c r="K228" s="1169"/>
      <c r="L228" s="237"/>
    </row>
    <row r="229" spans="2:13" ht="19.5" hidden="1" customHeight="1">
      <c r="B229" s="1176"/>
      <c r="C229" s="252" t="s">
        <v>190</v>
      </c>
      <c r="D229" s="253"/>
      <c r="E229" s="271">
        <f t="shared" si="23"/>
        <v>0</v>
      </c>
      <c r="F229" s="254"/>
      <c r="G229" s="254"/>
      <c r="H229" s="254"/>
      <c r="I229" s="1171"/>
      <c r="J229" s="1168"/>
      <c r="K229" s="1169"/>
      <c r="L229" s="237"/>
    </row>
    <row r="230" spans="2:13" ht="19.5" hidden="1" customHeight="1">
      <c r="B230" s="1176"/>
      <c r="C230" s="252" t="s">
        <v>208</v>
      </c>
      <c r="D230" s="253"/>
      <c r="E230" s="271">
        <f t="shared" si="23"/>
        <v>0</v>
      </c>
      <c r="F230" s="254"/>
      <c r="G230" s="254"/>
      <c r="H230" s="254"/>
      <c r="I230" s="1171"/>
      <c r="J230" s="1168"/>
      <c r="K230" s="1169"/>
      <c r="L230" s="237"/>
    </row>
    <row r="231" spans="2:13" ht="19.5" hidden="1" customHeight="1">
      <c r="B231" s="1176"/>
      <c r="C231" s="252" t="s">
        <v>192</v>
      </c>
      <c r="D231" s="253"/>
      <c r="E231" s="271">
        <f t="shared" si="23"/>
        <v>0</v>
      </c>
      <c r="F231" s="254"/>
      <c r="G231" s="254"/>
      <c r="H231" s="254"/>
      <c r="I231" s="1171"/>
      <c r="J231" s="1168"/>
      <c r="K231" s="1169"/>
      <c r="L231" s="240"/>
      <c r="M231" s="213"/>
    </row>
    <row r="232" spans="2:13" ht="19.5" hidden="1" customHeight="1">
      <c r="B232" s="1176"/>
      <c r="C232" s="252" t="s">
        <v>193</v>
      </c>
      <c r="D232" s="253"/>
      <c r="E232" s="271">
        <f t="shared" si="23"/>
        <v>0</v>
      </c>
      <c r="F232" s="256"/>
      <c r="G232" s="256"/>
      <c r="H232" s="256"/>
      <c r="I232" s="1171"/>
      <c r="J232" s="1191"/>
      <c r="K232" s="1192"/>
      <c r="L232" s="240"/>
      <c r="M232" s="213"/>
    </row>
    <row r="233" spans="2:13" ht="19.5" hidden="1" customHeight="1">
      <c r="B233" s="1176"/>
      <c r="C233" s="257" t="s">
        <v>194</v>
      </c>
      <c r="D233" s="253"/>
      <c r="E233" s="271">
        <f t="shared" si="23"/>
        <v>0</v>
      </c>
      <c r="F233" s="254"/>
      <c r="G233" s="254"/>
      <c r="H233" s="254"/>
      <c r="I233" s="1171"/>
      <c r="J233" s="1168"/>
      <c r="K233" s="1169"/>
      <c r="L233" s="240"/>
      <c r="M233" s="213"/>
    </row>
    <row r="234" spans="2:13" ht="19.5" hidden="1" customHeight="1">
      <c r="B234" s="1176"/>
      <c r="C234" s="252" t="s">
        <v>195</v>
      </c>
      <c r="D234" s="253"/>
      <c r="E234" s="271">
        <f t="shared" si="23"/>
        <v>0</v>
      </c>
      <c r="F234" s="254"/>
      <c r="G234" s="254"/>
      <c r="H234" s="254"/>
      <c r="I234" s="1171"/>
      <c r="J234" s="1168"/>
      <c r="K234" s="1169"/>
      <c r="L234" s="240"/>
      <c r="M234" s="213"/>
    </row>
    <row r="235" spans="2:13" ht="19.5" hidden="1" customHeight="1" thickBot="1">
      <c r="B235" s="1177"/>
      <c r="C235" s="273" t="s">
        <v>209</v>
      </c>
      <c r="D235" s="274"/>
      <c r="E235" s="272">
        <f>SUM(F235:H235)</f>
        <v>0</v>
      </c>
      <c r="F235" s="260"/>
      <c r="G235" s="260"/>
      <c r="H235" s="260"/>
      <c r="I235" s="1172"/>
      <c r="J235" s="1189"/>
      <c r="K235" s="1190"/>
      <c r="L235" s="240"/>
      <c r="M235" s="213"/>
    </row>
    <row r="236" spans="2:13" ht="37.5" hidden="1" customHeight="1">
      <c r="B236" s="368" t="str">
        <f>IF('①4.事業内容（販促）'!B28="","",'①4.事業内容（販促）'!B28)</f>
        <v/>
      </c>
      <c r="C236" s="1187" t="str">
        <f>IF('①4.事業内容（販促）'!C28="","",'①4.事業内容（販促）'!C28)</f>
        <v/>
      </c>
      <c r="D236" s="1188"/>
      <c r="E236" s="267">
        <f>SUM(E237:E245)</f>
        <v>0</v>
      </c>
      <c r="F236" s="267">
        <f>SUM(F237:F245)</f>
        <v>0</v>
      </c>
      <c r="G236" s="267">
        <f>SUM(G237:G245)</f>
        <v>0</v>
      </c>
      <c r="H236" s="267">
        <f>SUM(H237:H245)</f>
        <v>0</v>
      </c>
      <c r="I236" s="261"/>
      <c r="J236" s="1195"/>
      <c r="K236" s="1196"/>
      <c r="L236" s="237"/>
    </row>
    <row r="237" spans="2:13" ht="19.5" hidden="1" customHeight="1">
      <c r="B237" s="1175"/>
      <c r="C237" s="249" t="s">
        <v>188</v>
      </c>
      <c r="D237" s="250"/>
      <c r="E237" s="270">
        <f>SUM(F237:H237)</f>
        <v>0</v>
      </c>
      <c r="F237" s="251"/>
      <c r="G237" s="251"/>
      <c r="H237" s="251"/>
      <c r="I237" s="1186"/>
      <c r="J237" s="1173"/>
      <c r="K237" s="1174"/>
      <c r="L237" s="240"/>
      <c r="M237" s="213"/>
    </row>
    <row r="238" spans="2:13" ht="19.5" hidden="1" customHeight="1">
      <c r="B238" s="1176"/>
      <c r="C238" s="252" t="s">
        <v>189</v>
      </c>
      <c r="D238" s="253"/>
      <c r="E238" s="271">
        <f t="shared" ref="E238:E244" si="24">SUM(F238:H238)</f>
        <v>0</v>
      </c>
      <c r="F238" s="254"/>
      <c r="G238" s="254"/>
      <c r="H238" s="254"/>
      <c r="I238" s="1171"/>
      <c r="J238" s="1168"/>
      <c r="K238" s="1169"/>
      <c r="L238" s="237"/>
    </row>
    <row r="239" spans="2:13" ht="19.5" hidden="1" customHeight="1">
      <c r="B239" s="1176"/>
      <c r="C239" s="252" t="s">
        <v>190</v>
      </c>
      <c r="D239" s="253"/>
      <c r="E239" s="271">
        <f t="shared" si="24"/>
        <v>0</v>
      </c>
      <c r="F239" s="254"/>
      <c r="G239" s="254"/>
      <c r="H239" s="254"/>
      <c r="I239" s="1171"/>
      <c r="J239" s="1168"/>
      <c r="K239" s="1169"/>
      <c r="L239" s="237"/>
    </row>
    <row r="240" spans="2:13" ht="19.5" hidden="1" customHeight="1">
      <c r="B240" s="1176"/>
      <c r="C240" s="252" t="s">
        <v>208</v>
      </c>
      <c r="D240" s="253"/>
      <c r="E240" s="271">
        <f t="shared" si="24"/>
        <v>0</v>
      </c>
      <c r="F240" s="254"/>
      <c r="G240" s="254"/>
      <c r="H240" s="254"/>
      <c r="I240" s="1171"/>
      <c r="J240" s="1168"/>
      <c r="K240" s="1169"/>
      <c r="L240" s="237"/>
    </row>
    <row r="241" spans="2:13" ht="19.5" hidden="1" customHeight="1">
      <c r="B241" s="1176"/>
      <c r="C241" s="252" t="s">
        <v>192</v>
      </c>
      <c r="D241" s="253"/>
      <c r="E241" s="271">
        <f t="shared" si="24"/>
        <v>0</v>
      </c>
      <c r="F241" s="254"/>
      <c r="G241" s="254"/>
      <c r="H241" s="254"/>
      <c r="I241" s="1171"/>
      <c r="J241" s="1168"/>
      <c r="K241" s="1169"/>
      <c r="L241" s="240"/>
      <c r="M241" s="213"/>
    </row>
    <row r="242" spans="2:13" ht="19.5" hidden="1" customHeight="1">
      <c r="B242" s="1176"/>
      <c r="C242" s="252" t="s">
        <v>193</v>
      </c>
      <c r="D242" s="253"/>
      <c r="E242" s="271">
        <f t="shared" si="24"/>
        <v>0</v>
      </c>
      <c r="F242" s="256"/>
      <c r="G242" s="256"/>
      <c r="H242" s="256"/>
      <c r="I242" s="1171"/>
      <c r="J242" s="1168"/>
      <c r="K242" s="1169"/>
      <c r="L242" s="240"/>
      <c r="M242" s="213"/>
    </row>
    <row r="243" spans="2:13" ht="19.5" hidden="1" customHeight="1">
      <c r="B243" s="1176"/>
      <c r="C243" s="257" t="s">
        <v>194</v>
      </c>
      <c r="D243" s="253"/>
      <c r="E243" s="271">
        <f t="shared" si="24"/>
        <v>0</v>
      </c>
      <c r="F243" s="254"/>
      <c r="G243" s="254"/>
      <c r="H243" s="254"/>
      <c r="I243" s="1171"/>
      <c r="J243" s="1168"/>
      <c r="K243" s="1169"/>
      <c r="L243" s="240"/>
      <c r="M243" s="213"/>
    </row>
    <row r="244" spans="2:13" ht="19.5" hidden="1" customHeight="1">
      <c r="B244" s="1176"/>
      <c r="C244" s="252" t="s">
        <v>195</v>
      </c>
      <c r="D244" s="253"/>
      <c r="E244" s="271">
        <f t="shared" si="24"/>
        <v>0</v>
      </c>
      <c r="F244" s="254"/>
      <c r="G244" s="254"/>
      <c r="H244" s="254"/>
      <c r="I244" s="1171"/>
      <c r="J244" s="1168"/>
      <c r="K244" s="1169"/>
      <c r="L244" s="240"/>
      <c r="M244" s="213"/>
    </row>
    <row r="245" spans="2:13" ht="19.5" hidden="1" customHeight="1" thickBot="1">
      <c r="B245" s="1176"/>
      <c r="C245" s="273" t="s">
        <v>209</v>
      </c>
      <c r="D245" s="275"/>
      <c r="E245" s="277">
        <f>SUM(F245:H245)</f>
        <v>0</v>
      </c>
      <c r="F245" s="260"/>
      <c r="G245" s="260"/>
      <c r="H245" s="260"/>
      <c r="I245" s="1171"/>
      <c r="J245" s="1203"/>
      <c r="K245" s="1204"/>
      <c r="L245" s="240"/>
      <c r="M245" s="213"/>
    </row>
    <row r="246" spans="2:13" ht="37.5" hidden="1" customHeight="1">
      <c r="B246" s="268" t="str">
        <f>IF('①4.事業内容（販促）'!B29="","",'①4.事業内容（販促）'!B29)</f>
        <v/>
      </c>
      <c r="C246" s="1199" t="str">
        <f>IF('①4.事業内容（販促）'!C29="","",'①4.事業内容（販促）'!C29)</f>
        <v/>
      </c>
      <c r="D246" s="1200"/>
      <c r="E246" s="269">
        <f>SUM(E247:E255)</f>
        <v>0</v>
      </c>
      <c r="F246" s="269">
        <f>SUM(F247:F255)</f>
        <v>0</v>
      </c>
      <c r="G246" s="269">
        <f>SUM(G247:G255)</f>
        <v>0</v>
      </c>
      <c r="H246" s="269">
        <f>SUM(H247:H255)</f>
        <v>0</v>
      </c>
      <c r="I246" s="263"/>
      <c r="J246" s="1201"/>
      <c r="K246" s="1202"/>
      <c r="L246" s="237"/>
    </row>
    <row r="247" spans="2:13" ht="19.5" hidden="1" customHeight="1">
      <c r="B247" s="1175"/>
      <c r="C247" s="249" t="s">
        <v>188</v>
      </c>
      <c r="D247" s="250"/>
      <c r="E247" s="270">
        <f>SUM(F247:H247)</f>
        <v>0</v>
      </c>
      <c r="F247" s="251"/>
      <c r="G247" s="251"/>
      <c r="H247" s="251"/>
      <c r="I247" s="1186"/>
      <c r="J247" s="1173"/>
      <c r="K247" s="1174"/>
      <c r="L247" s="240"/>
      <c r="M247" s="213"/>
    </row>
    <row r="248" spans="2:13" ht="19.5" hidden="1" customHeight="1">
      <c r="B248" s="1176"/>
      <c r="C248" s="252" t="s">
        <v>189</v>
      </c>
      <c r="D248" s="253"/>
      <c r="E248" s="271">
        <f t="shared" ref="E248:E254" si="25">SUM(F248:H248)</f>
        <v>0</v>
      </c>
      <c r="F248" s="254"/>
      <c r="G248" s="254"/>
      <c r="H248" s="254"/>
      <c r="I248" s="1171"/>
      <c r="J248" s="1168"/>
      <c r="K248" s="1169"/>
      <c r="L248" s="237"/>
    </row>
    <row r="249" spans="2:13" ht="19.5" hidden="1" customHeight="1">
      <c r="B249" s="1176"/>
      <c r="C249" s="252" t="s">
        <v>190</v>
      </c>
      <c r="D249" s="253"/>
      <c r="E249" s="271">
        <f t="shared" si="25"/>
        <v>0</v>
      </c>
      <c r="F249" s="254"/>
      <c r="G249" s="254"/>
      <c r="H249" s="254"/>
      <c r="I249" s="1171"/>
      <c r="J249" s="1168"/>
      <c r="K249" s="1169"/>
      <c r="L249" s="237"/>
    </row>
    <row r="250" spans="2:13" ht="19.5" hidden="1" customHeight="1">
      <c r="B250" s="1176"/>
      <c r="C250" s="252" t="s">
        <v>208</v>
      </c>
      <c r="D250" s="253"/>
      <c r="E250" s="271">
        <f t="shared" si="25"/>
        <v>0</v>
      </c>
      <c r="F250" s="254"/>
      <c r="G250" s="254"/>
      <c r="H250" s="254"/>
      <c r="I250" s="1171"/>
      <c r="J250" s="1168"/>
      <c r="K250" s="1169"/>
      <c r="L250" s="237"/>
    </row>
    <row r="251" spans="2:13" ht="19.5" hidden="1" customHeight="1">
      <c r="B251" s="1176"/>
      <c r="C251" s="252" t="s">
        <v>192</v>
      </c>
      <c r="D251" s="253"/>
      <c r="E251" s="271">
        <f t="shared" si="25"/>
        <v>0</v>
      </c>
      <c r="F251" s="254"/>
      <c r="G251" s="254"/>
      <c r="H251" s="254"/>
      <c r="I251" s="1171"/>
      <c r="J251" s="1168"/>
      <c r="K251" s="1169"/>
      <c r="L251" s="240"/>
      <c r="M251" s="213"/>
    </row>
    <row r="252" spans="2:13" ht="19.5" hidden="1" customHeight="1">
      <c r="B252" s="1176"/>
      <c r="C252" s="252" t="s">
        <v>193</v>
      </c>
      <c r="D252" s="253"/>
      <c r="E252" s="271">
        <f t="shared" si="25"/>
        <v>0</v>
      </c>
      <c r="F252" s="256"/>
      <c r="G252" s="256"/>
      <c r="H252" s="256"/>
      <c r="I252" s="1171"/>
      <c r="J252" s="1191"/>
      <c r="K252" s="1192"/>
      <c r="L252" s="240"/>
      <c r="M252" s="213"/>
    </row>
    <row r="253" spans="2:13" ht="19.5" hidden="1" customHeight="1">
      <c r="B253" s="1176"/>
      <c r="C253" s="257" t="s">
        <v>194</v>
      </c>
      <c r="D253" s="253"/>
      <c r="E253" s="271">
        <f t="shared" si="25"/>
        <v>0</v>
      </c>
      <c r="F253" s="254"/>
      <c r="G253" s="254"/>
      <c r="H253" s="254"/>
      <c r="I253" s="1171"/>
      <c r="J253" s="1168"/>
      <c r="K253" s="1169"/>
      <c r="L253" s="240"/>
      <c r="M253" s="213"/>
    </row>
    <row r="254" spans="2:13" ht="19.5" hidden="1" customHeight="1">
      <c r="B254" s="1176"/>
      <c r="C254" s="252" t="s">
        <v>195</v>
      </c>
      <c r="D254" s="253"/>
      <c r="E254" s="271">
        <f t="shared" si="25"/>
        <v>0</v>
      </c>
      <c r="F254" s="254"/>
      <c r="G254" s="254"/>
      <c r="H254" s="254"/>
      <c r="I254" s="1171"/>
      <c r="J254" s="1168"/>
      <c r="K254" s="1169"/>
      <c r="L254" s="240"/>
      <c r="M254" s="213"/>
    </row>
    <row r="255" spans="2:13" ht="19.5" hidden="1" customHeight="1" thickBot="1">
      <c r="B255" s="1177"/>
      <c r="C255" s="273" t="s">
        <v>209</v>
      </c>
      <c r="D255" s="274"/>
      <c r="E255" s="272">
        <f>SUM(F255:H255)</f>
        <v>0</v>
      </c>
      <c r="F255" s="260"/>
      <c r="G255" s="260"/>
      <c r="H255" s="260"/>
      <c r="I255" s="1172"/>
      <c r="J255" s="1189"/>
      <c r="K255" s="1190"/>
      <c r="L255" s="240"/>
      <c r="M255" s="213"/>
    </row>
    <row r="256" spans="2:13" ht="37.5" hidden="1" customHeight="1">
      <c r="B256" s="368" t="str">
        <f>IF('①4.事業内容（販促）'!B30="","",'①4.事業内容（販促）'!B30)</f>
        <v/>
      </c>
      <c r="C256" s="1187" t="str">
        <f>IF('①4.事業内容（販促）'!C30="","",'①4.事業内容（販促）'!C30)</f>
        <v/>
      </c>
      <c r="D256" s="1188"/>
      <c r="E256" s="267">
        <f>SUM(E257:E265)</f>
        <v>0</v>
      </c>
      <c r="F256" s="267">
        <f>SUM(F257:F265)</f>
        <v>0</v>
      </c>
      <c r="G256" s="267">
        <f>SUM(G257:G265)</f>
        <v>0</v>
      </c>
      <c r="H256" s="267">
        <f>SUM(H257:H265)</f>
        <v>0</v>
      </c>
      <c r="I256" s="261"/>
      <c r="J256" s="1195"/>
      <c r="K256" s="1196"/>
      <c r="L256" s="237"/>
    </row>
    <row r="257" spans="2:13" ht="19.5" hidden="1" customHeight="1">
      <c r="B257" s="1175"/>
      <c r="C257" s="249" t="s">
        <v>188</v>
      </c>
      <c r="D257" s="250"/>
      <c r="E257" s="270">
        <f>SUM(F257:H257)</f>
        <v>0</v>
      </c>
      <c r="F257" s="251"/>
      <c r="G257" s="251"/>
      <c r="H257" s="251"/>
      <c r="I257" s="1186"/>
      <c r="J257" s="1173"/>
      <c r="K257" s="1174"/>
      <c r="L257" s="240"/>
      <c r="M257" s="213"/>
    </row>
    <row r="258" spans="2:13" ht="19.5" hidden="1" customHeight="1">
      <c r="B258" s="1176"/>
      <c r="C258" s="252" t="s">
        <v>189</v>
      </c>
      <c r="D258" s="253"/>
      <c r="E258" s="271">
        <f t="shared" ref="E258:E264" si="26">SUM(F258:H258)</f>
        <v>0</v>
      </c>
      <c r="F258" s="254"/>
      <c r="G258" s="254"/>
      <c r="H258" s="254"/>
      <c r="I258" s="1171"/>
      <c r="J258" s="1168"/>
      <c r="K258" s="1169"/>
      <c r="L258" s="237"/>
    </row>
    <row r="259" spans="2:13" ht="19.5" hidden="1" customHeight="1">
      <c r="B259" s="1176"/>
      <c r="C259" s="252" t="s">
        <v>190</v>
      </c>
      <c r="D259" s="253"/>
      <c r="E259" s="271">
        <f t="shared" si="26"/>
        <v>0</v>
      </c>
      <c r="F259" s="254"/>
      <c r="G259" s="254"/>
      <c r="H259" s="254"/>
      <c r="I259" s="1171"/>
      <c r="J259" s="1168"/>
      <c r="K259" s="1169"/>
      <c r="L259" s="237"/>
    </row>
    <row r="260" spans="2:13" ht="19.5" hidden="1" customHeight="1">
      <c r="B260" s="1176"/>
      <c r="C260" s="252" t="s">
        <v>208</v>
      </c>
      <c r="D260" s="253"/>
      <c r="E260" s="271">
        <f t="shared" si="26"/>
        <v>0</v>
      </c>
      <c r="F260" s="254"/>
      <c r="G260" s="254"/>
      <c r="H260" s="254"/>
      <c r="I260" s="1171"/>
      <c r="J260" s="1168"/>
      <c r="K260" s="1169"/>
      <c r="L260" s="237"/>
    </row>
    <row r="261" spans="2:13" ht="19.5" hidden="1" customHeight="1">
      <c r="B261" s="1176"/>
      <c r="C261" s="252" t="s">
        <v>192</v>
      </c>
      <c r="D261" s="253"/>
      <c r="E261" s="271">
        <f t="shared" si="26"/>
        <v>0</v>
      </c>
      <c r="F261" s="254"/>
      <c r="G261" s="254"/>
      <c r="H261" s="254"/>
      <c r="I261" s="1171"/>
      <c r="J261" s="1168"/>
      <c r="K261" s="1169"/>
      <c r="L261" s="240"/>
      <c r="M261" s="213"/>
    </row>
    <row r="262" spans="2:13" ht="19.5" hidden="1" customHeight="1">
      <c r="B262" s="1176"/>
      <c r="C262" s="252" t="s">
        <v>193</v>
      </c>
      <c r="D262" s="253"/>
      <c r="E262" s="271">
        <f t="shared" si="26"/>
        <v>0</v>
      </c>
      <c r="F262" s="256"/>
      <c r="G262" s="256"/>
      <c r="H262" s="256"/>
      <c r="I262" s="1171"/>
      <c r="J262" s="1168"/>
      <c r="K262" s="1169"/>
      <c r="L262" s="240"/>
      <c r="M262" s="213"/>
    </row>
    <row r="263" spans="2:13" ht="19.5" hidden="1" customHeight="1">
      <c r="B263" s="1176"/>
      <c r="C263" s="257" t="s">
        <v>194</v>
      </c>
      <c r="D263" s="253"/>
      <c r="E263" s="271">
        <f t="shared" si="26"/>
        <v>0</v>
      </c>
      <c r="F263" s="254"/>
      <c r="G263" s="254"/>
      <c r="H263" s="254"/>
      <c r="I263" s="1171"/>
      <c r="J263" s="1168"/>
      <c r="K263" s="1169"/>
      <c r="L263" s="240"/>
      <c r="M263" s="213"/>
    </row>
    <row r="264" spans="2:13" ht="19.5" hidden="1" customHeight="1">
      <c r="B264" s="1176"/>
      <c r="C264" s="252" t="s">
        <v>195</v>
      </c>
      <c r="D264" s="253"/>
      <c r="E264" s="271">
        <f t="shared" si="26"/>
        <v>0</v>
      </c>
      <c r="F264" s="254"/>
      <c r="G264" s="254"/>
      <c r="H264" s="254"/>
      <c r="I264" s="1171"/>
      <c r="J264" s="1168"/>
      <c r="K264" s="1169"/>
      <c r="L264" s="240"/>
      <c r="M264" s="213"/>
    </row>
    <row r="265" spans="2:13" ht="19.5" hidden="1" customHeight="1" thickBot="1">
      <c r="B265" s="1176"/>
      <c r="C265" s="273" t="s">
        <v>209</v>
      </c>
      <c r="D265" s="275"/>
      <c r="E265" s="277">
        <f>SUM(F265:H265)</f>
        <v>0</v>
      </c>
      <c r="F265" s="260"/>
      <c r="G265" s="260"/>
      <c r="H265" s="260"/>
      <c r="I265" s="1171"/>
      <c r="J265" s="1203"/>
      <c r="K265" s="1204"/>
      <c r="L265" s="240"/>
      <c r="M265" s="213"/>
    </row>
    <row r="266" spans="2:13" ht="37.5" hidden="1" customHeight="1">
      <c r="B266" s="268" t="str">
        <f>IF('①4.事業内容（販促）'!B31="","",'①4.事業内容（販促）'!B31)</f>
        <v/>
      </c>
      <c r="C266" s="1199" t="str">
        <f>IF('①4.事業内容（販促）'!C31="","",'①4.事業内容（販促）'!C31)</f>
        <v/>
      </c>
      <c r="D266" s="1200"/>
      <c r="E266" s="269">
        <f>SUM(E267:E275)</f>
        <v>0</v>
      </c>
      <c r="F266" s="269">
        <f>SUM(F267:F275)</f>
        <v>0</v>
      </c>
      <c r="G266" s="269">
        <f>SUM(G267:G275)</f>
        <v>0</v>
      </c>
      <c r="H266" s="269">
        <f>SUM(H267:H275)</f>
        <v>0</v>
      </c>
      <c r="I266" s="263"/>
      <c r="J266" s="1201"/>
      <c r="K266" s="1202"/>
      <c r="L266" s="237"/>
    </row>
    <row r="267" spans="2:13" ht="19.5" hidden="1" customHeight="1">
      <c r="B267" s="1175"/>
      <c r="C267" s="249" t="s">
        <v>188</v>
      </c>
      <c r="D267" s="250"/>
      <c r="E267" s="270">
        <f>SUM(F267:H267)</f>
        <v>0</v>
      </c>
      <c r="F267" s="251"/>
      <c r="G267" s="251"/>
      <c r="H267" s="251"/>
      <c r="I267" s="1186"/>
      <c r="J267" s="1173"/>
      <c r="K267" s="1174"/>
      <c r="L267" s="240"/>
      <c r="M267" s="213"/>
    </row>
    <row r="268" spans="2:13" ht="19.5" hidden="1" customHeight="1">
      <c r="B268" s="1176"/>
      <c r="C268" s="252" t="s">
        <v>189</v>
      </c>
      <c r="D268" s="253"/>
      <c r="E268" s="271">
        <f t="shared" ref="E268:E274" si="27">SUM(F268:H268)</f>
        <v>0</v>
      </c>
      <c r="F268" s="254"/>
      <c r="G268" s="254"/>
      <c r="H268" s="254"/>
      <c r="I268" s="1171"/>
      <c r="J268" s="1168"/>
      <c r="K268" s="1169"/>
      <c r="L268" s="237"/>
    </row>
    <row r="269" spans="2:13" ht="19.5" hidden="1" customHeight="1">
      <c r="B269" s="1176"/>
      <c r="C269" s="252" t="s">
        <v>190</v>
      </c>
      <c r="D269" s="253"/>
      <c r="E269" s="271">
        <f t="shared" si="27"/>
        <v>0</v>
      </c>
      <c r="F269" s="254"/>
      <c r="G269" s="254"/>
      <c r="H269" s="254"/>
      <c r="I269" s="1171"/>
      <c r="J269" s="1168"/>
      <c r="K269" s="1169"/>
      <c r="L269" s="237"/>
    </row>
    <row r="270" spans="2:13" ht="19.5" hidden="1" customHeight="1">
      <c r="B270" s="1176"/>
      <c r="C270" s="252" t="s">
        <v>208</v>
      </c>
      <c r="D270" s="253"/>
      <c r="E270" s="271">
        <f t="shared" si="27"/>
        <v>0</v>
      </c>
      <c r="F270" s="254"/>
      <c r="G270" s="254"/>
      <c r="H270" s="254"/>
      <c r="I270" s="1171"/>
      <c r="J270" s="1168"/>
      <c r="K270" s="1169"/>
      <c r="L270" s="237"/>
    </row>
    <row r="271" spans="2:13" ht="19.5" hidden="1" customHeight="1">
      <c r="B271" s="1176"/>
      <c r="C271" s="252" t="s">
        <v>192</v>
      </c>
      <c r="D271" s="253"/>
      <c r="E271" s="271">
        <f t="shared" si="27"/>
        <v>0</v>
      </c>
      <c r="F271" s="254"/>
      <c r="G271" s="254"/>
      <c r="H271" s="254"/>
      <c r="I271" s="1171"/>
      <c r="J271" s="1168"/>
      <c r="K271" s="1169"/>
      <c r="L271" s="240"/>
      <c r="M271" s="213"/>
    </row>
    <row r="272" spans="2:13" ht="19.5" hidden="1" customHeight="1">
      <c r="B272" s="1176"/>
      <c r="C272" s="252" t="s">
        <v>193</v>
      </c>
      <c r="D272" s="253"/>
      <c r="E272" s="271">
        <f t="shared" si="27"/>
        <v>0</v>
      </c>
      <c r="F272" s="256"/>
      <c r="G272" s="256"/>
      <c r="H272" s="256"/>
      <c r="I272" s="1171"/>
      <c r="J272" s="1191"/>
      <c r="K272" s="1192"/>
      <c r="L272" s="240"/>
      <c r="M272" s="213"/>
    </row>
    <row r="273" spans="2:13" ht="19.5" hidden="1" customHeight="1">
      <c r="B273" s="1176"/>
      <c r="C273" s="257" t="s">
        <v>194</v>
      </c>
      <c r="D273" s="253"/>
      <c r="E273" s="271">
        <f t="shared" si="27"/>
        <v>0</v>
      </c>
      <c r="F273" s="254"/>
      <c r="G273" s="254"/>
      <c r="H273" s="254"/>
      <c r="I273" s="1171"/>
      <c r="J273" s="1168"/>
      <c r="K273" s="1169"/>
      <c r="L273" s="240"/>
      <c r="M273" s="213"/>
    </row>
    <row r="274" spans="2:13" ht="19.5" hidden="1" customHeight="1">
      <c r="B274" s="1176"/>
      <c r="C274" s="252" t="s">
        <v>195</v>
      </c>
      <c r="D274" s="253"/>
      <c r="E274" s="271">
        <f t="shared" si="27"/>
        <v>0</v>
      </c>
      <c r="F274" s="254"/>
      <c r="G274" s="254"/>
      <c r="H274" s="254"/>
      <c r="I274" s="1171"/>
      <c r="J274" s="1168"/>
      <c r="K274" s="1169"/>
      <c r="L274" s="240"/>
      <c r="M274" s="213"/>
    </row>
    <row r="275" spans="2:13" ht="19.5" hidden="1" customHeight="1" thickBot="1">
      <c r="B275" s="1177"/>
      <c r="C275" s="273" t="s">
        <v>209</v>
      </c>
      <c r="D275" s="274"/>
      <c r="E275" s="272">
        <f>SUM(F275:H275)</f>
        <v>0</v>
      </c>
      <c r="F275" s="260"/>
      <c r="G275" s="260"/>
      <c r="H275" s="260"/>
      <c r="I275" s="1172"/>
      <c r="J275" s="1189"/>
      <c r="K275" s="1190"/>
      <c r="L275" s="240"/>
      <c r="M275" s="213"/>
    </row>
    <row r="276" spans="2:13" ht="37.5" hidden="1" customHeight="1">
      <c r="B276" s="368" t="str">
        <f>IF('①4.事業内容（販促）'!B32="","",'①4.事業内容（販促）'!B32)</f>
        <v/>
      </c>
      <c r="C276" s="1187" t="str">
        <f>IF('①4.事業内容（販促）'!C32="","",'①4.事業内容（販促）'!C32)</f>
        <v/>
      </c>
      <c r="D276" s="1188"/>
      <c r="E276" s="267">
        <f>SUM(E277:E285)</f>
        <v>0</v>
      </c>
      <c r="F276" s="267">
        <f>SUM(F277:F285)</f>
        <v>0</v>
      </c>
      <c r="G276" s="267">
        <f>SUM(G277:G285)</f>
        <v>0</v>
      </c>
      <c r="H276" s="267">
        <f>SUM(H277:H285)</f>
        <v>0</v>
      </c>
      <c r="I276" s="261"/>
      <c r="J276" s="1195"/>
      <c r="K276" s="1196"/>
      <c r="L276" s="237"/>
    </row>
    <row r="277" spans="2:13" ht="19.5" hidden="1" customHeight="1">
      <c r="B277" s="1175"/>
      <c r="C277" s="249" t="s">
        <v>188</v>
      </c>
      <c r="D277" s="250"/>
      <c r="E277" s="270">
        <f>SUM(F277:H277)</f>
        <v>0</v>
      </c>
      <c r="F277" s="251"/>
      <c r="G277" s="251"/>
      <c r="H277" s="251"/>
      <c r="I277" s="1186"/>
      <c r="J277" s="1173"/>
      <c r="K277" s="1174"/>
      <c r="L277" s="240"/>
      <c r="M277" s="213"/>
    </row>
    <row r="278" spans="2:13" ht="19.5" hidden="1" customHeight="1">
      <c r="B278" s="1176"/>
      <c r="C278" s="252" t="s">
        <v>189</v>
      </c>
      <c r="D278" s="253"/>
      <c r="E278" s="271">
        <f t="shared" ref="E278:E284" si="28">SUM(F278:H278)</f>
        <v>0</v>
      </c>
      <c r="F278" s="254"/>
      <c r="G278" s="254"/>
      <c r="H278" s="254"/>
      <c r="I278" s="1171"/>
      <c r="J278" s="1168"/>
      <c r="K278" s="1169"/>
      <c r="L278" s="237"/>
    </row>
    <row r="279" spans="2:13" ht="19.5" hidden="1" customHeight="1">
      <c r="B279" s="1176"/>
      <c r="C279" s="252" t="s">
        <v>190</v>
      </c>
      <c r="D279" s="253"/>
      <c r="E279" s="271">
        <f t="shared" si="28"/>
        <v>0</v>
      </c>
      <c r="F279" s="254"/>
      <c r="G279" s="254"/>
      <c r="H279" s="254"/>
      <c r="I279" s="1171"/>
      <c r="J279" s="1168"/>
      <c r="K279" s="1169"/>
      <c r="L279" s="237"/>
    </row>
    <row r="280" spans="2:13" ht="19.5" hidden="1" customHeight="1">
      <c r="B280" s="1176"/>
      <c r="C280" s="252" t="s">
        <v>208</v>
      </c>
      <c r="D280" s="253"/>
      <c r="E280" s="271">
        <f t="shared" si="28"/>
        <v>0</v>
      </c>
      <c r="F280" s="254"/>
      <c r="G280" s="254"/>
      <c r="H280" s="254"/>
      <c r="I280" s="1171"/>
      <c r="J280" s="1168"/>
      <c r="K280" s="1169"/>
      <c r="L280" s="237"/>
    </row>
    <row r="281" spans="2:13" ht="19.5" hidden="1" customHeight="1">
      <c r="B281" s="1176"/>
      <c r="C281" s="252" t="s">
        <v>192</v>
      </c>
      <c r="D281" s="253"/>
      <c r="E281" s="271">
        <f t="shared" si="28"/>
        <v>0</v>
      </c>
      <c r="F281" s="254"/>
      <c r="G281" s="254"/>
      <c r="H281" s="254"/>
      <c r="I281" s="1171"/>
      <c r="J281" s="1168"/>
      <c r="K281" s="1169"/>
      <c r="L281" s="240"/>
      <c r="M281" s="213"/>
    </row>
    <row r="282" spans="2:13" ht="19.5" hidden="1" customHeight="1">
      <c r="B282" s="1176"/>
      <c r="C282" s="252" t="s">
        <v>193</v>
      </c>
      <c r="D282" s="253"/>
      <c r="E282" s="271">
        <f t="shared" si="28"/>
        <v>0</v>
      </c>
      <c r="F282" s="256"/>
      <c r="G282" s="256"/>
      <c r="H282" s="256"/>
      <c r="I282" s="1171"/>
      <c r="J282" s="1168"/>
      <c r="K282" s="1169"/>
      <c r="L282" s="240"/>
      <c r="M282" s="213"/>
    </row>
    <row r="283" spans="2:13" ht="19.5" hidden="1" customHeight="1">
      <c r="B283" s="1176"/>
      <c r="C283" s="257" t="s">
        <v>194</v>
      </c>
      <c r="D283" s="253"/>
      <c r="E283" s="271">
        <f t="shared" si="28"/>
        <v>0</v>
      </c>
      <c r="F283" s="254"/>
      <c r="G283" s="254"/>
      <c r="H283" s="254"/>
      <c r="I283" s="1171"/>
      <c r="J283" s="1168"/>
      <c r="K283" s="1169"/>
      <c r="L283" s="240"/>
      <c r="M283" s="213"/>
    </row>
    <row r="284" spans="2:13" ht="19.5" hidden="1" customHeight="1">
      <c r="B284" s="1176"/>
      <c r="C284" s="252" t="s">
        <v>195</v>
      </c>
      <c r="D284" s="253"/>
      <c r="E284" s="271">
        <f t="shared" si="28"/>
        <v>0</v>
      </c>
      <c r="F284" s="254"/>
      <c r="G284" s="254"/>
      <c r="H284" s="254"/>
      <c r="I284" s="1171"/>
      <c r="J284" s="1168"/>
      <c r="K284" s="1169"/>
      <c r="L284" s="240"/>
      <c r="M284" s="213"/>
    </row>
    <row r="285" spans="2:13" ht="19.5" hidden="1" customHeight="1" thickBot="1">
      <c r="B285" s="1176"/>
      <c r="C285" s="273" t="s">
        <v>209</v>
      </c>
      <c r="D285" s="275"/>
      <c r="E285" s="277">
        <f>SUM(F285:H285)</f>
        <v>0</v>
      </c>
      <c r="F285" s="260"/>
      <c r="G285" s="260"/>
      <c r="H285" s="260"/>
      <c r="I285" s="1171"/>
      <c r="J285" s="1203"/>
      <c r="K285" s="1204"/>
      <c r="L285" s="240"/>
      <c r="M285" s="213"/>
    </row>
    <row r="286" spans="2:13" ht="37.5" hidden="1" customHeight="1">
      <c r="B286" s="268" t="str">
        <f>IF('①4.事業内容（販促）'!B33="","",'①4.事業内容（販促）'!B33)</f>
        <v/>
      </c>
      <c r="C286" s="1199" t="str">
        <f>IF('①4.事業内容（販促）'!C33="","",'①4.事業内容（販促）'!C33)</f>
        <v/>
      </c>
      <c r="D286" s="1200"/>
      <c r="E286" s="269">
        <f>SUM(E287:E295)</f>
        <v>0</v>
      </c>
      <c r="F286" s="269">
        <f>SUM(F287:F295)</f>
        <v>0</v>
      </c>
      <c r="G286" s="269">
        <f>SUM(G287:G295)</f>
        <v>0</v>
      </c>
      <c r="H286" s="269">
        <f>SUM(H287:H295)</f>
        <v>0</v>
      </c>
      <c r="I286" s="263"/>
      <c r="J286" s="1201"/>
      <c r="K286" s="1202"/>
      <c r="L286" s="237"/>
    </row>
    <row r="287" spans="2:13" ht="19.5" hidden="1" customHeight="1">
      <c r="B287" s="1175"/>
      <c r="C287" s="249" t="s">
        <v>188</v>
      </c>
      <c r="D287" s="250"/>
      <c r="E287" s="270">
        <f>SUM(F287:H287)</f>
        <v>0</v>
      </c>
      <c r="F287" s="251"/>
      <c r="G287" s="251"/>
      <c r="H287" s="251"/>
      <c r="I287" s="1186"/>
      <c r="J287" s="1173"/>
      <c r="K287" s="1174"/>
      <c r="L287" s="240"/>
      <c r="M287" s="213"/>
    </row>
    <row r="288" spans="2:13" ht="19.5" hidden="1" customHeight="1">
      <c r="B288" s="1176"/>
      <c r="C288" s="252" t="s">
        <v>189</v>
      </c>
      <c r="D288" s="253"/>
      <c r="E288" s="271">
        <f t="shared" ref="E288:E294" si="29">SUM(F288:H288)</f>
        <v>0</v>
      </c>
      <c r="F288" s="254"/>
      <c r="G288" s="254"/>
      <c r="H288" s="254"/>
      <c r="I288" s="1171"/>
      <c r="J288" s="1168"/>
      <c r="K288" s="1169"/>
      <c r="L288" s="237"/>
    </row>
    <row r="289" spans="2:13" ht="19.5" hidden="1" customHeight="1">
      <c r="B289" s="1176"/>
      <c r="C289" s="252" t="s">
        <v>190</v>
      </c>
      <c r="D289" s="253"/>
      <c r="E289" s="271">
        <f t="shared" si="29"/>
        <v>0</v>
      </c>
      <c r="F289" s="254"/>
      <c r="G289" s="254"/>
      <c r="H289" s="254"/>
      <c r="I289" s="1171"/>
      <c r="J289" s="1168"/>
      <c r="K289" s="1169"/>
      <c r="L289" s="237"/>
    </row>
    <row r="290" spans="2:13" ht="19.5" hidden="1" customHeight="1">
      <c r="B290" s="1176"/>
      <c r="C290" s="252" t="s">
        <v>208</v>
      </c>
      <c r="D290" s="253"/>
      <c r="E290" s="271">
        <f t="shared" si="29"/>
        <v>0</v>
      </c>
      <c r="F290" s="254"/>
      <c r="G290" s="254"/>
      <c r="H290" s="254"/>
      <c r="I290" s="1171"/>
      <c r="J290" s="1168"/>
      <c r="K290" s="1169"/>
      <c r="L290" s="237"/>
    </row>
    <row r="291" spans="2:13" ht="19.5" hidden="1" customHeight="1">
      <c r="B291" s="1176"/>
      <c r="C291" s="252" t="s">
        <v>192</v>
      </c>
      <c r="D291" s="253"/>
      <c r="E291" s="271">
        <f t="shared" si="29"/>
        <v>0</v>
      </c>
      <c r="F291" s="254"/>
      <c r="G291" s="254"/>
      <c r="H291" s="254"/>
      <c r="I291" s="1171"/>
      <c r="J291" s="1168"/>
      <c r="K291" s="1169"/>
      <c r="L291" s="240"/>
      <c r="M291" s="213"/>
    </row>
    <row r="292" spans="2:13" ht="19.5" hidden="1" customHeight="1">
      <c r="B292" s="1176"/>
      <c r="C292" s="252" t="s">
        <v>193</v>
      </c>
      <c r="D292" s="253"/>
      <c r="E292" s="271">
        <f t="shared" si="29"/>
        <v>0</v>
      </c>
      <c r="F292" s="256"/>
      <c r="G292" s="256"/>
      <c r="H292" s="256"/>
      <c r="I292" s="1171"/>
      <c r="J292" s="1191"/>
      <c r="K292" s="1192"/>
      <c r="L292" s="240"/>
      <c r="M292" s="213"/>
    </row>
    <row r="293" spans="2:13" ht="19.5" hidden="1" customHeight="1">
      <c r="B293" s="1176"/>
      <c r="C293" s="257" t="s">
        <v>194</v>
      </c>
      <c r="D293" s="253"/>
      <c r="E293" s="271">
        <f t="shared" si="29"/>
        <v>0</v>
      </c>
      <c r="F293" s="254"/>
      <c r="G293" s="254"/>
      <c r="H293" s="254"/>
      <c r="I293" s="1171"/>
      <c r="J293" s="1168"/>
      <c r="K293" s="1169"/>
      <c r="L293" s="240"/>
      <c r="M293" s="213"/>
    </row>
    <row r="294" spans="2:13" ht="19.5" hidden="1" customHeight="1">
      <c r="B294" s="1176"/>
      <c r="C294" s="252" t="s">
        <v>195</v>
      </c>
      <c r="D294" s="253"/>
      <c r="E294" s="271">
        <f t="shared" si="29"/>
        <v>0</v>
      </c>
      <c r="F294" s="254"/>
      <c r="G294" s="254"/>
      <c r="H294" s="254"/>
      <c r="I294" s="1171"/>
      <c r="J294" s="1168"/>
      <c r="K294" s="1169"/>
      <c r="L294" s="240"/>
      <c r="M294" s="213"/>
    </row>
    <row r="295" spans="2:13" ht="19.5" hidden="1" customHeight="1" thickBot="1">
      <c r="B295" s="1176"/>
      <c r="C295" s="273" t="s">
        <v>209</v>
      </c>
      <c r="D295" s="275"/>
      <c r="E295" s="277">
        <f>SUM(F295:H295)</f>
        <v>0</v>
      </c>
      <c r="F295" s="260"/>
      <c r="G295" s="260"/>
      <c r="H295" s="260"/>
      <c r="I295" s="1171"/>
      <c r="J295" s="1205"/>
      <c r="K295" s="1206"/>
      <c r="L295" s="240"/>
      <c r="M295" s="213"/>
    </row>
    <row r="296" spans="2:13" ht="37.5" hidden="1" customHeight="1">
      <c r="B296" s="268" t="str">
        <f>IF('①4.事業内容（販促）'!B34="","",'①4.事業内容（販促）'!B34)</f>
        <v/>
      </c>
      <c r="C296" s="1199" t="str">
        <f>IF('①4.事業内容（販促）'!C34="","",'①4.事業内容（販促）'!C34)</f>
        <v/>
      </c>
      <c r="D296" s="1200"/>
      <c r="E296" s="269">
        <f>SUM(E297:E305)</f>
        <v>0</v>
      </c>
      <c r="F296" s="269">
        <f>SUM(F297:F305)</f>
        <v>0</v>
      </c>
      <c r="G296" s="269">
        <f>SUM(G297:G305)</f>
        <v>0</v>
      </c>
      <c r="H296" s="269">
        <f>SUM(H297:H305)</f>
        <v>0</v>
      </c>
      <c r="I296" s="263"/>
      <c r="J296" s="1201"/>
      <c r="K296" s="1202"/>
      <c r="L296" s="237"/>
    </row>
    <row r="297" spans="2:13" ht="19.5" hidden="1" customHeight="1">
      <c r="B297" s="1175"/>
      <c r="C297" s="249" t="s">
        <v>188</v>
      </c>
      <c r="D297" s="250"/>
      <c r="E297" s="270">
        <f>SUM(F297:H297)</f>
        <v>0</v>
      </c>
      <c r="F297" s="251"/>
      <c r="G297" s="251"/>
      <c r="H297" s="251"/>
      <c r="I297" s="1186"/>
      <c r="J297" s="1173"/>
      <c r="K297" s="1174"/>
      <c r="L297" s="240"/>
      <c r="M297" s="213"/>
    </row>
    <row r="298" spans="2:13" ht="19.5" hidden="1" customHeight="1">
      <c r="B298" s="1176"/>
      <c r="C298" s="252" t="s">
        <v>189</v>
      </c>
      <c r="D298" s="253"/>
      <c r="E298" s="271">
        <f t="shared" ref="E298:E304" si="30">SUM(F298:H298)</f>
        <v>0</v>
      </c>
      <c r="F298" s="254"/>
      <c r="G298" s="254"/>
      <c r="H298" s="254"/>
      <c r="I298" s="1171"/>
      <c r="J298" s="1168"/>
      <c r="K298" s="1169"/>
      <c r="L298" s="237"/>
    </row>
    <row r="299" spans="2:13" ht="19.5" hidden="1" customHeight="1">
      <c r="B299" s="1176"/>
      <c r="C299" s="252" t="s">
        <v>190</v>
      </c>
      <c r="D299" s="253"/>
      <c r="E299" s="271">
        <f t="shared" si="30"/>
        <v>0</v>
      </c>
      <c r="F299" s="254"/>
      <c r="G299" s="254"/>
      <c r="H299" s="254"/>
      <c r="I299" s="1171"/>
      <c r="J299" s="1168"/>
      <c r="K299" s="1169"/>
      <c r="L299" s="237"/>
    </row>
    <row r="300" spans="2:13" ht="19.5" hidden="1" customHeight="1">
      <c r="B300" s="1176"/>
      <c r="C300" s="252" t="s">
        <v>208</v>
      </c>
      <c r="D300" s="253"/>
      <c r="E300" s="271">
        <f t="shared" si="30"/>
        <v>0</v>
      </c>
      <c r="F300" s="254"/>
      <c r="G300" s="254"/>
      <c r="H300" s="254"/>
      <c r="I300" s="1171"/>
      <c r="J300" s="1168"/>
      <c r="K300" s="1169"/>
      <c r="L300" s="237"/>
    </row>
    <row r="301" spans="2:13" ht="19.5" hidden="1" customHeight="1">
      <c r="B301" s="1176"/>
      <c r="C301" s="252" t="s">
        <v>192</v>
      </c>
      <c r="D301" s="253"/>
      <c r="E301" s="271">
        <f t="shared" si="30"/>
        <v>0</v>
      </c>
      <c r="F301" s="254"/>
      <c r="G301" s="254"/>
      <c r="H301" s="254"/>
      <c r="I301" s="1171"/>
      <c r="J301" s="1168"/>
      <c r="K301" s="1169"/>
      <c r="L301" s="240"/>
      <c r="M301" s="213"/>
    </row>
    <row r="302" spans="2:13" ht="19.5" hidden="1" customHeight="1">
      <c r="B302" s="1176"/>
      <c r="C302" s="252" t="s">
        <v>193</v>
      </c>
      <c r="D302" s="253"/>
      <c r="E302" s="271">
        <f t="shared" si="30"/>
        <v>0</v>
      </c>
      <c r="F302" s="256"/>
      <c r="G302" s="256"/>
      <c r="H302" s="256"/>
      <c r="I302" s="1171"/>
      <c r="J302" s="1191"/>
      <c r="K302" s="1192"/>
      <c r="L302" s="240"/>
      <c r="M302" s="213"/>
    </row>
    <row r="303" spans="2:13" ht="19.5" hidden="1" customHeight="1">
      <c r="B303" s="1176"/>
      <c r="C303" s="257" t="s">
        <v>194</v>
      </c>
      <c r="D303" s="253"/>
      <c r="E303" s="271">
        <f t="shared" si="30"/>
        <v>0</v>
      </c>
      <c r="F303" s="254"/>
      <c r="G303" s="254"/>
      <c r="H303" s="254"/>
      <c r="I303" s="1171"/>
      <c r="J303" s="1168"/>
      <c r="K303" s="1169"/>
      <c r="L303" s="240"/>
      <c r="M303" s="213"/>
    </row>
    <row r="304" spans="2:13" ht="19.5" hidden="1" customHeight="1">
      <c r="B304" s="1176"/>
      <c r="C304" s="252" t="s">
        <v>195</v>
      </c>
      <c r="D304" s="253"/>
      <c r="E304" s="271">
        <f t="shared" si="30"/>
        <v>0</v>
      </c>
      <c r="F304" s="254"/>
      <c r="G304" s="254"/>
      <c r="H304" s="254"/>
      <c r="I304" s="1171"/>
      <c r="J304" s="1168"/>
      <c r="K304" s="1169"/>
      <c r="L304" s="240"/>
      <c r="M304" s="213"/>
    </row>
    <row r="305" spans="2:13" ht="19.5" hidden="1" customHeight="1" thickBot="1">
      <c r="B305" s="1177"/>
      <c r="C305" s="273" t="s">
        <v>209</v>
      </c>
      <c r="D305" s="274"/>
      <c r="E305" s="272">
        <f>SUM(F305:H305)</f>
        <v>0</v>
      </c>
      <c r="F305" s="260"/>
      <c r="G305" s="260"/>
      <c r="H305" s="260"/>
      <c r="I305" s="1172"/>
      <c r="J305" s="1189"/>
      <c r="K305" s="1190"/>
      <c r="L305" s="240"/>
      <c r="M305" s="213"/>
    </row>
    <row r="306" spans="2:13" ht="37.5" hidden="1" customHeight="1">
      <c r="B306" s="368" t="str">
        <f>IF('①4.事業内容（販促）'!B35="","",'①4.事業内容（販促）'!B35)</f>
        <v/>
      </c>
      <c r="C306" s="1187" t="str">
        <f>IF('①4.事業内容（販促）'!C35="","",'①4.事業内容（販促）'!C35)</f>
        <v/>
      </c>
      <c r="D306" s="1188"/>
      <c r="E306" s="267">
        <f>SUM(E307:E315)</f>
        <v>0</v>
      </c>
      <c r="F306" s="267">
        <f>SUM(F307:F315)</f>
        <v>0</v>
      </c>
      <c r="G306" s="267">
        <f>SUM(G307:G315)</f>
        <v>0</v>
      </c>
      <c r="H306" s="267">
        <f>SUM(H307:H315)</f>
        <v>0</v>
      </c>
      <c r="I306" s="261"/>
      <c r="J306" s="1195"/>
      <c r="K306" s="1196"/>
      <c r="L306" s="237"/>
    </row>
    <row r="307" spans="2:13" ht="19.5" hidden="1" customHeight="1">
      <c r="B307" s="1175"/>
      <c r="C307" s="249" t="s">
        <v>188</v>
      </c>
      <c r="D307" s="250"/>
      <c r="E307" s="270">
        <f>SUM(F307:H307)</f>
        <v>0</v>
      </c>
      <c r="F307" s="251"/>
      <c r="G307" s="251"/>
      <c r="H307" s="251"/>
      <c r="I307" s="1186"/>
      <c r="J307" s="1173"/>
      <c r="K307" s="1174"/>
      <c r="L307" s="240"/>
      <c r="M307" s="213"/>
    </row>
    <row r="308" spans="2:13" ht="19.5" hidden="1" customHeight="1">
      <c r="B308" s="1176"/>
      <c r="C308" s="252" t="s">
        <v>189</v>
      </c>
      <c r="D308" s="253"/>
      <c r="E308" s="271">
        <f t="shared" ref="E308:E314" si="31">SUM(F308:H308)</f>
        <v>0</v>
      </c>
      <c r="F308" s="254"/>
      <c r="G308" s="254"/>
      <c r="H308" s="254"/>
      <c r="I308" s="1171"/>
      <c r="J308" s="1168"/>
      <c r="K308" s="1169"/>
      <c r="L308" s="237"/>
    </row>
    <row r="309" spans="2:13" ht="19.5" hidden="1" customHeight="1">
      <c r="B309" s="1176"/>
      <c r="C309" s="252" t="s">
        <v>190</v>
      </c>
      <c r="D309" s="253"/>
      <c r="E309" s="271">
        <f t="shared" si="31"/>
        <v>0</v>
      </c>
      <c r="F309" s="254"/>
      <c r="G309" s="254"/>
      <c r="H309" s="254"/>
      <c r="I309" s="1171"/>
      <c r="J309" s="1168"/>
      <c r="K309" s="1169"/>
      <c r="L309" s="237"/>
    </row>
    <row r="310" spans="2:13" ht="19.5" hidden="1" customHeight="1">
      <c r="B310" s="1176"/>
      <c r="C310" s="252" t="s">
        <v>208</v>
      </c>
      <c r="D310" s="253"/>
      <c r="E310" s="271">
        <f t="shared" si="31"/>
        <v>0</v>
      </c>
      <c r="F310" s="254"/>
      <c r="G310" s="254"/>
      <c r="H310" s="254"/>
      <c r="I310" s="1171"/>
      <c r="J310" s="1168"/>
      <c r="K310" s="1169"/>
      <c r="L310" s="237"/>
    </row>
    <row r="311" spans="2:13" ht="19.5" hidden="1" customHeight="1">
      <c r="B311" s="1176"/>
      <c r="C311" s="252" t="s">
        <v>192</v>
      </c>
      <c r="D311" s="253"/>
      <c r="E311" s="271">
        <f t="shared" si="31"/>
        <v>0</v>
      </c>
      <c r="F311" s="254"/>
      <c r="G311" s="254"/>
      <c r="H311" s="254"/>
      <c r="I311" s="1171"/>
      <c r="J311" s="1168"/>
      <c r="K311" s="1169"/>
      <c r="L311" s="240"/>
      <c r="M311" s="213"/>
    </row>
    <row r="312" spans="2:13" ht="19.5" hidden="1" customHeight="1">
      <c r="B312" s="1176"/>
      <c r="C312" s="252" t="s">
        <v>193</v>
      </c>
      <c r="D312" s="253"/>
      <c r="E312" s="271">
        <f t="shared" si="31"/>
        <v>0</v>
      </c>
      <c r="F312" s="256"/>
      <c r="G312" s="256"/>
      <c r="H312" s="256"/>
      <c r="I312" s="1171"/>
      <c r="J312" s="1168"/>
      <c r="K312" s="1169"/>
      <c r="L312" s="240"/>
      <c r="M312" s="213"/>
    </row>
    <row r="313" spans="2:13" ht="19.5" hidden="1" customHeight="1">
      <c r="B313" s="1176"/>
      <c r="C313" s="257" t="s">
        <v>194</v>
      </c>
      <c r="D313" s="253"/>
      <c r="E313" s="271">
        <f t="shared" si="31"/>
        <v>0</v>
      </c>
      <c r="F313" s="254"/>
      <c r="G313" s="254"/>
      <c r="H313" s="254"/>
      <c r="I313" s="1171"/>
      <c r="J313" s="1168"/>
      <c r="K313" s="1169"/>
      <c r="L313" s="240"/>
      <c r="M313" s="213"/>
    </row>
    <row r="314" spans="2:13" ht="19.5" hidden="1" customHeight="1">
      <c r="B314" s="1176"/>
      <c r="C314" s="252" t="s">
        <v>195</v>
      </c>
      <c r="D314" s="253"/>
      <c r="E314" s="271">
        <f t="shared" si="31"/>
        <v>0</v>
      </c>
      <c r="F314" s="254"/>
      <c r="G314" s="254"/>
      <c r="H314" s="254"/>
      <c r="I314" s="1171"/>
      <c r="J314" s="1168"/>
      <c r="K314" s="1169"/>
      <c r="L314" s="240"/>
      <c r="M314" s="213"/>
    </row>
    <row r="315" spans="2:13" ht="19.5" hidden="1" customHeight="1" thickBot="1">
      <c r="B315" s="1176"/>
      <c r="C315" s="273" t="s">
        <v>209</v>
      </c>
      <c r="D315" s="275"/>
      <c r="E315" s="277">
        <f>SUM(F315:H315)</f>
        <v>0</v>
      </c>
      <c r="F315" s="260"/>
      <c r="G315" s="260"/>
      <c r="H315" s="260"/>
      <c r="I315" s="1171"/>
      <c r="J315" s="1203"/>
      <c r="K315" s="1204"/>
      <c r="L315" s="240"/>
      <c r="M315" s="213"/>
    </row>
    <row r="316" spans="2:13" ht="37.5" hidden="1" customHeight="1">
      <c r="B316" s="268" t="str">
        <f>IF('①4.事業内容（販促）'!B36="","",'①4.事業内容（販促）'!B36)</f>
        <v/>
      </c>
      <c r="C316" s="1199" t="str">
        <f>IF('①4.事業内容（販促）'!C36="","",'①4.事業内容（販促）'!C36)</f>
        <v/>
      </c>
      <c r="D316" s="1200"/>
      <c r="E316" s="269">
        <f>SUM(E317:E325)</f>
        <v>0</v>
      </c>
      <c r="F316" s="269">
        <f>SUM(F317:F325)</f>
        <v>0</v>
      </c>
      <c r="G316" s="269">
        <f>SUM(G317:G325)</f>
        <v>0</v>
      </c>
      <c r="H316" s="269">
        <f>SUM(H317:H325)</f>
        <v>0</v>
      </c>
      <c r="I316" s="263"/>
      <c r="J316" s="1201"/>
      <c r="K316" s="1202"/>
      <c r="L316" s="237"/>
    </row>
    <row r="317" spans="2:13" ht="19.5" hidden="1" customHeight="1">
      <c r="B317" s="1175"/>
      <c r="C317" s="249" t="s">
        <v>188</v>
      </c>
      <c r="D317" s="250"/>
      <c r="E317" s="270">
        <f>SUM(F317:H317)</f>
        <v>0</v>
      </c>
      <c r="F317" s="251"/>
      <c r="G317" s="251"/>
      <c r="H317" s="251"/>
      <c r="I317" s="1186"/>
      <c r="J317" s="1173"/>
      <c r="K317" s="1174"/>
      <c r="L317" s="240"/>
      <c r="M317" s="213"/>
    </row>
    <row r="318" spans="2:13" ht="19.5" hidden="1" customHeight="1">
      <c r="B318" s="1176"/>
      <c r="C318" s="252" t="s">
        <v>189</v>
      </c>
      <c r="D318" s="253"/>
      <c r="E318" s="271">
        <f t="shared" ref="E318:E324" si="32">SUM(F318:H318)</f>
        <v>0</v>
      </c>
      <c r="F318" s="254"/>
      <c r="G318" s="254"/>
      <c r="H318" s="254"/>
      <c r="I318" s="1171"/>
      <c r="J318" s="1168"/>
      <c r="K318" s="1169"/>
      <c r="L318" s="237"/>
    </row>
    <row r="319" spans="2:13" ht="19.5" hidden="1" customHeight="1">
      <c r="B319" s="1176"/>
      <c r="C319" s="252" t="s">
        <v>190</v>
      </c>
      <c r="D319" s="253"/>
      <c r="E319" s="271">
        <f t="shared" si="32"/>
        <v>0</v>
      </c>
      <c r="F319" s="254"/>
      <c r="G319" s="254"/>
      <c r="H319" s="254"/>
      <c r="I319" s="1171"/>
      <c r="J319" s="1168"/>
      <c r="K319" s="1169"/>
      <c r="L319" s="237"/>
    </row>
    <row r="320" spans="2:13" ht="19.5" hidden="1" customHeight="1">
      <c r="B320" s="1176"/>
      <c r="C320" s="252" t="s">
        <v>208</v>
      </c>
      <c r="D320" s="253"/>
      <c r="E320" s="271">
        <f t="shared" si="32"/>
        <v>0</v>
      </c>
      <c r="F320" s="254"/>
      <c r="G320" s="254"/>
      <c r="H320" s="254"/>
      <c r="I320" s="1171"/>
      <c r="J320" s="1168"/>
      <c r="K320" s="1169"/>
      <c r="L320" s="237"/>
    </row>
    <row r="321" spans="2:13" ht="19.5" hidden="1" customHeight="1">
      <c r="B321" s="1176"/>
      <c r="C321" s="252" t="s">
        <v>192</v>
      </c>
      <c r="D321" s="253"/>
      <c r="E321" s="271">
        <f t="shared" si="32"/>
        <v>0</v>
      </c>
      <c r="F321" s="254"/>
      <c r="G321" s="254"/>
      <c r="H321" s="254"/>
      <c r="I321" s="1171"/>
      <c r="J321" s="1168"/>
      <c r="K321" s="1169"/>
      <c r="L321" s="240"/>
      <c r="M321" s="213"/>
    </row>
    <row r="322" spans="2:13" ht="19.5" hidden="1" customHeight="1">
      <c r="B322" s="1176"/>
      <c r="C322" s="252" t="s">
        <v>193</v>
      </c>
      <c r="D322" s="253"/>
      <c r="E322" s="271">
        <f t="shared" si="32"/>
        <v>0</v>
      </c>
      <c r="F322" s="256"/>
      <c r="G322" s="256"/>
      <c r="H322" s="256"/>
      <c r="I322" s="1171"/>
      <c r="J322" s="1191"/>
      <c r="K322" s="1192"/>
      <c r="L322" s="240"/>
      <c r="M322" s="213"/>
    </row>
    <row r="323" spans="2:13" ht="19.5" hidden="1" customHeight="1">
      <c r="B323" s="1176"/>
      <c r="C323" s="257" t="s">
        <v>194</v>
      </c>
      <c r="D323" s="253"/>
      <c r="E323" s="271">
        <f t="shared" si="32"/>
        <v>0</v>
      </c>
      <c r="F323" s="254"/>
      <c r="G323" s="254"/>
      <c r="H323" s="254"/>
      <c r="I323" s="1171"/>
      <c r="J323" s="1168"/>
      <c r="K323" s="1169"/>
      <c r="L323" s="240"/>
      <c r="M323" s="213"/>
    </row>
    <row r="324" spans="2:13" ht="19.5" hidden="1" customHeight="1">
      <c r="B324" s="1176"/>
      <c r="C324" s="252" t="s">
        <v>195</v>
      </c>
      <c r="D324" s="253"/>
      <c r="E324" s="271">
        <f t="shared" si="32"/>
        <v>0</v>
      </c>
      <c r="F324" s="254"/>
      <c r="G324" s="254"/>
      <c r="H324" s="254"/>
      <c r="I324" s="1171"/>
      <c r="J324" s="1168"/>
      <c r="K324" s="1169"/>
      <c r="L324" s="240"/>
      <c r="M324" s="213"/>
    </row>
    <row r="325" spans="2:13" ht="19.5" hidden="1" customHeight="1" thickBot="1">
      <c r="B325" s="1177"/>
      <c r="C325" s="273" t="s">
        <v>209</v>
      </c>
      <c r="D325" s="274"/>
      <c r="E325" s="272">
        <f>SUM(F325:H325)</f>
        <v>0</v>
      </c>
      <c r="F325" s="260"/>
      <c r="G325" s="260"/>
      <c r="H325" s="260"/>
      <c r="I325" s="1172"/>
      <c r="J325" s="1189"/>
      <c r="K325" s="1190"/>
      <c r="L325" s="240"/>
      <c r="M325" s="213"/>
    </row>
    <row r="326" spans="2:13" ht="37.5" hidden="1" customHeight="1">
      <c r="B326" s="368" t="str">
        <f>IF('①4.事業内容（販促）'!B37="","",'①4.事業内容（販促）'!B37)</f>
        <v/>
      </c>
      <c r="C326" s="1187" t="str">
        <f>IF('①4.事業内容（販促）'!C37="","",'①4.事業内容（販促）'!C37)</f>
        <v/>
      </c>
      <c r="D326" s="1188"/>
      <c r="E326" s="267">
        <f>SUM(E327:E335)</f>
        <v>0</v>
      </c>
      <c r="F326" s="267">
        <f>SUM(F327:F335)</f>
        <v>0</v>
      </c>
      <c r="G326" s="267">
        <f>SUM(G327:G335)</f>
        <v>0</v>
      </c>
      <c r="H326" s="267">
        <f>SUM(H327:H335)</f>
        <v>0</v>
      </c>
      <c r="I326" s="261"/>
      <c r="J326" s="1195"/>
      <c r="K326" s="1196"/>
      <c r="L326" s="237"/>
    </row>
    <row r="327" spans="2:13" ht="19.5" hidden="1" customHeight="1">
      <c r="B327" s="1175"/>
      <c r="C327" s="249" t="s">
        <v>188</v>
      </c>
      <c r="D327" s="250"/>
      <c r="E327" s="270">
        <f>SUM(F327:H327)</f>
        <v>0</v>
      </c>
      <c r="F327" s="251"/>
      <c r="G327" s="251"/>
      <c r="H327" s="251"/>
      <c r="I327" s="1186"/>
      <c r="J327" s="1173"/>
      <c r="K327" s="1174"/>
      <c r="L327" s="240"/>
      <c r="M327" s="213"/>
    </row>
    <row r="328" spans="2:13" ht="19.5" hidden="1" customHeight="1">
      <c r="B328" s="1176"/>
      <c r="C328" s="252" t="s">
        <v>189</v>
      </c>
      <c r="D328" s="253"/>
      <c r="E328" s="271">
        <f t="shared" ref="E328:E334" si="33">SUM(F328:H328)</f>
        <v>0</v>
      </c>
      <c r="F328" s="254"/>
      <c r="G328" s="254"/>
      <c r="H328" s="254"/>
      <c r="I328" s="1171"/>
      <c r="J328" s="1168"/>
      <c r="K328" s="1169"/>
      <c r="L328" s="237"/>
    </row>
    <row r="329" spans="2:13" ht="19.5" hidden="1" customHeight="1">
      <c r="B329" s="1176"/>
      <c r="C329" s="252" t="s">
        <v>190</v>
      </c>
      <c r="D329" s="253"/>
      <c r="E329" s="271">
        <f t="shared" si="33"/>
        <v>0</v>
      </c>
      <c r="F329" s="254"/>
      <c r="G329" s="254"/>
      <c r="H329" s="254"/>
      <c r="I329" s="1171"/>
      <c r="J329" s="1168"/>
      <c r="K329" s="1169"/>
      <c r="L329" s="237"/>
    </row>
    <row r="330" spans="2:13" ht="19.5" hidden="1" customHeight="1">
      <c r="B330" s="1176"/>
      <c r="C330" s="252" t="s">
        <v>208</v>
      </c>
      <c r="D330" s="253"/>
      <c r="E330" s="271">
        <f t="shared" si="33"/>
        <v>0</v>
      </c>
      <c r="F330" s="254"/>
      <c r="G330" s="254"/>
      <c r="H330" s="254"/>
      <c r="I330" s="1171"/>
      <c r="J330" s="1168"/>
      <c r="K330" s="1169"/>
      <c r="L330" s="237"/>
    </row>
    <row r="331" spans="2:13" ht="19.5" hidden="1" customHeight="1">
      <c r="B331" s="1176"/>
      <c r="C331" s="252" t="s">
        <v>192</v>
      </c>
      <c r="D331" s="253"/>
      <c r="E331" s="271">
        <f t="shared" si="33"/>
        <v>0</v>
      </c>
      <c r="F331" s="254"/>
      <c r="G331" s="254"/>
      <c r="H331" s="254"/>
      <c r="I331" s="1171"/>
      <c r="J331" s="1168"/>
      <c r="K331" s="1169"/>
      <c r="L331" s="240"/>
      <c r="M331" s="213"/>
    </row>
    <row r="332" spans="2:13" ht="19.5" hidden="1" customHeight="1">
      <c r="B332" s="1176"/>
      <c r="C332" s="252" t="s">
        <v>193</v>
      </c>
      <c r="D332" s="253"/>
      <c r="E332" s="271">
        <f t="shared" si="33"/>
        <v>0</v>
      </c>
      <c r="F332" s="256"/>
      <c r="G332" s="256"/>
      <c r="H332" s="256"/>
      <c r="I332" s="1171"/>
      <c r="J332" s="1168"/>
      <c r="K332" s="1169"/>
      <c r="L332" s="240"/>
      <c r="M332" s="213"/>
    </row>
    <row r="333" spans="2:13" ht="19.5" hidden="1" customHeight="1">
      <c r="B333" s="1176"/>
      <c r="C333" s="257" t="s">
        <v>194</v>
      </c>
      <c r="D333" s="253"/>
      <c r="E333" s="271">
        <f t="shared" si="33"/>
        <v>0</v>
      </c>
      <c r="F333" s="254"/>
      <c r="G333" s="254"/>
      <c r="H333" s="254"/>
      <c r="I333" s="1171"/>
      <c r="J333" s="1168"/>
      <c r="K333" s="1169"/>
      <c r="L333" s="240"/>
      <c r="M333" s="213"/>
    </row>
    <row r="334" spans="2:13" ht="19.5" hidden="1" customHeight="1">
      <c r="B334" s="1176"/>
      <c r="C334" s="252" t="s">
        <v>195</v>
      </c>
      <c r="D334" s="253"/>
      <c r="E334" s="271">
        <f t="shared" si="33"/>
        <v>0</v>
      </c>
      <c r="F334" s="254"/>
      <c r="G334" s="254"/>
      <c r="H334" s="254"/>
      <c r="I334" s="1171"/>
      <c r="J334" s="1168"/>
      <c r="K334" s="1169"/>
      <c r="L334" s="240"/>
      <c r="M334" s="213"/>
    </row>
    <row r="335" spans="2:13" ht="19.5" hidden="1" customHeight="1" thickBot="1">
      <c r="B335" s="1177"/>
      <c r="C335" s="273" t="s">
        <v>209</v>
      </c>
      <c r="D335" s="274"/>
      <c r="E335" s="272">
        <f>SUM(F335:H335)</f>
        <v>0</v>
      </c>
      <c r="F335" s="260"/>
      <c r="G335" s="260"/>
      <c r="H335" s="260"/>
      <c r="I335" s="1172"/>
      <c r="J335" s="1193"/>
      <c r="K335" s="1194"/>
      <c r="L335" s="240"/>
      <c r="M335" s="213"/>
    </row>
    <row r="336" spans="2:13" ht="40.5" hidden="1" customHeight="1">
      <c r="B336" s="368" t="str">
        <f>IF('①4.事業内容（販促）'!B38="","",'①4.事業内容（販促）'!B38)</f>
        <v/>
      </c>
      <c r="C336" s="1187" t="str">
        <f>IF('①4.事業内容（販促）'!C38="","",'①4.事業内容（販促）'!C38)</f>
        <v/>
      </c>
      <c r="D336" s="1188"/>
      <c r="E336" s="267">
        <f>SUM(E337:E345)</f>
        <v>0</v>
      </c>
      <c r="F336" s="267">
        <f>SUM(F337:F345)</f>
        <v>0</v>
      </c>
      <c r="G336" s="267">
        <f>SUM(G337:G345)</f>
        <v>0</v>
      </c>
      <c r="H336" s="267">
        <f>SUM(H337:H345)</f>
        <v>0</v>
      </c>
      <c r="I336" s="262"/>
      <c r="J336" s="1197"/>
      <c r="K336" s="1198"/>
      <c r="L336" s="237"/>
    </row>
    <row r="337" spans="2:13" ht="19.5" hidden="1" customHeight="1">
      <c r="B337" s="1175"/>
      <c r="C337" s="249" t="s">
        <v>188</v>
      </c>
      <c r="D337" s="250"/>
      <c r="E337" s="270">
        <f>SUM(F337:H337)</f>
        <v>0</v>
      </c>
      <c r="F337" s="251"/>
      <c r="G337" s="251"/>
      <c r="H337" s="251"/>
      <c r="I337" s="1186"/>
      <c r="J337" s="1173"/>
      <c r="K337" s="1174"/>
      <c r="L337" s="237"/>
    </row>
    <row r="338" spans="2:13" ht="19.5" hidden="1" customHeight="1">
      <c r="B338" s="1176"/>
      <c r="C338" s="252" t="s">
        <v>189</v>
      </c>
      <c r="D338" s="253"/>
      <c r="E338" s="271">
        <f t="shared" ref="E338:E344" si="34">SUM(F338:H338)</f>
        <v>0</v>
      </c>
      <c r="F338" s="254"/>
      <c r="G338" s="254"/>
      <c r="H338" s="254"/>
      <c r="I338" s="1171"/>
      <c r="J338" s="1168"/>
      <c r="K338" s="1169"/>
      <c r="L338" s="240"/>
      <c r="M338" s="213"/>
    </row>
    <row r="339" spans="2:13" ht="19.5" hidden="1" customHeight="1">
      <c r="B339" s="1176"/>
      <c r="C339" s="252" t="s">
        <v>190</v>
      </c>
      <c r="D339" s="253"/>
      <c r="E339" s="271">
        <f t="shared" si="34"/>
        <v>0</v>
      </c>
      <c r="F339" s="254"/>
      <c r="G339" s="254"/>
      <c r="H339" s="254"/>
      <c r="I339" s="1171"/>
      <c r="J339" s="1168"/>
      <c r="K339" s="1169"/>
      <c r="L339" s="240"/>
      <c r="M339" s="213"/>
    </row>
    <row r="340" spans="2:13" ht="19.5" hidden="1" customHeight="1">
      <c r="B340" s="1176"/>
      <c r="C340" s="252" t="s">
        <v>208</v>
      </c>
      <c r="D340" s="253"/>
      <c r="E340" s="271">
        <f t="shared" si="34"/>
        <v>0</v>
      </c>
      <c r="F340" s="254"/>
      <c r="G340" s="254"/>
      <c r="H340" s="254"/>
      <c r="I340" s="1171"/>
      <c r="J340" s="1168"/>
      <c r="K340" s="1169"/>
      <c r="L340" s="240"/>
      <c r="M340" s="213"/>
    </row>
    <row r="341" spans="2:13" ht="19.5" hidden="1" customHeight="1">
      <c r="B341" s="1176"/>
      <c r="C341" s="252" t="s">
        <v>192</v>
      </c>
      <c r="D341" s="253"/>
      <c r="E341" s="271">
        <f t="shared" si="34"/>
        <v>0</v>
      </c>
      <c r="F341" s="254"/>
      <c r="G341" s="254"/>
      <c r="H341" s="254"/>
      <c r="I341" s="1171"/>
      <c r="J341" s="1168"/>
      <c r="K341" s="1169"/>
      <c r="L341" s="237"/>
    </row>
    <row r="342" spans="2:13" ht="19.5" hidden="1" customHeight="1">
      <c r="B342" s="1176"/>
      <c r="C342" s="252" t="s">
        <v>193</v>
      </c>
      <c r="D342" s="253"/>
      <c r="E342" s="271">
        <f t="shared" si="34"/>
        <v>0</v>
      </c>
      <c r="F342" s="256"/>
      <c r="G342" s="256"/>
      <c r="H342" s="256"/>
      <c r="I342" s="1171"/>
      <c r="J342" s="1191"/>
      <c r="K342" s="1192"/>
      <c r="L342" s="237"/>
    </row>
    <row r="343" spans="2:13" ht="19.5" hidden="1" customHeight="1">
      <c r="B343" s="1176"/>
      <c r="C343" s="257" t="s">
        <v>194</v>
      </c>
      <c r="D343" s="253"/>
      <c r="E343" s="271">
        <f t="shared" si="34"/>
        <v>0</v>
      </c>
      <c r="F343" s="254"/>
      <c r="G343" s="254"/>
      <c r="H343" s="254"/>
      <c r="I343" s="1171"/>
      <c r="J343" s="1168"/>
      <c r="K343" s="1169"/>
      <c r="L343" s="237"/>
    </row>
    <row r="344" spans="2:13" ht="19.5" hidden="1" customHeight="1">
      <c r="B344" s="1176"/>
      <c r="C344" s="252" t="s">
        <v>195</v>
      </c>
      <c r="D344" s="253"/>
      <c r="E344" s="271">
        <f t="shared" si="34"/>
        <v>0</v>
      </c>
      <c r="F344" s="254"/>
      <c r="G344" s="254"/>
      <c r="H344" s="254"/>
      <c r="I344" s="1171"/>
      <c r="J344" s="1168"/>
      <c r="K344" s="1169"/>
      <c r="L344" s="237"/>
    </row>
    <row r="345" spans="2:13" ht="19.5" hidden="1" customHeight="1" thickBot="1">
      <c r="B345" s="1177"/>
      <c r="C345" s="273" t="s">
        <v>209</v>
      </c>
      <c r="D345" s="274"/>
      <c r="E345" s="272">
        <f>SUM(F345:H345)</f>
        <v>0</v>
      </c>
      <c r="F345" s="260"/>
      <c r="G345" s="260"/>
      <c r="H345" s="260"/>
      <c r="I345" s="1172"/>
      <c r="J345" s="1189"/>
      <c r="K345" s="1190"/>
      <c r="L345" s="237"/>
    </row>
    <row r="346" spans="2:13" ht="37.5" hidden="1" customHeight="1">
      <c r="B346" s="368" t="str">
        <f>IF('①4.事業内容（販促）'!B39="","",'①4.事業内容（販促）'!B39)</f>
        <v/>
      </c>
      <c r="C346" s="1187" t="str">
        <f>IF('①4.事業内容（販促）'!C39="","",'①4.事業内容（販促）'!C39)</f>
        <v/>
      </c>
      <c r="D346" s="1188"/>
      <c r="E346" s="267">
        <f>SUM(E347:E355)</f>
        <v>0</v>
      </c>
      <c r="F346" s="267">
        <f>SUM(F347:F355)</f>
        <v>0</v>
      </c>
      <c r="G346" s="267">
        <f>SUM(G347:G355)</f>
        <v>0</v>
      </c>
      <c r="H346" s="267">
        <f>SUM(H347:H355)</f>
        <v>0</v>
      </c>
      <c r="I346" s="261"/>
      <c r="J346" s="1195"/>
      <c r="K346" s="1196"/>
      <c r="L346" s="237"/>
    </row>
    <row r="347" spans="2:13" ht="19.5" hidden="1" customHeight="1">
      <c r="B347" s="1175"/>
      <c r="C347" s="249" t="s">
        <v>188</v>
      </c>
      <c r="D347" s="250"/>
      <c r="E347" s="270">
        <f>SUM(F347:H347)</f>
        <v>0</v>
      </c>
      <c r="F347" s="251"/>
      <c r="G347" s="251"/>
      <c r="H347" s="251"/>
      <c r="I347" s="1186"/>
      <c r="J347" s="1173"/>
      <c r="K347" s="1174"/>
      <c r="L347" s="240"/>
      <c r="M347" s="213"/>
    </row>
    <row r="348" spans="2:13" ht="19.5" hidden="1" customHeight="1">
      <c r="B348" s="1176"/>
      <c r="C348" s="252" t="s">
        <v>189</v>
      </c>
      <c r="D348" s="253"/>
      <c r="E348" s="271">
        <f t="shared" ref="E348:E354" si="35">SUM(F348:H348)</f>
        <v>0</v>
      </c>
      <c r="F348" s="254"/>
      <c r="G348" s="254"/>
      <c r="H348" s="254"/>
      <c r="I348" s="1171"/>
      <c r="J348" s="1168"/>
      <c r="K348" s="1169"/>
      <c r="L348" s="237"/>
    </row>
    <row r="349" spans="2:13" ht="19.5" hidden="1" customHeight="1">
      <c r="B349" s="1176"/>
      <c r="C349" s="252" t="s">
        <v>190</v>
      </c>
      <c r="D349" s="253"/>
      <c r="E349" s="271">
        <f t="shared" si="35"/>
        <v>0</v>
      </c>
      <c r="F349" s="254"/>
      <c r="G349" s="254"/>
      <c r="H349" s="254"/>
      <c r="I349" s="1171"/>
      <c r="J349" s="1168"/>
      <c r="K349" s="1169"/>
      <c r="L349" s="237"/>
    </row>
    <row r="350" spans="2:13" ht="19.5" hidden="1" customHeight="1">
      <c r="B350" s="1176"/>
      <c r="C350" s="252" t="s">
        <v>208</v>
      </c>
      <c r="D350" s="253"/>
      <c r="E350" s="271">
        <f t="shared" si="35"/>
        <v>0</v>
      </c>
      <c r="F350" s="254"/>
      <c r="G350" s="254"/>
      <c r="H350" s="254"/>
      <c r="I350" s="1171"/>
      <c r="J350" s="1168"/>
      <c r="K350" s="1169"/>
      <c r="L350" s="237"/>
    </row>
    <row r="351" spans="2:13" ht="19.5" hidden="1" customHeight="1">
      <c r="B351" s="1176"/>
      <c r="C351" s="252" t="s">
        <v>192</v>
      </c>
      <c r="D351" s="253"/>
      <c r="E351" s="271">
        <f t="shared" si="35"/>
        <v>0</v>
      </c>
      <c r="F351" s="254"/>
      <c r="G351" s="254"/>
      <c r="H351" s="254"/>
      <c r="I351" s="1171"/>
      <c r="J351" s="1168"/>
      <c r="K351" s="1169"/>
      <c r="L351" s="240"/>
      <c r="M351" s="213"/>
    </row>
    <row r="352" spans="2:13" ht="19.5" hidden="1" customHeight="1">
      <c r="B352" s="1176"/>
      <c r="C352" s="252" t="s">
        <v>193</v>
      </c>
      <c r="D352" s="253"/>
      <c r="E352" s="271">
        <f t="shared" si="35"/>
        <v>0</v>
      </c>
      <c r="F352" s="256"/>
      <c r="G352" s="256"/>
      <c r="H352" s="256"/>
      <c r="I352" s="1171"/>
      <c r="J352" s="1168"/>
      <c r="K352" s="1169"/>
      <c r="L352" s="240"/>
      <c r="M352" s="213"/>
    </row>
    <row r="353" spans="2:13" ht="19.5" hidden="1" customHeight="1">
      <c r="B353" s="1176"/>
      <c r="C353" s="257" t="s">
        <v>194</v>
      </c>
      <c r="D353" s="253"/>
      <c r="E353" s="271">
        <f t="shared" si="35"/>
        <v>0</v>
      </c>
      <c r="F353" s="254"/>
      <c r="G353" s="254"/>
      <c r="H353" s="254"/>
      <c r="I353" s="1171"/>
      <c r="J353" s="1168"/>
      <c r="K353" s="1169"/>
      <c r="L353" s="240"/>
      <c r="M353" s="213"/>
    </row>
    <row r="354" spans="2:13" ht="19.5" hidden="1" customHeight="1">
      <c r="B354" s="1176"/>
      <c r="C354" s="252" t="s">
        <v>195</v>
      </c>
      <c r="D354" s="253"/>
      <c r="E354" s="271">
        <f t="shared" si="35"/>
        <v>0</v>
      </c>
      <c r="F354" s="254"/>
      <c r="G354" s="254"/>
      <c r="H354" s="254"/>
      <c r="I354" s="1171"/>
      <c r="J354" s="1168"/>
      <c r="K354" s="1169"/>
      <c r="L354" s="240"/>
      <c r="M354" s="213"/>
    </row>
    <row r="355" spans="2:13" ht="19.5" hidden="1" customHeight="1" thickBot="1">
      <c r="B355" s="1177"/>
      <c r="C355" s="273" t="s">
        <v>209</v>
      </c>
      <c r="D355" s="274"/>
      <c r="E355" s="272">
        <f>SUM(F355:H355)</f>
        <v>0</v>
      </c>
      <c r="F355" s="260"/>
      <c r="G355" s="260"/>
      <c r="H355" s="260"/>
      <c r="I355" s="1172"/>
      <c r="J355" s="1193"/>
      <c r="K355" s="1194"/>
      <c r="L355" s="240"/>
      <c r="M355" s="213"/>
    </row>
    <row r="356" spans="2:13" ht="37.5" hidden="1" customHeight="1">
      <c r="B356" s="368" t="str">
        <f>IF('①4.事業内容（販促）'!B40="","",'①4.事業内容（販促）'!B40)</f>
        <v/>
      </c>
      <c r="C356" s="1187" t="str">
        <f>IF('①4.事業内容（販促）'!C40="","",'①4.事業内容（販促）'!C40)</f>
        <v/>
      </c>
      <c r="D356" s="1188"/>
      <c r="E356" s="267">
        <f>SUM(E357:E365)</f>
        <v>0</v>
      </c>
      <c r="F356" s="267">
        <f>SUM(F357:F365)</f>
        <v>0</v>
      </c>
      <c r="G356" s="267">
        <f>SUM(G357:G365)</f>
        <v>0</v>
      </c>
      <c r="H356" s="267">
        <f>SUM(H357:H365)</f>
        <v>0</v>
      </c>
      <c r="I356" s="262"/>
      <c r="J356" s="1197"/>
      <c r="K356" s="1198"/>
      <c r="L356" s="237"/>
    </row>
    <row r="357" spans="2:13" ht="19.5" hidden="1" customHeight="1">
      <c r="B357" s="1175"/>
      <c r="C357" s="249" t="s">
        <v>188</v>
      </c>
      <c r="D357" s="250"/>
      <c r="E357" s="270">
        <f>SUM(F357:H357)</f>
        <v>0</v>
      </c>
      <c r="F357" s="251"/>
      <c r="G357" s="251"/>
      <c r="H357" s="251"/>
      <c r="I357" s="1186"/>
      <c r="J357" s="1173"/>
      <c r="K357" s="1174"/>
      <c r="L357" s="240"/>
      <c r="M357" s="213"/>
    </row>
    <row r="358" spans="2:13" ht="19.5" hidden="1" customHeight="1">
      <c r="B358" s="1176"/>
      <c r="C358" s="252" t="s">
        <v>189</v>
      </c>
      <c r="D358" s="253"/>
      <c r="E358" s="271">
        <f t="shared" ref="E358:E364" si="36">SUM(F358:H358)</f>
        <v>0</v>
      </c>
      <c r="F358" s="254"/>
      <c r="G358" s="254"/>
      <c r="H358" s="254"/>
      <c r="I358" s="1171"/>
      <c r="J358" s="1168"/>
      <c r="K358" s="1169"/>
      <c r="L358" s="237"/>
    </row>
    <row r="359" spans="2:13" ht="19.5" hidden="1" customHeight="1">
      <c r="B359" s="1176"/>
      <c r="C359" s="252" t="s">
        <v>190</v>
      </c>
      <c r="D359" s="253"/>
      <c r="E359" s="271">
        <f t="shared" si="36"/>
        <v>0</v>
      </c>
      <c r="F359" s="254"/>
      <c r="G359" s="254"/>
      <c r="H359" s="254"/>
      <c r="I359" s="1171"/>
      <c r="J359" s="1168"/>
      <c r="K359" s="1169"/>
      <c r="L359" s="237"/>
    </row>
    <row r="360" spans="2:13" ht="19.5" hidden="1" customHeight="1">
      <c r="B360" s="1176"/>
      <c r="C360" s="252" t="s">
        <v>208</v>
      </c>
      <c r="D360" s="253"/>
      <c r="E360" s="271">
        <f t="shared" si="36"/>
        <v>0</v>
      </c>
      <c r="F360" s="254"/>
      <c r="G360" s="254"/>
      <c r="H360" s="254"/>
      <c r="I360" s="1171"/>
      <c r="J360" s="1168"/>
      <c r="K360" s="1169"/>
      <c r="L360" s="237"/>
    </row>
    <row r="361" spans="2:13" ht="19.5" hidden="1" customHeight="1">
      <c r="B361" s="1176"/>
      <c r="C361" s="252" t="s">
        <v>192</v>
      </c>
      <c r="D361" s="253"/>
      <c r="E361" s="271">
        <f t="shared" si="36"/>
        <v>0</v>
      </c>
      <c r="F361" s="254"/>
      <c r="G361" s="254"/>
      <c r="H361" s="254"/>
      <c r="I361" s="1171"/>
      <c r="J361" s="1168"/>
      <c r="K361" s="1169"/>
      <c r="L361" s="240"/>
      <c r="M361" s="213"/>
    </row>
    <row r="362" spans="2:13" ht="19.5" hidden="1" customHeight="1">
      <c r="B362" s="1176"/>
      <c r="C362" s="252" t="s">
        <v>193</v>
      </c>
      <c r="D362" s="253"/>
      <c r="E362" s="271">
        <f t="shared" si="36"/>
        <v>0</v>
      </c>
      <c r="F362" s="256"/>
      <c r="G362" s="256"/>
      <c r="H362" s="256"/>
      <c r="I362" s="1171"/>
      <c r="J362" s="1191"/>
      <c r="K362" s="1192"/>
      <c r="L362" s="240"/>
      <c r="M362" s="213"/>
    </row>
    <row r="363" spans="2:13" ht="19.5" hidden="1" customHeight="1">
      <c r="B363" s="1176"/>
      <c r="C363" s="257" t="s">
        <v>194</v>
      </c>
      <c r="D363" s="253"/>
      <c r="E363" s="271">
        <f t="shared" si="36"/>
        <v>0</v>
      </c>
      <c r="F363" s="254"/>
      <c r="G363" s="254"/>
      <c r="H363" s="254"/>
      <c r="I363" s="1171"/>
      <c r="J363" s="1168"/>
      <c r="K363" s="1169"/>
      <c r="L363" s="240"/>
      <c r="M363" s="213"/>
    </row>
    <row r="364" spans="2:13" ht="19.5" hidden="1" customHeight="1">
      <c r="B364" s="1176"/>
      <c r="C364" s="252" t="s">
        <v>195</v>
      </c>
      <c r="D364" s="253"/>
      <c r="E364" s="271">
        <f t="shared" si="36"/>
        <v>0</v>
      </c>
      <c r="F364" s="254"/>
      <c r="G364" s="254"/>
      <c r="H364" s="254"/>
      <c r="I364" s="1171"/>
      <c r="J364" s="1168"/>
      <c r="K364" s="1169"/>
      <c r="L364" s="240"/>
      <c r="M364" s="213"/>
    </row>
    <row r="365" spans="2:13" ht="19.5" hidden="1" customHeight="1" thickBot="1">
      <c r="B365" s="1177"/>
      <c r="C365" s="273" t="s">
        <v>209</v>
      </c>
      <c r="D365" s="274"/>
      <c r="E365" s="272">
        <f>SUM(F365:H365)</f>
        <v>0</v>
      </c>
      <c r="F365" s="260"/>
      <c r="G365" s="260"/>
      <c r="H365" s="260"/>
      <c r="I365" s="1172"/>
      <c r="J365" s="1189"/>
      <c r="K365" s="1190"/>
      <c r="L365" s="240"/>
      <c r="M365" s="213"/>
    </row>
    <row r="366" spans="2:13" ht="37.5" hidden="1" customHeight="1">
      <c r="B366" s="368" t="str">
        <f>IF('①4.事業内容（販促）'!B41="","",'①4.事業内容（販促）'!B41)</f>
        <v/>
      </c>
      <c r="C366" s="1187" t="str">
        <f>IF('①4.事業内容（販促）'!C41="","",'①4.事業内容（販促）'!C41)</f>
        <v/>
      </c>
      <c r="D366" s="1188"/>
      <c r="E366" s="267">
        <f>SUM(E367:E375)</f>
        <v>0</v>
      </c>
      <c r="F366" s="267">
        <f>SUM(F367:F375)</f>
        <v>0</v>
      </c>
      <c r="G366" s="267">
        <f>SUM(G367:G375)</f>
        <v>0</v>
      </c>
      <c r="H366" s="267">
        <f>SUM(H367:H375)</f>
        <v>0</v>
      </c>
      <c r="I366" s="261"/>
      <c r="J366" s="1195"/>
      <c r="K366" s="1196"/>
      <c r="L366" s="237"/>
    </row>
    <row r="367" spans="2:13" ht="19.5" hidden="1" customHeight="1">
      <c r="B367" s="1175"/>
      <c r="C367" s="249" t="s">
        <v>188</v>
      </c>
      <c r="D367" s="250"/>
      <c r="E367" s="270">
        <f>SUM(F367:H367)</f>
        <v>0</v>
      </c>
      <c r="F367" s="251"/>
      <c r="G367" s="251"/>
      <c r="H367" s="251"/>
      <c r="I367" s="1186"/>
      <c r="J367" s="1173"/>
      <c r="K367" s="1174"/>
      <c r="L367" s="240"/>
      <c r="M367" s="213"/>
    </row>
    <row r="368" spans="2:13" ht="19.5" hidden="1" customHeight="1">
      <c r="B368" s="1176"/>
      <c r="C368" s="252" t="s">
        <v>189</v>
      </c>
      <c r="D368" s="253"/>
      <c r="E368" s="271">
        <f t="shared" ref="E368:E374" si="37">SUM(F368:H368)</f>
        <v>0</v>
      </c>
      <c r="F368" s="254"/>
      <c r="G368" s="254"/>
      <c r="H368" s="254"/>
      <c r="I368" s="1171"/>
      <c r="J368" s="1168"/>
      <c r="K368" s="1169"/>
      <c r="L368" s="237"/>
    </row>
    <row r="369" spans="2:13" ht="19.5" hidden="1" customHeight="1">
      <c r="B369" s="1176"/>
      <c r="C369" s="252" t="s">
        <v>190</v>
      </c>
      <c r="D369" s="253"/>
      <c r="E369" s="271">
        <f t="shared" si="37"/>
        <v>0</v>
      </c>
      <c r="F369" s="254"/>
      <c r="G369" s="254"/>
      <c r="H369" s="254"/>
      <c r="I369" s="1171"/>
      <c r="J369" s="1168"/>
      <c r="K369" s="1169"/>
      <c r="L369" s="237"/>
    </row>
    <row r="370" spans="2:13" ht="19.5" hidden="1" customHeight="1">
      <c r="B370" s="1176"/>
      <c r="C370" s="252" t="s">
        <v>208</v>
      </c>
      <c r="D370" s="253"/>
      <c r="E370" s="271">
        <f t="shared" si="37"/>
        <v>0</v>
      </c>
      <c r="F370" s="254"/>
      <c r="G370" s="254"/>
      <c r="H370" s="254"/>
      <c r="I370" s="1171"/>
      <c r="J370" s="1168"/>
      <c r="K370" s="1169"/>
      <c r="L370" s="237"/>
    </row>
    <row r="371" spans="2:13" ht="19.5" hidden="1" customHeight="1">
      <c r="B371" s="1176"/>
      <c r="C371" s="252" t="s">
        <v>192</v>
      </c>
      <c r="D371" s="253"/>
      <c r="E371" s="271">
        <f t="shared" si="37"/>
        <v>0</v>
      </c>
      <c r="F371" s="254"/>
      <c r="G371" s="254"/>
      <c r="H371" s="254"/>
      <c r="I371" s="1171"/>
      <c r="J371" s="1168"/>
      <c r="K371" s="1169"/>
      <c r="L371" s="240"/>
      <c r="M371" s="213"/>
    </row>
    <row r="372" spans="2:13" ht="19.5" hidden="1" customHeight="1">
      <c r="B372" s="1176"/>
      <c r="C372" s="252" t="s">
        <v>193</v>
      </c>
      <c r="D372" s="253"/>
      <c r="E372" s="271">
        <f t="shared" si="37"/>
        <v>0</v>
      </c>
      <c r="F372" s="256"/>
      <c r="G372" s="256"/>
      <c r="H372" s="256"/>
      <c r="I372" s="1171"/>
      <c r="J372" s="1168"/>
      <c r="K372" s="1169"/>
      <c r="L372" s="240"/>
      <c r="M372" s="213"/>
    </row>
    <row r="373" spans="2:13" ht="19.5" hidden="1" customHeight="1">
      <c r="B373" s="1176"/>
      <c r="C373" s="257" t="s">
        <v>194</v>
      </c>
      <c r="D373" s="253"/>
      <c r="E373" s="271">
        <f t="shared" si="37"/>
        <v>0</v>
      </c>
      <c r="F373" s="254"/>
      <c r="G373" s="254"/>
      <c r="H373" s="254"/>
      <c r="I373" s="1171"/>
      <c r="J373" s="1168"/>
      <c r="K373" s="1169"/>
      <c r="L373" s="240"/>
      <c r="M373" s="213"/>
    </row>
    <row r="374" spans="2:13" ht="19.5" hidden="1" customHeight="1">
      <c r="B374" s="1176"/>
      <c r="C374" s="252" t="s">
        <v>195</v>
      </c>
      <c r="D374" s="253"/>
      <c r="E374" s="271">
        <f t="shared" si="37"/>
        <v>0</v>
      </c>
      <c r="F374" s="254"/>
      <c r="G374" s="254"/>
      <c r="H374" s="254"/>
      <c r="I374" s="1171"/>
      <c r="J374" s="1168"/>
      <c r="K374" s="1169"/>
      <c r="L374" s="240"/>
      <c r="M374" s="213"/>
    </row>
    <row r="375" spans="2:13" ht="19.5" hidden="1" customHeight="1" thickBot="1">
      <c r="B375" s="1176"/>
      <c r="C375" s="273" t="s">
        <v>209</v>
      </c>
      <c r="D375" s="275"/>
      <c r="E375" s="277">
        <f>SUM(F375:H375)</f>
        <v>0</v>
      </c>
      <c r="F375" s="260"/>
      <c r="G375" s="260"/>
      <c r="H375" s="260"/>
      <c r="I375" s="1171"/>
      <c r="J375" s="1203"/>
      <c r="K375" s="1204"/>
      <c r="L375" s="240"/>
      <c r="M375" s="213"/>
    </row>
    <row r="376" spans="2:13" ht="37.5" hidden="1" customHeight="1">
      <c r="B376" s="268" t="str">
        <f>IF('①4.事業内容（販促）'!B42="","",'①4.事業内容（販促）'!B42)</f>
        <v/>
      </c>
      <c r="C376" s="1199" t="str">
        <f>IF('①4.事業内容（販促）'!C42="","",'①4.事業内容（販促）'!C42)</f>
        <v/>
      </c>
      <c r="D376" s="1200"/>
      <c r="E376" s="269">
        <f>SUM(E377:E385)</f>
        <v>0</v>
      </c>
      <c r="F376" s="269">
        <f>SUM(F377:F385)</f>
        <v>0</v>
      </c>
      <c r="G376" s="269">
        <f>SUM(G377:G385)</f>
        <v>0</v>
      </c>
      <c r="H376" s="269">
        <f>SUM(H377:H385)</f>
        <v>0</v>
      </c>
      <c r="I376" s="263"/>
      <c r="J376" s="1201"/>
      <c r="K376" s="1202"/>
      <c r="L376" s="237"/>
    </row>
    <row r="377" spans="2:13" ht="19.5" hidden="1" customHeight="1">
      <c r="B377" s="1175"/>
      <c r="C377" s="249" t="s">
        <v>188</v>
      </c>
      <c r="D377" s="250"/>
      <c r="E377" s="270">
        <f>SUM(F377:H377)</f>
        <v>0</v>
      </c>
      <c r="F377" s="251"/>
      <c r="G377" s="251"/>
      <c r="H377" s="251"/>
      <c r="I377" s="1186"/>
      <c r="J377" s="1173"/>
      <c r="K377" s="1174"/>
      <c r="L377" s="240"/>
      <c r="M377" s="213"/>
    </row>
    <row r="378" spans="2:13" ht="19.5" hidden="1" customHeight="1">
      <c r="B378" s="1176"/>
      <c r="C378" s="252" t="s">
        <v>189</v>
      </c>
      <c r="D378" s="253"/>
      <c r="E378" s="271">
        <f t="shared" ref="E378:E384" si="38">SUM(F378:H378)</f>
        <v>0</v>
      </c>
      <c r="F378" s="254"/>
      <c r="G378" s="254"/>
      <c r="H378" s="254"/>
      <c r="I378" s="1171"/>
      <c r="J378" s="1168"/>
      <c r="K378" s="1169"/>
      <c r="L378" s="237"/>
    </row>
    <row r="379" spans="2:13" ht="19.5" hidden="1" customHeight="1">
      <c r="B379" s="1176"/>
      <c r="C379" s="252" t="s">
        <v>190</v>
      </c>
      <c r="D379" s="253"/>
      <c r="E379" s="271">
        <f t="shared" si="38"/>
        <v>0</v>
      </c>
      <c r="F379" s="254"/>
      <c r="G379" s="254"/>
      <c r="H379" s="254"/>
      <c r="I379" s="1171"/>
      <c r="J379" s="1168"/>
      <c r="K379" s="1169"/>
      <c r="L379" s="237"/>
    </row>
    <row r="380" spans="2:13" ht="19.5" hidden="1" customHeight="1">
      <c r="B380" s="1176"/>
      <c r="C380" s="252" t="s">
        <v>208</v>
      </c>
      <c r="D380" s="253"/>
      <c r="E380" s="271">
        <f t="shared" si="38"/>
        <v>0</v>
      </c>
      <c r="F380" s="254"/>
      <c r="G380" s="254"/>
      <c r="H380" s="254"/>
      <c r="I380" s="1171"/>
      <c r="J380" s="1168"/>
      <c r="K380" s="1169"/>
      <c r="L380" s="237"/>
    </row>
    <row r="381" spans="2:13" ht="19.5" hidden="1" customHeight="1">
      <c r="B381" s="1176"/>
      <c r="C381" s="252" t="s">
        <v>192</v>
      </c>
      <c r="D381" s="253"/>
      <c r="E381" s="271">
        <f t="shared" si="38"/>
        <v>0</v>
      </c>
      <c r="F381" s="254"/>
      <c r="G381" s="254"/>
      <c r="H381" s="254"/>
      <c r="I381" s="1171"/>
      <c r="J381" s="1168"/>
      <c r="K381" s="1169"/>
      <c r="L381" s="240"/>
      <c r="M381" s="213"/>
    </row>
    <row r="382" spans="2:13" ht="19.5" hidden="1" customHeight="1">
      <c r="B382" s="1176"/>
      <c r="C382" s="252" t="s">
        <v>193</v>
      </c>
      <c r="D382" s="253"/>
      <c r="E382" s="271">
        <f t="shared" si="38"/>
        <v>0</v>
      </c>
      <c r="F382" s="256"/>
      <c r="G382" s="256"/>
      <c r="H382" s="256"/>
      <c r="I382" s="1171"/>
      <c r="J382" s="1191"/>
      <c r="K382" s="1192"/>
      <c r="L382" s="240"/>
      <c r="M382" s="213"/>
    </row>
    <row r="383" spans="2:13" ht="19.5" hidden="1" customHeight="1">
      <c r="B383" s="1176"/>
      <c r="C383" s="257" t="s">
        <v>194</v>
      </c>
      <c r="D383" s="253"/>
      <c r="E383" s="271">
        <f t="shared" si="38"/>
        <v>0</v>
      </c>
      <c r="F383" s="254"/>
      <c r="G383" s="254"/>
      <c r="H383" s="254"/>
      <c r="I383" s="1171"/>
      <c r="J383" s="1168"/>
      <c r="K383" s="1169"/>
      <c r="L383" s="240"/>
      <c r="M383" s="213"/>
    </row>
    <row r="384" spans="2:13" ht="19.5" hidden="1" customHeight="1">
      <c r="B384" s="1176"/>
      <c r="C384" s="252" t="s">
        <v>195</v>
      </c>
      <c r="D384" s="253"/>
      <c r="E384" s="271">
        <f t="shared" si="38"/>
        <v>0</v>
      </c>
      <c r="F384" s="254"/>
      <c r="G384" s="254"/>
      <c r="H384" s="254"/>
      <c r="I384" s="1171"/>
      <c r="J384" s="1168"/>
      <c r="K384" s="1169"/>
      <c r="L384" s="240"/>
      <c r="M384" s="213"/>
    </row>
    <row r="385" spans="2:13" ht="19.5" hidden="1" customHeight="1" thickBot="1">
      <c r="B385" s="1177"/>
      <c r="C385" s="273" t="s">
        <v>209</v>
      </c>
      <c r="D385" s="274"/>
      <c r="E385" s="272">
        <f>SUM(F385:H385)</f>
        <v>0</v>
      </c>
      <c r="F385" s="260"/>
      <c r="G385" s="260"/>
      <c r="H385" s="260"/>
      <c r="I385" s="1172"/>
      <c r="J385" s="1189"/>
      <c r="K385" s="1190"/>
      <c r="L385" s="240"/>
      <c r="M385" s="213"/>
    </row>
    <row r="386" spans="2:13" ht="37.5" hidden="1" customHeight="1">
      <c r="B386" s="368" t="str">
        <f>IF('①4.事業内容（販促）'!B43="","",'①4.事業内容（販促）'!B43)</f>
        <v/>
      </c>
      <c r="C386" s="1187" t="str">
        <f>IF('①4.事業内容（販促）'!C43="","",'①4.事業内容（販促）'!C43)</f>
        <v/>
      </c>
      <c r="D386" s="1188"/>
      <c r="E386" s="267">
        <f>SUM(E387:E395)</f>
        <v>0</v>
      </c>
      <c r="F386" s="267">
        <f>SUM(F387:F395)</f>
        <v>0</v>
      </c>
      <c r="G386" s="267">
        <f>SUM(G387:G395)</f>
        <v>0</v>
      </c>
      <c r="H386" s="267">
        <f>SUM(H387:H395)</f>
        <v>0</v>
      </c>
      <c r="I386" s="261"/>
      <c r="J386" s="1195"/>
      <c r="K386" s="1196"/>
      <c r="L386" s="237"/>
    </row>
    <row r="387" spans="2:13" ht="19.5" hidden="1" customHeight="1">
      <c r="B387" s="1175"/>
      <c r="C387" s="249" t="s">
        <v>188</v>
      </c>
      <c r="D387" s="250"/>
      <c r="E387" s="270">
        <f>SUM(F387:H387)</f>
        <v>0</v>
      </c>
      <c r="F387" s="251"/>
      <c r="G387" s="251"/>
      <c r="H387" s="251"/>
      <c r="I387" s="1186"/>
      <c r="J387" s="1173"/>
      <c r="K387" s="1174"/>
      <c r="L387" s="240"/>
      <c r="M387" s="213"/>
    </row>
    <row r="388" spans="2:13" ht="19.5" hidden="1" customHeight="1">
      <c r="B388" s="1176"/>
      <c r="C388" s="252" t="s">
        <v>189</v>
      </c>
      <c r="D388" s="253"/>
      <c r="E388" s="271">
        <f t="shared" ref="E388:E394" si="39">SUM(F388:H388)</f>
        <v>0</v>
      </c>
      <c r="F388" s="254"/>
      <c r="G388" s="254"/>
      <c r="H388" s="254"/>
      <c r="I388" s="1171"/>
      <c r="J388" s="1168"/>
      <c r="K388" s="1169"/>
      <c r="L388" s="237"/>
    </row>
    <row r="389" spans="2:13" ht="19.5" hidden="1" customHeight="1">
      <c r="B389" s="1176"/>
      <c r="C389" s="252" t="s">
        <v>190</v>
      </c>
      <c r="D389" s="253"/>
      <c r="E389" s="271">
        <f t="shared" si="39"/>
        <v>0</v>
      </c>
      <c r="F389" s="254"/>
      <c r="G389" s="254"/>
      <c r="H389" s="254"/>
      <c r="I389" s="1171"/>
      <c r="J389" s="1168"/>
      <c r="K389" s="1169"/>
      <c r="L389" s="237"/>
    </row>
    <row r="390" spans="2:13" ht="19.5" hidden="1" customHeight="1">
      <c r="B390" s="1176"/>
      <c r="C390" s="252" t="s">
        <v>208</v>
      </c>
      <c r="D390" s="253"/>
      <c r="E390" s="271">
        <f t="shared" si="39"/>
        <v>0</v>
      </c>
      <c r="F390" s="254"/>
      <c r="G390" s="254"/>
      <c r="H390" s="254"/>
      <c r="I390" s="1171"/>
      <c r="J390" s="1168"/>
      <c r="K390" s="1169"/>
      <c r="L390" s="237"/>
    </row>
    <row r="391" spans="2:13" ht="19.5" hidden="1" customHeight="1">
      <c r="B391" s="1176"/>
      <c r="C391" s="252" t="s">
        <v>192</v>
      </c>
      <c r="D391" s="253"/>
      <c r="E391" s="271">
        <f t="shared" si="39"/>
        <v>0</v>
      </c>
      <c r="F391" s="254"/>
      <c r="G391" s="254"/>
      <c r="H391" s="254"/>
      <c r="I391" s="1171"/>
      <c r="J391" s="1168"/>
      <c r="K391" s="1169"/>
      <c r="L391" s="240"/>
      <c r="M391" s="213"/>
    </row>
    <row r="392" spans="2:13" ht="19.5" hidden="1" customHeight="1">
      <c r="B392" s="1176"/>
      <c r="C392" s="252" t="s">
        <v>193</v>
      </c>
      <c r="D392" s="253"/>
      <c r="E392" s="271">
        <f t="shared" si="39"/>
        <v>0</v>
      </c>
      <c r="F392" s="256"/>
      <c r="G392" s="256"/>
      <c r="H392" s="256"/>
      <c r="I392" s="1171"/>
      <c r="J392" s="1168"/>
      <c r="K392" s="1169"/>
      <c r="L392" s="240"/>
      <c r="M392" s="213"/>
    </row>
    <row r="393" spans="2:13" ht="19.5" hidden="1" customHeight="1">
      <c r="B393" s="1176"/>
      <c r="C393" s="257" t="s">
        <v>194</v>
      </c>
      <c r="D393" s="253"/>
      <c r="E393" s="271">
        <f t="shared" si="39"/>
        <v>0</v>
      </c>
      <c r="F393" s="254"/>
      <c r="G393" s="254"/>
      <c r="H393" s="254"/>
      <c r="I393" s="1171"/>
      <c r="J393" s="1168"/>
      <c r="K393" s="1169"/>
      <c r="L393" s="240"/>
      <c r="M393" s="213"/>
    </row>
    <row r="394" spans="2:13" ht="19.5" hidden="1" customHeight="1">
      <c r="B394" s="1176"/>
      <c r="C394" s="252" t="s">
        <v>195</v>
      </c>
      <c r="D394" s="253"/>
      <c r="E394" s="271">
        <f t="shared" si="39"/>
        <v>0</v>
      </c>
      <c r="F394" s="254"/>
      <c r="G394" s="254"/>
      <c r="H394" s="254"/>
      <c r="I394" s="1171"/>
      <c r="J394" s="1168"/>
      <c r="K394" s="1169"/>
      <c r="L394" s="240"/>
      <c r="M394" s="213"/>
    </row>
    <row r="395" spans="2:13" ht="19.5" hidden="1" customHeight="1" thickBot="1">
      <c r="B395" s="1176"/>
      <c r="C395" s="273" t="s">
        <v>209</v>
      </c>
      <c r="D395" s="275"/>
      <c r="E395" s="277">
        <f>SUM(F395:H395)</f>
        <v>0</v>
      </c>
      <c r="F395" s="260"/>
      <c r="G395" s="260"/>
      <c r="H395" s="260"/>
      <c r="I395" s="1171"/>
      <c r="J395" s="1203"/>
      <c r="K395" s="1204"/>
      <c r="L395" s="240"/>
      <c r="M395" s="213"/>
    </row>
    <row r="396" spans="2:13" ht="37.5" hidden="1" customHeight="1">
      <c r="B396" s="268" t="str">
        <f>IF('①4.事業内容（販促）'!B44="","",'①4.事業内容（販促）'!B44)</f>
        <v/>
      </c>
      <c r="C396" s="1199" t="str">
        <f>IF('①4.事業内容（販促）'!C44="","",'①4.事業内容（販促）'!C44)</f>
        <v/>
      </c>
      <c r="D396" s="1200"/>
      <c r="E396" s="269">
        <f>SUM(E397:E405)</f>
        <v>0</v>
      </c>
      <c r="F396" s="269">
        <f>SUM(F397:F405)</f>
        <v>0</v>
      </c>
      <c r="G396" s="269">
        <f>SUM(G397:G405)</f>
        <v>0</v>
      </c>
      <c r="H396" s="269">
        <f>SUM(H397:H405)</f>
        <v>0</v>
      </c>
      <c r="I396" s="263"/>
      <c r="J396" s="1201"/>
      <c r="K396" s="1202"/>
      <c r="L396" s="237"/>
    </row>
    <row r="397" spans="2:13" ht="19.5" hidden="1" customHeight="1">
      <c r="B397" s="1175"/>
      <c r="C397" s="249" t="s">
        <v>188</v>
      </c>
      <c r="D397" s="250"/>
      <c r="E397" s="270">
        <f>SUM(F397:H397)</f>
        <v>0</v>
      </c>
      <c r="F397" s="251"/>
      <c r="G397" s="251"/>
      <c r="H397" s="251"/>
      <c r="I397" s="1186"/>
      <c r="J397" s="1173"/>
      <c r="K397" s="1174"/>
      <c r="L397" s="240"/>
      <c r="M397" s="213"/>
    </row>
    <row r="398" spans="2:13" ht="19.5" hidden="1" customHeight="1">
      <c r="B398" s="1176"/>
      <c r="C398" s="252" t="s">
        <v>189</v>
      </c>
      <c r="D398" s="253"/>
      <c r="E398" s="271">
        <f t="shared" ref="E398:E404" si="40">SUM(F398:H398)</f>
        <v>0</v>
      </c>
      <c r="F398" s="254"/>
      <c r="G398" s="254"/>
      <c r="H398" s="254"/>
      <c r="I398" s="1171"/>
      <c r="J398" s="1168"/>
      <c r="K398" s="1169"/>
      <c r="L398" s="237"/>
    </row>
    <row r="399" spans="2:13" ht="19.5" hidden="1" customHeight="1">
      <c r="B399" s="1176"/>
      <c r="C399" s="252" t="s">
        <v>190</v>
      </c>
      <c r="D399" s="253"/>
      <c r="E399" s="271">
        <f t="shared" si="40"/>
        <v>0</v>
      </c>
      <c r="F399" s="254"/>
      <c r="G399" s="254"/>
      <c r="H399" s="254"/>
      <c r="I399" s="1171"/>
      <c r="J399" s="1168"/>
      <c r="K399" s="1169"/>
      <c r="L399" s="237"/>
    </row>
    <row r="400" spans="2:13" ht="19.5" hidden="1" customHeight="1">
      <c r="B400" s="1176"/>
      <c r="C400" s="252" t="s">
        <v>208</v>
      </c>
      <c r="D400" s="253"/>
      <c r="E400" s="271">
        <f t="shared" si="40"/>
        <v>0</v>
      </c>
      <c r="F400" s="254"/>
      <c r="G400" s="254"/>
      <c r="H400" s="254"/>
      <c r="I400" s="1171"/>
      <c r="J400" s="1168"/>
      <c r="K400" s="1169"/>
      <c r="L400" s="237"/>
    </row>
    <row r="401" spans="2:13" ht="19.5" hidden="1" customHeight="1">
      <c r="B401" s="1176"/>
      <c r="C401" s="252" t="s">
        <v>192</v>
      </c>
      <c r="D401" s="253"/>
      <c r="E401" s="271">
        <f t="shared" si="40"/>
        <v>0</v>
      </c>
      <c r="F401" s="254"/>
      <c r="G401" s="254"/>
      <c r="H401" s="254"/>
      <c r="I401" s="1171"/>
      <c r="J401" s="1168"/>
      <c r="K401" s="1169"/>
      <c r="L401" s="240"/>
      <c r="M401" s="213"/>
    </row>
    <row r="402" spans="2:13" ht="19.5" hidden="1" customHeight="1">
      <c r="B402" s="1176"/>
      <c r="C402" s="252" t="s">
        <v>193</v>
      </c>
      <c r="D402" s="253"/>
      <c r="E402" s="271">
        <f t="shared" si="40"/>
        <v>0</v>
      </c>
      <c r="F402" s="256"/>
      <c r="G402" s="256"/>
      <c r="H402" s="256"/>
      <c r="I402" s="1171"/>
      <c r="J402" s="1191"/>
      <c r="K402" s="1192"/>
      <c r="L402" s="240"/>
      <c r="M402" s="213"/>
    </row>
    <row r="403" spans="2:13" ht="19.5" hidden="1" customHeight="1">
      <c r="B403" s="1176"/>
      <c r="C403" s="257" t="s">
        <v>194</v>
      </c>
      <c r="D403" s="253"/>
      <c r="E403" s="271">
        <f t="shared" si="40"/>
        <v>0</v>
      </c>
      <c r="F403" s="254"/>
      <c r="G403" s="254"/>
      <c r="H403" s="254"/>
      <c r="I403" s="1171"/>
      <c r="J403" s="1168"/>
      <c r="K403" s="1169"/>
      <c r="L403" s="240"/>
      <c r="M403" s="213"/>
    </row>
    <row r="404" spans="2:13" ht="19.5" hidden="1" customHeight="1">
      <c r="B404" s="1176"/>
      <c r="C404" s="252" t="s">
        <v>195</v>
      </c>
      <c r="D404" s="253"/>
      <c r="E404" s="271">
        <f t="shared" si="40"/>
        <v>0</v>
      </c>
      <c r="F404" s="254"/>
      <c r="G404" s="254"/>
      <c r="H404" s="254"/>
      <c r="I404" s="1171"/>
      <c r="J404" s="1168"/>
      <c r="K404" s="1169"/>
      <c r="L404" s="240"/>
      <c r="M404" s="213"/>
    </row>
    <row r="405" spans="2:13" ht="19.5" hidden="1" customHeight="1" thickBot="1">
      <c r="B405" s="1177"/>
      <c r="C405" s="273" t="s">
        <v>209</v>
      </c>
      <c r="D405" s="274"/>
      <c r="E405" s="272">
        <f>SUM(F405:H405)</f>
        <v>0</v>
      </c>
      <c r="F405" s="260"/>
      <c r="G405" s="260"/>
      <c r="H405" s="260"/>
      <c r="I405" s="1172"/>
      <c r="J405" s="1189"/>
      <c r="K405" s="1190"/>
      <c r="L405" s="240"/>
      <c r="M405" s="213"/>
    </row>
    <row r="406" spans="2:13" ht="37.5" hidden="1" customHeight="1">
      <c r="B406" s="368" t="str">
        <f>IF('①4.事業内容（販促）'!B45="","",'①4.事業内容（販促）'!B45)</f>
        <v/>
      </c>
      <c r="C406" s="1187" t="str">
        <f>IF('①4.事業内容（販促）'!C45="","",'①4.事業内容（販促）'!C45)</f>
        <v/>
      </c>
      <c r="D406" s="1188"/>
      <c r="E406" s="267">
        <f>SUM(E407:E415)</f>
        <v>0</v>
      </c>
      <c r="F406" s="267">
        <f>SUM(F407:F415)</f>
        <v>0</v>
      </c>
      <c r="G406" s="267">
        <f>SUM(G407:G415)</f>
        <v>0</v>
      </c>
      <c r="H406" s="267">
        <f>SUM(H407:H415)</f>
        <v>0</v>
      </c>
      <c r="I406" s="261"/>
      <c r="J406" s="1195"/>
      <c r="K406" s="1196"/>
      <c r="L406" s="237"/>
    </row>
    <row r="407" spans="2:13" ht="19.5" hidden="1" customHeight="1">
      <c r="B407" s="1175"/>
      <c r="C407" s="249" t="s">
        <v>188</v>
      </c>
      <c r="D407" s="250"/>
      <c r="E407" s="270">
        <f>SUM(F407:H407)</f>
        <v>0</v>
      </c>
      <c r="F407" s="251"/>
      <c r="G407" s="251"/>
      <c r="H407" s="251"/>
      <c r="I407" s="1186"/>
      <c r="J407" s="1173"/>
      <c r="K407" s="1174"/>
      <c r="L407" s="240"/>
      <c r="M407" s="213"/>
    </row>
    <row r="408" spans="2:13" ht="19.5" hidden="1" customHeight="1">
      <c r="B408" s="1176"/>
      <c r="C408" s="252" t="s">
        <v>189</v>
      </c>
      <c r="D408" s="253"/>
      <c r="E408" s="271">
        <f t="shared" ref="E408:E414" si="41">SUM(F408:H408)</f>
        <v>0</v>
      </c>
      <c r="F408" s="254"/>
      <c r="G408" s="254"/>
      <c r="H408" s="254"/>
      <c r="I408" s="1171"/>
      <c r="J408" s="1168"/>
      <c r="K408" s="1169"/>
      <c r="L408" s="237"/>
    </row>
    <row r="409" spans="2:13" ht="19.5" hidden="1" customHeight="1">
      <c r="B409" s="1176"/>
      <c r="C409" s="252" t="s">
        <v>190</v>
      </c>
      <c r="D409" s="253"/>
      <c r="E409" s="271">
        <f t="shared" si="41"/>
        <v>0</v>
      </c>
      <c r="F409" s="254"/>
      <c r="G409" s="254"/>
      <c r="H409" s="254"/>
      <c r="I409" s="1171"/>
      <c r="J409" s="1168"/>
      <c r="K409" s="1169"/>
      <c r="L409" s="237"/>
    </row>
    <row r="410" spans="2:13" ht="19.5" hidden="1" customHeight="1">
      <c r="B410" s="1176"/>
      <c r="C410" s="252" t="s">
        <v>208</v>
      </c>
      <c r="D410" s="253"/>
      <c r="E410" s="271">
        <f t="shared" si="41"/>
        <v>0</v>
      </c>
      <c r="F410" s="254"/>
      <c r="G410" s="254"/>
      <c r="H410" s="254"/>
      <c r="I410" s="1171"/>
      <c r="J410" s="1168"/>
      <c r="K410" s="1169"/>
      <c r="L410" s="237"/>
    </row>
    <row r="411" spans="2:13" ht="19.5" hidden="1" customHeight="1">
      <c r="B411" s="1176"/>
      <c r="C411" s="252" t="s">
        <v>192</v>
      </c>
      <c r="D411" s="253"/>
      <c r="E411" s="271">
        <f t="shared" si="41"/>
        <v>0</v>
      </c>
      <c r="F411" s="254"/>
      <c r="G411" s="254"/>
      <c r="H411" s="254"/>
      <c r="I411" s="1171"/>
      <c r="J411" s="1168"/>
      <c r="K411" s="1169"/>
      <c r="L411" s="240"/>
      <c r="M411" s="213"/>
    </row>
    <row r="412" spans="2:13" ht="19.5" hidden="1" customHeight="1">
      <c r="B412" s="1176"/>
      <c r="C412" s="252" t="s">
        <v>193</v>
      </c>
      <c r="D412" s="253"/>
      <c r="E412" s="271">
        <f t="shared" si="41"/>
        <v>0</v>
      </c>
      <c r="F412" s="256"/>
      <c r="G412" s="256"/>
      <c r="H412" s="256"/>
      <c r="I412" s="1171"/>
      <c r="J412" s="1168"/>
      <c r="K412" s="1169"/>
      <c r="L412" s="240"/>
      <c r="M412" s="213"/>
    </row>
    <row r="413" spans="2:13" ht="19.5" hidden="1" customHeight="1">
      <c r="B413" s="1176"/>
      <c r="C413" s="257" t="s">
        <v>194</v>
      </c>
      <c r="D413" s="253"/>
      <c r="E413" s="271">
        <f t="shared" si="41"/>
        <v>0</v>
      </c>
      <c r="F413" s="254"/>
      <c r="G413" s="254"/>
      <c r="H413" s="254"/>
      <c r="I413" s="1171"/>
      <c r="J413" s="1168"/>
      <c r="K413" s="1169"/>
      <c r="L413" s="240"/>
      <c r="M413" s="213"/>
    </row>
    <row r="414" spans="2:13" ht="19.5" hidden="1" customHeight="1">
      <c r="B414" s="1176"/>
      <c r="C414" s="252" t="s">
        <v>195</v>
      </c>
      <c r="D414" s="253"/>
      <c r="E414" s="271">
        <f t="shared" si="41"/>
        <v>0</v>
      </c>
      <c r="F414" s="254"/>
      <c r="G414" s="254"/>
      <c r="H414" s="254"/>
      <c r="I414" s="1171"/>
      <c r="J414" s="1168"/>
      <c r="K414" s="1169"/>
      <c r="L414" s="240"/>
      <c r="M414" s="213"/>
    </row>
    <row r="415" spans="2:13" ht="19.5" hidden="1" customHeight="1" thickBot="1">
      <c r="B415" s="1176"/>
      <c r="C415" s="273" t="s">
        <v>209</v>
      </c>
      <c r="D415" s="275"/>
      <c r="E415" s="277">
        <f>SUM(F415:H415)</f>
        <v>0</v>
      </c>
      <c r="F415" s="260"/>
      <c r="G415" s="260"/>
      <c r="H415" s="260"/>
      <c r="I415" s="1171"/>
      <c r="J415" s="1203"/>
      <c r="K415" s="1204"/>
      <c r="L415" s="240"/>
      <c r="M415" s="213"/>
    </row>
    <row r="416" spans="2:13" ht="37.5" hidden="1" customHeight="1">
      <c r="B416" s="268" t="str">
        <f>IF('①4.事業内容（販促）'!B46="","",'①4.事業内容（販促）'!B46)</f>
        <v/>
      </c>
      <c r="C416" s="1199" t="str">
        <f>IF('①4.事業内容（販促）'!C46="","",'①4.事業内容（販促）'!C46)</f>
        <v/>
      </c>
      <c r="D416" s="1200"/>
      <c r="E416" s="269">
        <f>SUM(E417:E425)</f>
        <v>0</v>
      </c>
      <c r="F416" s="269">
        <f>SUM(F417:F425)</f>
        <v>0</v>
      </c>
      <c r="G416" s="269">
        <f>SUM(G417:G425)</f>
        <v>0</v>
      </c>
      <c r="H416" s="269">
        <f>SUM(H417:H425)</f>
        <v>0</v>
      </c>
      <c r="I416" s="263"/>
      <c r="J416" s="1201"/>
      <c r="K416" s="1202"/>
      <c r="L416" s="237"/>
    </row>
    <row r="417" spans="2:13" ht="19.5" hidden="1" customHeight="1">
      <c r="B417" s="1175"/>
      <c r="C417" s="249" t="s">
        <v>188</v>
      </c>
      <c r="D417" s="250"/>
      <c r="E417" s="270">
        <f>SUM(F417:H417)</f>
        <v>0</v>
      </c>
      <c r="F417" s="251"/>
      <c r="G417" s="251"/>
      <c r="H417" s="251"/>
      <c r="I417" s="1186"/>
      <c r="J417" s="1173"/>
      <c r="K417" s="1174"/>
      <c r="L417" s="240"/>
      <c r="M417" s="213"/>
    </row>
    <row r="418" spans="2:13" ht="19.5" hidden="1" customHeight="1">
      <c r="B418" s="1176"/>
      <c r="C418" s="252" t="s">
        <v>189</v>
      </c>
      <c r="D418" s="253"/>
      <c r="E418" s="271">
        <f t="shared" ref="E418:E424" si="42">SUM(F418:H418)</f>
        <v>0</v>
      </c>
      <c r="F418" s="254"/>
      <c r="G418" s="254"/>
      <c r="H418" s="254"/>
      <c r="I418" s="1171"/>
      <c r="J418" s="1168"/>
      <c r="K418" s="1169"/>
      <c r="L418" s="237"/>
    </row>
    <row r="419" spans="2:13" ht="19.5" hidden="1" customHeight="1">
      <c r="B419" s="1176"/>
      <c r="C419" s="252" t="s">
        <v>190</v>
      </c>
      <c r="D419" s="253"/>
      <c r="E419" s="271">
        <f t="shared" si="42"/>
        <v>0</v>
      </c>
      <c r="F419" s="254"/>
      <c r="G419" s="254"/>
      <c r="H419" s="254"/>
      <c r="I419" s="1171"/>
      <c r="J419" s="1168"/>
      <c r="K419" s="1169"/>
      <c r="L419" s="237"/>
    </row>
    <row r="420" spans="2:13" ht="19.5" hidden="1" customHeight="1">
      <c r="B420" s="1176"/>
      <c r="C420" s="252" t="s">
        <v>208</v>
      </c>
      <c r="D420" s="253"/>
      <c r="E420" s="271">
        <f t="shared" si="42"/>
        <v>0</v>
      </c>
      <c r="F420" s="254"/>
      <c r="G420" s="254"/>
      <c r="H420" s="254"/>
      <c r="I420" s="1171"/>
      <c r="J420" s="1168"/>
      <c r="K420" s="1169"/>
      <c r="L420" s="237"/>
    </row>
    <row r="421" spans="2:13" ht="19.5" hidden="1" customHeight="1">
      <c r="B421" s="1176"/>
      <c r="C421" s="252" t="s">
        <v>192</v>
      </c>
      <c r="D421" s="253"/>
      <c r="E421" s="271">
        <f t="shared" si="42"/>
        <v>0</v>
      </c>
      <c r="F421" s="254"/>
      <c r="G421" s="254"/>
      <c r="H421" s="254"/>
      <c r="I421" s="1171"/>
      <c r="J421" s="1168"/>
      <c r="K421" s="1169"/>
      <c r="L421" s="240"/>
      <c r="M421" s="213"/>
    </row>
    <row r="422" spans="2:13" ht="19.5" hidden="1" customHeight="1">
      <c r="B422" s="1176"/>
      <c r="C422" s="252" t="s">
        <v>193</v>
      </c>
      <c r="D422" s="253"/>
      <c r="E422" s="271">
        <f t="shared" si="42"/>
        <v>0</v>
      </c>
      <c r="F422" s="256"/>
      <c r="G422" s="256"/>
      <c r="H422" s="256"/>
      <c r="I422" s="1171"/>
      <c r="J422" s="1191"/>
      <c r="K422" s="1192"/>
      <c r="L422" s="240"/>
      <c r="M422" s="213"/>
    </row>
    <row r="423" spans="2:13" ht="19.5" hidden="1" customHeight="1">
      <c r="B423" s="1176"/>
      <c r="C423" s="257" t="s">
        <v>194</v>
      </c>
      <c r="D423" s="253"/>
      <c r="E423" s="271">
        <f t="shared" si="42"/>
        <v>0</v>
      </c>
      <c r="F423" s="254"/>
      <c r="G423" s="254"/>
      <c r="H423" s="254"/>
      <c r="I423" s="1171"/>
      <c r="J423" s="1168"/>
      <c r="K423" s="1169"/>
      <c r="L423" s="240"/>
      <c r="M423" s="213"/>
    </row>
    <row r="424" spans="2:13" ht="19.5" hidden="1" customHeight="1">
      <c r="B424" s="1176"/>
      <c r="C424" s="252" t="s">
        <v>195</v>
      </c>
      <c r="D424" s="253"/>
      <c r="E424" s="271">
        <f t="shared" si="42"/>
        <v>0</v>
      </c>
      <c r="F424" s="254"/>
      <c r="G424" s="254"/>
      <c r="H424" s="254"/>
      <c r="I424" s="1171"/>
      <c r="J424" s="1168"/>
      <c r="K424" s="1169"/>
      <c r="L424" s="240"/>
      <c r="M424" s="213"/>
    </row>
    <row r="425" spans="2:13" ht="19.5" hidden="1" customHeight="1" thickBot="1">
      <c r="B425" s="1177"/>
      <c r="C425" s="273" t="s">
        <v>209</v>
      </c>
      <c r="D425" s="274"/>
      <c r="E425" s="272">
        <f>SUM(F425:H425)</f>
        <v>0</v>
      </c>
      <c r="F425" s="260"/>
      <c r="G425" s="260"/>
      <c r="H425" s="260"/>
      <c r="I425" s="1172"/>
      <c r="J425" s="1189"/>
      <c r="K425" s="1190"/>
      <c r="L425" s="240"/>
      <c r="M425" s="213"/>
    </row>
    <row r="426" spans="2:13" ht="37.5" hidden="1" customHeight="1">
      <c r="B426" s="368" t="str">
        <f>IF('①4.事業内容（販促）'!B47="","",'①4.事業内容（販促）'!B47)</f>
        <v/>
      </c>
      <c r="C426" s="1187" t="str">
        <f>IF('①4.事業内容（販促）'!C47="","",'①4.事業内容（販促）'!C47)</f>
        <v/>
      </c>
      <c r="D426" s="1188"/>
      <c r="E426" s="267">
        <f>SUM(E427:E435)</f>
        <v>0</v>
      </c>
      <c r="F426" s="267">
        <f>SUM(F427:F435)</f>
        <v>0</v>
      </c>
      <c r="G426" s="267">
        <f>SUM(G427:G435)</f>
        <v>0</v>
      </c>
      <c r="H426" s="267">
        <f>SUM(H427:H435)</f>
        <v>0</v>
      </c>
      <c r="I426" s="261"/>
      <c r="J426" s="1195"/>
      <c r="K426" s="1196"/>
      <c r="L426" s="237"/>
    </row>
    <row r="427" spans="2:13" ht="19.5" hidden="1" customHeight="1">
      <c r="B427" s="1175"/>
      <c r="C427" s="249" t="s">
        <v>188</v>
      </c>
      <c r="D427" s="250"/>
      <c r="E427" s="270">
        <f>SUM(F427:H427)</f>
        <v>0</v>
      </c>
      <c r="F427" s="251"/>
      <c r="G427" s="251"/>
      <c r="H427" s="251"/>
      <c r="I427" s="1186"/>
      <c r="J427" s="1173"/>
      <c r="K427" s="1174"/>
      <c r="L427" s="240"/>
      <c r="M427" s="213"/>
    </row>
    <row r="428" spans="2:13" ht="19.5" hidden="1" customHeight="1">
      <c r="B428" s="1176"/>
      <c r="C428" s="252" t="s">
        <v>189</v>
      </c>
      <c r="D428" s="253"/>
      <c r="E428" s="271">
        <f t="shared" ref="E428:E434" si="43">SUM(F428:H428)</f>
        <v>0</v>
      </c>
      <c r="F428" s="254"/>
      <c r="G428" s="254"/>
      <c r="H428" s="254"/>
      <c r="I428" s="1171"/>
      <c r="J428" s="1168"/>
      <c r="K428" s="1169"/>
      <c r="L428" s="237"/>
    </row>
    <row r="429" spans="2:13" ht="19.5" hidden="1" customHeight="1">
      <c r="B429" s="1176"/>
      <c r="C429" s="252" t="s">
        <v>190</v>
      </c>
      <c r="D429" s="253"/>
      <c r="E429" s="271">
        <f t="shared" si="43"/>
        <v>0</v>
      </c>
      <c r="F429" s="254"/>
      <c r="G429" s="254"/>
      <c r="H429" s="254"/>
      <c r="I429" s="1171"/>
      <c r="J429" s="1168"/>
      <c r="K429" s="1169"/>
      <c r="L429" s="237"/>
    </row>
    <row r="430" spans="2:13" ht="19.5" hidden="1" customHeight="1">
      <c r="B430" s="1176"/>
      <c r="C430" s="252" t="s">
        <v>208</v>
      </c>
      <c r="D430" s="253"/>
      <c r="E430" s="271">
        <f t="shared" si="43"/>
        <v>0</v>
      </c>
      <c r="F430" s="254"/>
      <c r="G430" s="254"/>
      <c r="H430" s="254"/>
      <c r="I430" s="1171"/>
      <c r="J430" s="1168"/>
      <c r="K430" s="1169"/>
      <c r="L430" s="237"/>
    </row>
    <row r="431" spans="2:13" ht="19.5" hidden="1" customHeight="1">
      <c r="B431" s="1176"/>
      <c r="C431" s="252" t="s">
        <v>192</v>
      </c>
      <c r="D431" s="253"/>
      <c r="E431" s="271">
        <f t="shared" si="43"/>
        <v>0</v>
      </c>
      <c r="F431" s="254"/>
      <c r="G431" s="254"/>
      <c r="H431" s="254"/>
      <c r="I431" s="1171"/>
      <c r="J431" s="1168"/>
      <c r="K431" s="1169"/>
      <c r="L431" s="240"/>
      <c r="M431" s="213"/>
    </row>
    <row r="432" spans="2:13" ht="19.5" hidden="1" customHeight="1">
      <c r="B432" s="1176"/>
      <c r="C432" s="252" t="s">
        <v>193</v>
      </c>
      <c r="D432" s="253"/>
      <c r="E432" s="271">
        <f t="shared" si="43"/>
        <v>0</v>
      </c>
      <c r="F432" s="256"/>
      <c r="G432" s="256"/>
      <c r="H432" s="256"/>
      <c r="I432" s="1171"/>
      <c r="J432" s="1168"/>
      <c r="K432" s="1169"/>
      <c r="L432" s="240"/>
      <c r="M432" s="213"/>
    </row>
    <row r="433" spans="2:13" ht="19.5" hidden="1" customHeight="1">
      <c r="B433" s="1176"/>
      <c r="C433" s="257" t="s">
        <v>194</v>
      </c>
      <c r="D433" s="253"/>
      <c r="E433" s="271">
        <f t="shared" si="43"/>
        <v>0</v>
      </c>
      <c r="F433" s="254"/>
      <c r="G433" s="254"/>
      <c r="H433" s="254"/>
      <c r="I433" s="1171"/>
      <c r="J433" s="1168"/>
      <c r="K433" s="1169"/>
      <c r="L433" s="240"/>
      <c r="M433" s="213"/>
    </row>
    <row r="434" spans="2:13" ht="19.5" hidden="1" customHeight="1">
      <c r="B434" s="1176"/>
      <c r="C434" s="252" t="s">
        <v>195</v>
      </c>
      <c r="D434" s="253"/>
      <c r="E434" s="271">
        <f t="shared" si="43"/>
        <v>0</v>
      </c>
      <c r="F434" s="254"/>
      <c r="G434" s="254"/>
      <c r="H434" s="254"/>
      <c r="I434" s="1171"/>
      <c r="J434" s="1168"/>
      <c r="K434" s="1169"/>
      <c r="L434" s="240"/>
      <c r="M434" s="213"/>
    </row>
    <row r="435" spans="2:13" ht="19.5" hidden="1" customHeight="1" thickBot="1">
      <c r="B435" s="1177"/>
      <c r="C435" s="273" t="s">
        <v>209</v>
      </c>
      <c r="D435" s="274"/>
      <c r="E435" s="272">
        <f>SUM(F435:H435)</f>
        <v>0</v>
      </c>
      <c r="F435" s="260"/>
      <c r="G435" s="260"/>
      <c r="H435" s="260"/>
      <c r="I435" s="1172"/>
      <c r="J435" s="1193"/>
      <c r="K435" s="1194"/>
      <c r="L435" s="240"/>
      <c r="M435" s="213"/>
    </row>
    <row r="436" spans="2:13" ht="40.5" hidden="1" customHeight="1">
      <c r="B436" s="368" t="str">
        <f>IF('①4.事業内容（販促）'!B48="","",'①4.事業内容（販促）'!B48)</f>
        <v/>
      </c>
      <c r="C436" s="1187" t="str">
        <f>IF('①4.事業内容（販促）'!C48="","",'①4.事業内容（販促）'!C48)</f>
        <v/>
      </c>
      <c r="D436" s="1188"/>
      <c r="E436" s="267">
        <f>SUM(E437:E445)</f>
        <v>0</v>
      </c>
      <c r="F436" s="267">
        <f>SUM(F437:F445)</f>
        <v>0</v>
      </c>
      <c r="G436" s="267">
        <f>SUM(G437:G445)</f>
        <v>0</v>
      </c>
      <c r="H436" s="267">
        <f>SUM(H437:H445)</f>
        <v>0</v>
      </c>
      <c r="I436" s="262"/>
      <c r="J436" s="1197"/>
      <c r="K436" s="1198"/>
      <c r="L436" s="237"/>
    </row>
    <row r="437" spans="2:13" ht="19.5" hidden="1" customHeight="1">
      <c r="B437" s="1175"/>
      <c r="C437" s="249" t="s">
        <v>188</v>
      </c>
      <c r="D437" s="250"/>
      <c r="E437" s="270">
        <f>SUM(F437:H437)</f>
        <v>0</v>
      </c>
      <c r="F437" s="251"/>
      <c r="G437" s="251"/>
      <c r="H437" s="251"/>
      <c r="I437" s="1186"/>
      <c r="J437" s="1173"/>
      <c r="K437" s="1174"/>
      <c r="L437" s="237"/>
    </row>
    <row r="438" spans="2:13" ht="19.5" hidden="1" customHeight="1">
      <c r="B438" s="1176"/>
      <c r="C438" s="252" t="s">
        <v>189</v>
      </c>
      <c r="D438" s="253"/>
      <c r="E438" s="271">
        <f t="shared" ref="E438:E444" si="44">SUM(F438:H438)</f>
        <v>0</v>
      </c>
      <c r="F438" s="254"/>
      <c r="G438" s="254"/>
      <c r="H438" s="254"/>
      <c r="I438" s="1171"/>
      <c r="J438" s="1168"/>
      <c r="K438" s="1169"/>
      <c r="L438" s="240"/>
      <c r="M438" s="213"/>
    </row>
    <row r="439" spans="2:13" ht="19.5" hidden="1" customHeight="1">
      <c r="B439" s="1176"/>
      <c r="C439" s="252" t="s">
        <v>190</v>
      </c>
      <c r="D439" s="253"/>
      <c r="E439" s="271">
        <f t="shared" si="44"/>
        <v>0</v>
      </c>
      <c r="F439" s="254"/>
      <c r="G439" s="254"/>
      <c r="H439" s="254"/>
      <c r="I439" s="1171"/>
      <c r="J439" s="1168"/>
      <c r="K439" s="1169"/>
      <c r="L439" s="240"/>
      <c r="M439" s="213"/>
    </row>
    <row r="440" spans="2:13" ht="19.5" hidden="1" customHeight="1">
      <c r="B440" s="1176"/>
      <c r="C440" s="252" t="s">
        <v>208</v>
      </c>
      <c r="D440" s="253"/>
      <c r="E440" s="271">
        <f t="shared" si="44"/>
        <v>0</v>
      </c>
      <c r="F440" s="254"/>
      <c r="G440" s="254"/>
      <c r="H440" s="254"/>
      <c r="I440" s="1171"/>
      <c r="J440" s="1168"/>
      <c r="K440" s="1169"/>
      <c r="L440" s="240"/>
      <c r="M440" s="213"/>
    </row>
    <row r="441" spans="2:13" ht="19.5" hidden="1" customHeight="1">
      <c r="B441" s="1176"/>
      <c r="C441" s="252" t="s">
        <v>192</v>
      </c>
      <c r="D441" s="253"/>
      <c r="E441" s="271">
        <f t="shared" si="44"/>
        <v>0</v>
      </c>
      <c r="F441" s="254"/>
      <c r="G441" s="254"/>
      <c r="H441" s="254"/>
      <c r="I441" s="1171"/>
      <c r="J441" s="1168"/>
      <c r="K441" s="1169"/>
      <c r="L441" s="237"/>
    </row>
    <row r="442" spans="2:13" ht="19.5" hidden="1" customHeight="1">
      <c r="B442" s="1176"/>
      <c r="C442" s="252" t="s">
        <v>193</v>
      </c>
      <c r="D442" s="253"/>
      <c r="E442" s="271">
        <f t="shared" si="44"/>
        <v>0</v>
      </c>
      <c r="F442" s="256"/>
      <c r="G442" s="256"/>
      <c r="H442" s="256"/>
      <c r="I442" s="1171"/>
      <c r="J442" s="1191"/>
      <c r="K442" s="1192"/>
      <c r="L442" s="237"/>
    </row>
    <row r="443" spans="2:13" ht="19.5" hidden="1" customHeight="1">
      <c r="B443" s="1176"/>
      <c r="C443" s="257" t="s">
        <v>194</v>
      </c>
      <c r="D443" s="253"/>
      <c r="E443" s="271">
        <f t="shared" si="44"/>
        <v>0</v>
      </c>
      <c r="F443" s="254"/>
      <c r="G443" s="254"/>
      <c r="H443" s="254"/>
      <c r="I443" s="1171"/>
      <c r="J443" s="1168"/>
      <c r="K443" s="1169"/>
      <c r="L443" s="237"/>
    </row>
    <row r="444" spans="2:13" ht="19.5" hidden="1" customHeight="1">
      <c r="B444" s="1176"/>
      <c r="C444" s="252" t="s">
        <v>195</v>
      </c>
      <c r="D444" s="253"/>
      <c r="E444" s="271">
        <f t="shared" si="44"/>
        <v>0</v>
      </c>
      <c r="F444" s="254"/>
      <c r="G444" s="254"/>
      <c r="H444" s="254"/>
      <c r="I444" s="1171"/>
      <c r="J444" s="1168"/>
      <c r="K444" s="1169"/>
      <c r="L444" s="237"/>
    </row>
    <row r="445" spans="2:13" ht="19.5" hidden="1" customHeight="1" thickBot="1">
      <c r="B445" s="1177"/>
      <c r="C445" s="273" t="s">
        <v>209</v>
      </c>
      <c r="D445" s="274"/>
      <c r="E445" s="272">
        <f>SUM(F445:H445)</f>
        <v>0</v>
      </c>
      <c r="F445" s="260"/>
      <c r="G445" s="260"/>
      <c r="H445" s="260"/>
      <c r="I445" s="1172"/>
      <c r="J445" s="1189"/>
      <c r="K445" s="1190"/>
      <c r="L445" s="237"/>
    </row>
    <row r="446" spans="2:13" ht="37.5" hidden="1" customHeight="1">
      <c r="B446" s="368" t="str">
        <f>IF('①4.事業内容（販促）'!B49="","",'①4.事業内容（販促）'!B49)</f>
        <v/>
      </c>
      <c r="C446" s="1187" t="str">
        <f>IF('①4.事業内容（販促）'!C49="","",'①4.事業内容（販促）'!C49)</f>
        <v/>
      </c>
      <c r="D446" s="1188"/>
      <c r="E446" s="267">
        <f>SUM(E447:E455)</f>
        <v>0</v>
      </c>
      <c r="F446" s="267">
        <f>SUM(F447:F455)</f>
        <v>0</v>
      </c>
      <c r="G446" s="267">
        <f>SUM(G447:G455)</f>
        <v>0</v>
      </c>
      <c r="H446" s="267">
        <f>SUM(H447:H455)</f>
        <v>0</v>
      </c>
      <c r="I446" s="261"/>
      <c r="J446" s="1195"/>
      <c r="K446" s="1196"/>
      <c r="L446" s="237"/>
    </row>
    <row r="447" spans="2:13" ht="19.5" hidden="1" customHeight="1">
      <c r="B447" s="1175"/>
      <c r="C447" s="249" t="s">
        <v>188</v>
      </c>
      <c r="D447" s="250"/>
      <c r="E447" s="270">
        <f>SUM(F447:H447)</f>
        <v>0</v>
      </c>
      <c r="F447" s="251"/>
      <c r="G447" s="251"/>
      <c r="H447" s="251"/>
      <c r="I447" s="1186"/>
      <c r="J447" s="1173"/>
      <c r="K447" s="1174"/>
      <c r="L447" s="240"/>
      <c r="M447" s="213"/>
    </row>
    <row r="448" spans="2:13" ht="19.5" hidden="1" customHeight="1">
      <c r="B448" s="1176"/>
      <c r="C448" s="252" t="s">
        <v>189</v>
      </c>
      <c r="D448" s="253"/>
      <c r="E448" s="271">
        <f t="shared" ref="E448:E454" si="45">SUM(F448:H448)</f>
        <v>0</v>
      </c>
      <c r="F448" s="254"/>
      <c r="G448" s="254"/>
      <c r="H448" s="254"/>
      <c r="I448" s="1171"/>
      <c r="J448" s="1168"/>
      <c r="K448" s="1169"/>
      <c r="L448" s="237"/>
    </row>
    <row r="449" spans="2:13" ht="19.5" hidden="1" customHeight="1">
      <c r="B449" s="1176"/>
      <c r="C449" s="252" t="s">
        <v>190</v>
      </c>
      <c r="D449" s="253"/>
      <c r="E449" s="271">
        <f t="shared" si="45"/>
        <v>0</v>
      </c>
      <c r="F449" s="254"/>
      <c r="G449" s="254"/>
      <c r="H449" s="254"/>
      <c r="I449" s="1171"/>
      <c r="J449" s="1168"/>
      <c r="K449" s="1169"/>
      <c r="L449" s="237"/>
    </row>
    <row r="450" spans="2:13" ht="19.5" hidden="1" customHeight="1">
      <c r="B450" s="1176"/>
      <c r="C450" s="252" t="s">
        <v>208</v>
      </c>
      <c r="D450" s="253"/>
      <c r="E450" s="271">
        <f t="shared" si="45"/>
        <v>0</v>
      </c>
      <c r="F450" s="254"/>
      <c r="G450" s="254"/>
      <c r="H450" s="254"/>
      <c r="I450" s="1171"/>
      <c r="J450" s="1168"/>
      <c r="K450" s="1169"/>
      <c r="L450" s="237"/>
    </row>
    <row r="451" spans="2:13" ht="19.5" hidden="1" customHeight="1">
      <c r="B451" s="1176"/>
      <c r="C451" s="252" t="s">
        <v>192</v>
      </c>
      <c r="D451" s="253"/>
      <c r="E451" s="271">
        <f t="shared" si="45"/>
        <v>0</v>
      </c>
      <c r="F451" s="254"/>
      <c r="G451" s="254"/>
      <c r="H451" s="254"/>
      <c r="I451" s="1171"/>
      <c r="J451" s="1168"/>
      <c r="K451" s="1169"/>
      <c r="L451" s="240"/>
      <c r="M451" s="213"/>
    </row>
    <row r="452" spans="2:13" ht="19.5" hidden="1" customHeight="1">
      <c r="B452" s="1176"/>
      <c r="C452" s="252" t="s">
        <v>193</v>
      </c>
      <c r="D452" s="253"/>
      <c r="E452" s="271">
        <f t="shared" si="45"/>
        <v>0</v>
      </c>
      <c r="F452" s="256"/>
      <c r="G452" s="256"/>
      <c r="H452" s="256"/>
      <c r="I452" s="1171"/>
      <c r="J452" s="1168"/>
      <c r="K452" s="1169"/>
      <c r="L452" s="240"/>
      <c r="M452" s="213"/>
    </row>
    <row r="453" spans="2:13" ht="19.5" hidden="1" customHeight="1">
      <c r="B453" s="1176"/>
      <c r="C453" s="257" t="s">
        <v>194</v>
      </c>
      <c r="D453" s="253"/>
      <c r="E453" s="271">
        <f t="shared" si="45"/>
        <v>0</v>
      </c>
      <c r="F453" s="254"/>
      <c r="G453" s="254"/>
      <c r="H453" s="254"/>
      <c r="I453" s="1171"/>
      <c r="J453" s="1168"/>
      <c r="K453" s="1169"/>
      <c r="L453" s="240"/>
      <c r="M453" s="213"/>
    </row>
    <row r="454" spans="2:13" ht="19.5" hidden="1" customHeight="1">
      <c r="B454" s="1176"/>
      <c r="C454" s="252" t="s">
        <v>195</v>
      </c>
      <c r="D454" s="253"/>
      <c r="E454" s="271">
        <f t="shared" si="45"/>
        <v>0</v>
      </c>
      <c r="F454" s="254"/>
      <c r="G454" s="254"/>
      <c r="H454" s="254"/>
      <c r="I454" s="1171"/>
      <c r="J454" s="1168"/>
      <c r="K454" s="1169"/>
      <c r="L454" s="240"/>
      <c r="M454" s="213"/>
    </row>
    <row r="455" spans="2:13" ht="19.5" hidden="1" customHeight="1" thickBot="1">
      <c r="B455" s="1177"/>
      <c r="C455" s="273" t="s">
        <v>209</v>
      </c>
      <c r="D455" s="274"/>
      <c r="E455" s="272">
        <f>SUM(F455:H455)</f>
        <v>0</v>
      </c>
      <c r="F455" s="260"/>
      <c r="G455" s="260"/>
      <c r="H455" s="260"/>
      <c r="I455" s="1172"/>
      <c r="J455" s="1193"/>
      <c r="K455" s="1194"/>
      <c r="L455" s="240"/>
      <c r="M455" s="213"/>
    </row>
    <row r="456" spans="2:13" ht="37.5" hidden="1" customHeight="1">
      <c r="B456" s="368" t="str">
        <f>IF('①4.事業内容（販促）'!B50="","",'①4.事業内容（販促）'!B50)</f>
        <v/>
      </c>
      <c r="C456" s="1187" t="str">
        <f>IF('①4.事業内容（販促）'!C50="","",'①4.事業内容（販促）'!C50)</f>
        <v/>
      </c>
      <c r="D456" s="1188"/>
      <c r="E456" s="267">
        <f>SUM(E457:E465)</f>
        <v>0</v>
      </c>
      <c r="F456" s="267">
        <f>SUM(F457:F465)</f>
        <v>0</v>
      </c>
      <c r="G456" s="267">
        <f>SUM(G457:G465)</f>
        <v>0</v>
      </c>
      <c r="H456" s="267">
        <f>SUM(H457:H465)</f>
        <v>0</v>
      </c>
      <c r="I456" s="262"/>
      <c r="J456" s="1197"/>
      <c r="K456" s="1198"/>
      <c r="L456" s="237"/>
    </row>
    <row r="457" spans="2:13" ht="19.5" hidden="1" customHeight="1">
      <c r="B457" s="1175"/>
      <c r="C457" s="249" t="s">
        <v>188</v>
      </c>
      <c r="D457" s="250"/>
      <c r="E457" s="270">
        <f>SUM(F457:H457)</f>
        <v>0</v>
      </c>
      <c r="F457" s="251"/>
      <c r="G457" s="251"/>
      <c r="H457" s="251"/>
      <c r="I457" s="1186"/>
      <c r="J457" s="1173"/>
      <c r="K457" s="1174"/>
      <c r="L457" s="240"/>
      <c r="M457" s="213"/>
    </row>
    <row r="458" spans="2:13" ht="19.5" hidden="1" customHeight="1">
      <c r="B458" s="1176"/>
      <c r="C458" s="252" t="s">
        <v>189</v>
      </c>
      <c r="D458" s="253"/>
      <c r="E458" s="271">
        <f t="shared" ref="E458:E464" si="46">SUM(F458:H458)</f>
        <v>0</v>
      </c>
      <c r="F458" s="254"/>
      <c r="G458" s="254"/>
      <c r="H458" s="254"/>
      <c r="I458" s="1171"/>
      <c r="J458" s="1168"/>
      <c r="K458" s="1169"/>
      <c r="L458" s="237"/>
    </row>
    <row r="459" spans="2:13" ht="19.5" hidden="1" customHeight="1">
      <c r="B459" s="1176"/>
      <c r="C459" s="252" t="s">
        <v>190</v>
      </c>
      <c r="D459" s="253"/>
      <c r="E459" s="271">
        <f t="shared" si="46"/>
        <v>0</v>
      </c>
      <c r="F459" s="254"/>
      <c r="G459" s="254"/>
      <c r="H459" s="254"/>
      <c r="I459" s="1171"/>
      <c r="J459" s="1168"/>
      <c r="K459" s="1169"/>
      <c r="L459" s="237"/>
    </row>
    <row r="460" spans="2:13" ht="19.5" hidden="1" customHeight="1">
      <c r="B460" s="1176"/>
      <c r="C460" s="252" t="s">
        <v>208</v>
      </c>
      <c r="D460" s="253"/>
      <c r="E460" s="271">
        <f t="shared" si="46"/>
        <v>0</v>
      </c>
      <c r="F460" s="254"/>
      <c r="G460" s="254"/>
      <c r="H460" s="254"/>
      <c r="I460" s="1171"/>
      <c r="J460" s="1168"/>
      <c r="K460" s="1169"/>
      <c r="L460" s="237"/>
    </row>
    <row r="461" spans="2:13" ht="19.5" hidden="1" customHeight="1">
      <c r="B461" s="1176"/>
      <c r="C461" s="252" t="s">
        <v>192</v>
      </c>
      <c r="D461" s="253"/>
      <c r="E461" s="271">
        <f t="shared" si="46"/>
        <v>0</v>
      </c>
      <c r="F461" s="254"/>
      <c r="G461" s="254"/>
      <c r="H461" s="254"/>
      <c r="I461" s="1171"/>
      <c r="J461" s="1168"/>
      <c r="K461" s="1169"/>
      <c r="L461" s="240"/>
      <c r="M461" s="213"/>
    </row>
    <row r="462" spans="2:13" ht="19.5" hidden="1" customHeight="1">
      <c r="B462" s="1176"/>
      <c r="C462" s="252" t="s">
        <v>193</v>
      </c>
      <c r="D462" s="253"/>
      <c r="E462" s="271">
        <f t="shared" si="46"/>
        <v>0</v>
      </c>
      <c r="F462" s="256"/>
      <c r="G462" s="256"/>
      <c r="H462" s="256"/>
      <c r="I462" s="1171"/>
      <c r="J462" s="1191"/>
      <c r="K462" s="1192"/>
      <c r="L462" s="240"/>
      <c r="M462" s="213"/>
    </row>
    <row r="463" spans="2:13" ht="19.5" hidden="1" customHeight="1">
      <c r="B463" s="1176"/>
      <c r="C463" s="257" t="s">
        <v>194</v>
      </c>
      <c r="D463" s="253"/>
      <c r="E463" s="271">
        <f t="shared" si="46"/>
        <v>0</v>
      </c>
      <c r="F463" s="254"/>
      <c r="G463" s="254"/>
      <c r="H463" s="254"/>
      <c r="I463" s="1171"/>
      <c r="J463" s="1168"/>
      <c r="K463" s="1169"/>
      <c r="L463" s="240"/>
      <c r="M463" s="213"/>
    </row>
    <row r="464" spans="2:13" ht="19.5" hidden="1" customHeight="1">
      <c r="B464" s="1176"/>
      <c r="C464" s="252" t="s">
        <v>195</v>
      </c>
      <c r="D464" s="253"/>
      <c r="E464" s="271">
        <f t="shared" si="46"/>
        <v>0</v>
      </c>
      <c r="F464" s="254"/>
      <c r="G464" s="254"/>
      <c r="H464" s="254"/>
      <c r="I464" s="1171"/>
      <c r="J464" s="1168"/>
      <c r="K464" s="1169"/>
      <c r="L464" s="240"/>
      <c r="M464" s="213"/>
    </row>
    <row r="465" spans="2:13" ht="19.5" hidden="1" customHeight="1" thickBot="1">
      <c r="B465" s="1177"/>
      <c r="C465" s="273" t="s">
        <v>209</v>
      </c>
      <c r="D465" s="274"/>
      <c r="E465" s="272">
        <f>SUM(F465:H465)</f>
        <v>0</v>
      </c>
      <c r="F465" s="260"/>
      <c r="G465" s="260"/>
      <c r="H465" s="260"/>
      <c r="I465" s="1172"/>
      <c r="J465" s="1189"/>
      <c r="K465" s="1190"/>
      <c r="L465" s="240"/>
      <c r="M465" s="213"/>
    </row>
    <row r="466" spans="2:13" ht="37.5" hidden="1" customHeight="1">
      <c r="B466" s="368" t="str">
        <f>IF('①4.事業内容（販促）'!B51="","",'①4.事業内容（販促）'!B51)</f>
        <v/>
      </c>
      <c r="C466" s="1187" t="str">
        <f>IF('①4.事業内容（販促）'!C51="","",'①4.事業内容（販促）'!C51)</f>
        <v/>
      </c>
      <c r="D466" s="1188"/>
      <c r="E466" s="267">
        <f>SUM(E467:E475)</f>
        <v>0</v>
      </c>
      <c r="F466" s="267">
        <f>SUM(F467:F475)</f>
        <v>0</v>
      </c>
      <c r="G466" s="267">
        <f>SUM(G467:G475)</f>
        <v>0</v>
      </c>
      <c r="H466" s="267">
        <f>SUM(H467:H475)</f>
        <v>0</v>
      </c>
      <c r="I466" s="261"/>
      <c r="J466" s="1195"/>
      <c r="K466" s="1196"/>
      <c r="L466" s="237"/>
    </row>
    <row r="467" spans="2:13" ht="19.5" hidden="1" customHeight="1">
      <c r="B467" s="1175"/>
      <c r="C467" s="249" t="s">
        <v>188</v>
      </c>
      <c r="D467" s="250"/>
      <c r="E467" s="270">
        <f>SUM(F467:H467)</f>
        <v>0</v>
      </c>
      <c r="F467" s="251"/>
      <c r="G467" s="251"/>
      <c r="H467" s="251"/>
      <c r="I467" s="1186"/>
      <c r="J467" s="1173"/>
      <c r="K467" s="1174"/>
      <c r="L467" s="240"/>
      <c r="M467" s="213"/>
    </row>
    <row r="468" spans="2:13" ht="19.5" hidden="1" customHeight="1">
      <c r="B468" s="1176"/>
      <c r="C468" s="252" t="s">
        <v>189</v>
      </c>
      <c r="D468" s="253"/>
      <c r="E468" s="271">
        <f t="shared" ref="E468:E474" si="47">SUM(F468:H468)</f>
        <v>0</v>
      </c>
      <c r="F468" s="254"/>
      <c r="G468" s="254"/>
      <c r="H468" s="254"/>
      <c r="I468" s="1171"/>
      <c r="J468" s="1168"/>
      <c r="K468" s="1169"/>
      <c r="L468" s="237"/>
    </row>
    <row r="469" spans="2:13" ht="19.5" hidden="1" customHeight="1">
      <c r="B469" s="1176"/>
      <c r="C469" s="252" t="s">
        <v>190</v>
      </c>
      <c r="D469" s="253"/>
      <c r="E469" s="271">
        <f t="shared" si="47"/>
        <v>0</v>
      </c>
      <c r="F469" s="254"/>
      <c r="G469" s="254"/>
      <c r="H469" s="254"/>
      <c r="I469" s="1171"/>
      <c r="J469" s="1168"/>
      <c r="K469" s="1169"/>
      <c r="L469" s="237"/>
    </row>
    <row r="470" spans="2:13" ht="19.5" hidden="1" customHeight="1">
      <c r="B470" s="1176"/>
      <c r="C470" s="252" t="s">
        <v>208</v>
      </c>
      <c r="D470" s="253"/>
      <c r="E470" s="271">
        <f t="shared" si="47"/>
        <v>0</v>
      </c>
      <c r="F470" s="254"/>
      <c r="G470" s="254"/>
      <c r="H470" s="254"/>
      <c r="I470" s="1171"/>
      <c r="J470" s="1168"/>
      <c r="K470" s="1169"/>
      <c r="L470" s="237"/>
    </row>
    <row r="471" spans="2:13" ht="19.5" hidden="1" customHeight="1">
      <c r="B471" s="1176"/>
      <c r="C471" s="252" t="s">
        <v>192</v>
      </c>
      <c r="D471" s="253"/>
      <c r="E471" s="271">
        <f t="shared" si="47"/>
        <v>0</v>
      </c>
      <c r="F471" s="254"/>
      <c r="G471" s="254"/>
      <c r="H471" s="254"/>
      <c r="I471" s="1171"/>
      <c r="J471" s="1168"/>
      <c r="K471" s="1169"/>
      <c r="L471" s="240"/>
      <c r="M471" s="213"/>
    </row>
    <row r="472" spans="2:13" ht="19.5" hidden="1" customHeight="1">
      <c r="B472" s="1176"/>
      <c r="C472" s="252" t="s">
        <v>193</v>
      </c>
      <c r="D472" s="253"/>
      <c r="E472" s="271">
        <f t="shared" si="47"/>
        <v>0</v>
      </c>
      <c r="F472" s="256"/>
      <c r="G472" s="256"/>
      <c r="H472" s="256"/>
      <c r="I472" s="1171"/>
      <c r="J472" s="1168"/>
      <c r="K472" s="1169"/>
      <c r="L472" s="240"/>
      <c r="M472" s="213"/>
    </row>
    <row r="473" spans="2:13" ht="19.5" hidden="1" customHeight="1">
      <c r="B473" s="1176"/>
      <c r="C473" s="257" t="s">
        <v>194</v>
      </c>
      <c r="D473" s="253"/>
      <c r="E473" s="271">
        <f t="shared" si="47"/>
        <v>0</v>
      </c>
      <c r="F473" s="254"/>
      <c r="G473" s="254"/>
      <c r="H473" s="254"/>
      <c r="I473" s="1171"/>
      <c r="J473" s="1168"/>
      <c r="K473" s="1169"/>
      <c r="L473" s="240"/>
      <c r="M473" s="213"/>
    </row>
    <row r="474" spans="2:13" ht="19.5" hidden="1" customHeight="1">
      <c r="B474" s="1176"/>
      <c r="C474" s="252" t="s">
        <v>195</v>
      </c>
      <c r="D474" s="253"/>
      <c r="E474" s="271">
        <f t="shared" si="47"/>
        <v>0</v>
      </c>
      <c r="F474" s="254"/>
      <c r="G474" s="254"/>
      <c r="H474" s="254"/>
      <c r="I474" s="1171"/>
      <c r="J474" s="1168"/>
      <c r="K474" s="1169"/>
      <c r="L474" s="240"/>
      <c r="M474" s="213"/>
    </row>
    <row r="475" spans="2:13" ht="19.5" hidden="1" customHeight="1" thickBot="1">
      <c r="B475" s="1176"/>
      <c r="C475" s="273" t="s">
        <v>209</v>
      </c>
      <c r="D475" s="275"/>
      <c r="E475" s="277">
        <f>SUM(F475:H475)</f>
        <v>0</v>
      </c>
      <c r="F475" s="260"/>
      <c r="G475" s="260"/>
      <c r="H475" s="260"/>
      <c r="I475" s="1171"/>
      <c r="J475" s="1203"/>
      <c r="K475" s="1204"/>
      <c r="L475" s="240"/>
      <c r="M475" s="213"/>
    </row>
    <row r="476" spans="2:13" ht="37.5" hidden="1" customHeight="1">
      <c r="B476" s="268" t="str">
        <f>IF('①4.事業内容（販促）'!B52="","",'①4.事業内容（販促）'!B52)</f>
        <v/>
      </c>
      <c r="C476" s="1199" t="str">
        <f>IF('①4.事業内容（販促）'!C52="","",'①4.事業内容（販促）'!C52)</f>
        <v/>
      </c>
      <c r="D476" s="1200"/>
      <c r="E476" s="269">
        <f>SUM(E477:E485)</f>
        <v>0</v>
      </c>
      <c r="F476" s="269">
        <f>SUM(F477:F485)</f>
        <v>0</v>
      </c>
      <c r="G476" s="269">
        <f>SUM(G477:G485)</f>
        <v>0</v>
      </c>
      <c r="H476" s="269">
        <f>SUM(H477:H485)</f>
        <v>0</v>
      </c>
      <c r="I476" s="263"/>
      <c r="J476" s="1201"/>
      <c r="K476" s="1202"/>
      <c r="L476" s="237"/>
    </row>
    <row r="477" spans="2:13" ht="19.5" hidden="1" customHeight="1">
      <c r="B477" s="1175"/>
      <c r="C477" s="249" t="s">
        <v>188</v>
      </c>
      <c r="D477" s="250"/>
      <c r="E477" s="270">
        <f>SUM(F477:H477)</f>
        <v>0</v>
      </c>
      <c r="F477" s="251"/>
      <c r="G477" s="251"/>
      <c r="H477" s="251"/>
      <c r="I477" s="1186"/>
      <c r="J477" s="1173"/>
      <c r="K477" s="1174"/>
      <c r="L477" s="240"/>
      <c r="M477" s="213"/>
    </row>
    <row r="478" spans="2:13" ht="19.5" hidden="1" customHeight="1">
      <c r="B478" s="1176"/>
      <c r="C478" s="252" t="s">
        <v>189</v>
      </c>
      <c r="D478" s="253"/>
      <c r="E478" s="271">
        <f t="shared" ref="E478:E484" si="48">SUM(F478:H478)</f>
        <v>0</v>
      </c>
      <c r="F478" s="254"/>
      <c r="G478" s="254"/>
      <c r="H478" s="254"/>
      <c r="I478" s="1171"/>
      <c r="J478" s="1168"/>
      <c r="K478" s="1169"/>
      <c r="L478" s="237"/>
    </row>
    <row r="479" spans="2:13" ht="19.5" hidden="1" customHeight="1">
      <c r="B479" s="1176"/>
      <c r="C479" s="252" t="s">
        <v>190</v>
      </c>
      <c r="D479" s="253"/>
      <c r="E479" s="271">
        <f t="shared" si="48"/>
        <v>0</v>
      </c>
      <c r="F479" s="254"/>
      <c r="G479" s="254"/>
      <c r="H479" s="254"/>
      <c r="I479" s="1171"/>
      <c r="J479" s="1168"/>
      <c r="K479" s="1169"/>
      <c r="L479" s="237"/>
    </row>
    <row r="480" spans="2:13" ht="19.5" hidden="1" customHeight="1">
      <c r="B480" s="1176"/>
      <c r="C480" s="252" t="s">
        <v>208</v>
      </c>
      <c r="D480" s="253"/>
      <c r="E480" s="271">
        <f t="shared" si="48"/>
        <v>0</v>
      </c>
      <c r="F480" s="254"/>
      <c r="G480" s="254"/>
      <c r="H480" s="254"/>
      <c r="I480" s="1171"/>
      <c r="J480" s="1168"/>
      <c r="K480" s="1169"/>
      <c r="L480" s="237"/>
    </row>
    <row r="481" spans="2:13" ht="19.5" hidden="1" customHeight="1">
      <c r="B481" s="1176"/>
      <c r="C481" s="252" t="s">
        <v>192</v>
      </c>
      <c r="D481" s="253"/>
      <c r="E481" s="271">
        <f t="shared" si="48"/>
        <v>0</v>
      </c>
      <c r="F481" s="254"/>
      <c r="G481" s="254"/>
      <c r="H481" s="254"/>
      <c r="I481" s="1171"/>
      <c r="J481" s="1168"/>
      <c r="K481" s="1169"/>
      <c r="L481" s="240"/>
      <c r="M481" s="213"/>
    </row>
    <row r="482" spans="2:13" ht="19.5" hidden="1" customHeight="1">
      <c r="B482" s="1176"/>
      <c r="C482" s="252" t="s">
        <v>193</v>
      </c>
      <c r="D482" s="253"/>
      <c r="E482" s="271">
        <f t="shared" si="48"/>
        <v>0</v>
      </c>
      <c r="F482" s="256"/>
      <c r="G482" s="256"/>
      <c r="H482" s="256"/>
      <c r="I482" s="1171"/>
      <c r="J482" s="1191"/>
      <c r="K482" s="1192"/>
      <c r="L482" s="240"/>
      <c r="M482" s="213"/>
    </row>
    <row r="483" spans="2:13" ht="19.5" hidden="1" customHeight="1">
      <c r="B483" s="1176"/>
      <c r="C483" s="257" t="s">
        <v>194</v>
      </c>
      <c r="D483" s="253"/>
      <c r="E483" s="271">
        <f t="shared" si="48"/>
        <v>0</v>
      </c>
      <c r="F483" s="254"/>
      <c r="G483" s="254"/>
      <c r="H483" s="254"/>
      <c r="I483" s="1171"/>
      <c r="J483" s="1168"/>
      <c r="K483" s="1169"/>
      <c r="L483" s="240"/>
      <c r="M483" s="213"/>
    </row>
    <row r="484" spans="2:13" ht="19.5" hidden="1" customHeight="1">
      <c r="B484" s="1176"/>
      <c r="C484" s="252" t="s">
        <v>195</v>
      </c>
      <c r="D484" s="253"/>
      <c r="E484" s="271">
        <f t="shared" si="48"/>
        <v>0</v>
      </c>
      <c r="F484" s="254"/>
      <c r="G484" s="254"/>
      <c r="H484" s="254"/>
      <c r="I484" s="1171"/>
      <c r="J484" s="1168"/>
      <c r="K484" s="1169"/>
      <c r="L484" s="240"/>
      <c r="M484" s="213"/>
    </row>
    <row r="485" spans="2:13" ht="19.5" hidden="1" customHeight="1" thickBot="1">
      <c r="B485" s="1177"/>
      <c r="C485" s="273" t="s">
        <v>209</v>
      </c>
      <c r="D485" s="274"/>
      <c r="E485" s="272">
        <f>SUM(F485:H485)</f>
        <v>0</v>
      </c>
      <c r="F485" s="260"/>
      <c r="G485" s="260"/>
      <c r="H485" s="260"/>
      <c r="I485" s="1172"/>
      <c r="J485" s="1189"/>
      <c r="K485" s="1190"/>
      <c r="L485" s="240"/>
      <c r="M485" s="213"/>
    </row>
    <row r="486" spans="2:13" ht="37.5" hidden="1" customHeight="1">
      <c r="B486" s="368" t="str">
        <f>IF('①4.事業内容（販促）'!B53="","",'①4.事業内容（販促）'!B53)</f>
        <v/>
      </c>
      <c r="C486" s="1187" t="str">
        <f>IF('①4.事業内容（販促）'!C53="","",'①4.事業内容（販促）'!C53)</f>
        <v/>
      </c>
      <c r="D486" s="1188"/>
      <c r="E486" s="267">
        <f>SUM(E487:E495)</f>
        <v>0</v>
      </c>
      <c r="F486" s="267">
        <f>SUM(F487:F495)</f>
        <v>0</v>
      </c>
      <c r="G486" s="267">
        <f>SUM(G487:G495)</f>
        <v>0</v>
      </c>
      <c r="H486" s="267">
        <f>SUM(H487:H495)</f>
        <v>0</v>
      </c>
      <c r="I486" s="261"/>
      <c r="J486" s="1195"/>
      <c r="K486" s="1196"/>
      <c r="L486" s="237"/>
    </row>
    <row r="487" spans="2:13" ht="19.5" hidden="1" customHeight="1">
      <c r="B487" s="1175"/>
      <c r="C487" s="249" t="s">
        <v>188</v>
      </c>
      <c r="D487" s="250"/>
      <c r="E487" s="270">
        <f>SUM(F487:H487)</f>
        <v>0</v>
      </c>
      <c r="F487" s="251"/>
      <c r="G487" s="251"/>
      <c r="H487" s="251"/>
      <c r="I487" s="1186"/>
      <c r="J487" s="1173"/>
      <c r="K487" s="1174"/>
      <c r="L487" s="240"/>
      <c r="M487" s="213"/>
    </row>
    <row r="488" spans="2:13" ht="19.5" hidden="1" customHeight="1">
      <c r="B488" s="1176"/>
      <c r="C488" s="252" t="s">
        <v>189</v>
      </c>
      <c r="D488" s="253"/>
      <c r="E488" s="271">
        <f t="shared" ref="E488:E494" si="49">SUM(F488:H488)</f>
        <v>0</v>
      </c>
      <c r="F488" s="254"/>
      <c r="G488" s="254"/>
      <c r="H488" s="254"/>
      <c r="I488" s="1171"/>
      <c r="J488" s="1168"/>
      <c r="K488" s="1169"/>
      <c r="L488" s="237"/>
    </row>
    <row r="489" spans="2:13" ht="19.5" hidden="1" customHeight="1">
      <c r="B489" s="1176"/>
      <c r="C489" s="252" t="s">
        <v>190</v>
      </c>
      <c r="D489" s="253"/>
      <c r="E489" s="271">
        <f t="shared" si="49"/>
        <v>0</v>
      </c>
      <c r="F489" s="254"/>
      <c r="G489" s="254"/>
      <c r="H489" s="254"/>
      <c r="I489" s="1171"/>
      <c r="J489" s="1168"/>
      <c r="K489" s="1169"/>
      <c r="L489" s="237"/>
    </row>
    <row r="490" spans="2:13" ht="19.5" hidden="1" customHeight="1">
      <c r="B490" s="1176"/>
      <c r="C490" s="252" t="s">
        <v>208</v>
      </c>
      <c r="D490" s="253"/>
      <c r="E490" s="271">
        <f t="shared" si="49"/>
        <v>0</v>
      </c>
      <c r="F490" s="254"/>
      <c r="G490" s="254"/>
      <c r="H490" s="254"/>
      <c r="I490" s="1171"/>
      <c r="J490" s="1168"/>
      <c r="K490" s="1169"/>
      <c r="L490" s="237"/>
    </row>
    <row r="491" spans="2:13" ht="19.5" hidden="1" customHeight="1">
      <c r="B491" s="1176"/>
      <c r="C491" s="252" t="s">
        <v>192</v>
      </c>
      <c r="D491" s="253"/>
      <c r="E491" s="271">
        <f t="shared" si="49"/>
        <v>0</v>
      </c>
      <c r="F491" s="254"/>
      <c r="G491" s="254"/>
      <c r="H491" s="254"/>
      <c r="I491" s="1171"/>
      <c r="J491" s="1168"/>
      <c r="K491" s="1169"/>
      <c r="L491" s="240"/>
      <c r="M491" s="213"/>
    </row>
    <row r="492" spans="2:13" ht="19.5" hidden="1" customHeight="1">
      <c r="B492" s="1176"/>
      <c r="C492" s="252" t="s">
        <v>193</v>
      </c>
      <c r="D492" s="253"/>
      <c r="E492" s="271">
        <f t="shared" si="49"/>
        <v>0</v>
      </c>
      <c r="F492" s="256"/>
      <c r="G492" s="256"/>
      <c r="H492" s="256"/>
      <c r="I492" s="1171"/>
      <c r="J492" s="1168"/>
      <c r="K492" s="1169"/>
      <c r="L492" s="240"/>
      <c r="M492" s="213"/>
    </row>
    <row r="493" spans="2:13" ht="19.5" hidden="1" customHeight="1">
      <c r="B493" s="1176"/>
      <c r="C493" s="257" t="s">
        <v>194</v>
      </c>
      <c r="D493" s="253"/>
      <c r="E493" s="271">
        <f t="shared" si="49"/>
        <v>0</v>
      </c>
      <c r="F493" s="254"/>
      <c r="G493" s="254"/>
      <c r="H493" s="254"/>
      <c r="I493" s="1171"/>
      <c r="J493" s="1168"/>
      <c r="K493" s="1169"/>
      <c r="L493" s="240"/>
      <c r="M493" s="213"/>
    </row>
    <row r="494" spans="2:13" ht="19.5" hidden="1" customHeight="1">
      <c r="B494" s="1176"/>
      <c r="C494" s="252" t="s">
        <v>195</v>
      </c>
      <c r="D494" s="253"/>
      <c r="E494" s="271">
        <f t="shared" si="49"/>
        <v>0</v>
      </c>
      <c r="F494" s="254"/>
      <c r="G494" s="254"/>
      <c r="H494" s="254"/>
      <c r="I494" s="1171"/>
      <c r="J494" s="1168"/>
      <c r="K494" s="1169"/>
      <c r="L494" s="240"/>
      <c r="M494" s="213"/>
    </row>
    <row r="495" spans="2:13" ht="19.5" hidden="1" customHeight="1" thickBot="1">
      <c r="B495" s="1176"/>
      <c r="C495" s="273" t="s">
        <v>209</v>
      </c>
      <c r="D495" s="275"/>
      <c r="E495" s="277">
        <f>SUM(F495:H495)</f>
        <v>0</v>
      </c>
      <c r="F495" s="260"/>
      <c r="G495" s="260"/>
      <c r="H495" s="260"/>
      <c r="I495" s="1171"/>
      <c r="J495" s="1203"/>
      <c r="K495" s="1204"/>
      <c r="L495" s="240"/>
      <c r="M495" s="213"/>
    </row>
    <row r="496" spans="2:13" ht="37.5" hidden="1" customHeight="1">
      <c r="B496" s="268" t="str">
        <f>IF('①4.事業内容（販促）'!B54="","",'①4.事業内容（販促）'!B54)</f>
        <v/>
      </c>
      <c r="C496" s="1199" t="str">
        <f>IF('①4.事業内容（販促）'!C54="","",'①4.事業内容（販促）'!C54)</f>
        <v/>
      </c>
      <c r="D496" s="1200"/>
      <c r="E496" s="269">
        <f>SUM(E497:E505)</f>
        <v>0</v>
      </c>
      <c r="F496" s="269">
        <f>SUM(F497:F505)</f>
        <v>0</v>
      </c>
      <c r="G496" s="269">
        <f>SUM(G497:G505)</f>
        <v>0</v>
      </c>
      <c r="H496" s="269">
        <f>SUM(H497:H505)</f>
        <v>0</v>
      </c>
      <c r="I496" s="263"/>
      <c r="J496" s="1201"/>
      <c r="K496" s="1202"/>
      <c r="L496" s="237"/>
    </row>
    <row r="497" spans="2:13" ht="19.5" hidden="1" customHeight="1">
      <c r="B497" s="1175"/>
      <c r="C497" s="249" t="s">
        <v>188</v>
      </c>
      <c r="D497" s="250"/>
      <c r="E497" s="270">
        <f>SUM(F497:H497)</f>
        <v>0</v>
      </c>
      <c r="F497" s="251"/>
      <c r="G497" s="251"/>
      <c r="H497" s="251"/>
      <c r="I497" s="1186"/>
      <c r="J497" s="1173"/>
      <c r="K497" s="1174"/>
      <c r="L497" s="240"/>
      <c r="M497" s="213"/>
    </row>
    <row r="498" spans="2:13" ht="19.5" hidden="1" customHeight="1">
      <c r="B498" s="1176"/>
      <c r="C498" s="252" t="s">
        <v>189</v>
      </c>
      <c r="D498" s="253"/>
      <c r="E498" s="271">
        <f t="shared" ref="E498:E504" si="50">SUM(F498:H498)</f>
        <v>0</v>
      </c>
      <c r="F498" s="254"/>
      <c r="G498" s="254"/>
      <c r="H498" s="254"/>
      <c r="I498" s="1171"/>
      <c r="J498" s="1168"/>
      <c r="K498" s="1169"/>
      <c r="L498" s="237"/>
    </row>
    <row r="499" spans="2:13" ht="19.5" hidden="1" customHeight="1">
      <c r="B499" s="1176"/>
      <c r="C499" s="252" t="s">
        <v>190</v>
      </c>
      <c r="D499" s="253"/>
      <c r="E499" s="271">
        <f t="shared" si="50"/>
        <v>0</v>
      </c>
      <c r="F499" s="254"/>
      <c r="G499" s="254"/>
      <c r="H499" s="254"/>
      <c r="I499" s="1171"/>
      <c r="J499" s="1168"/>
      <c r="K499" s="1169"/>
      <c r="L499" s="237"/>
    </row>
    <row r="500" spans="2:13" ht="19.5" hidden="1" customHeight="1">
      <c r="B500" s="1176"/>
      <c r="C500" s="252" t="s">
        <v>208</v>
      </c>
      <c r="D500" s="253"/>
      <c r="E500" s="271">
        <f t="shared" si="50"/>
        <v>0</v>
      </c>
      <c r="F500" s="254"/>
      <c r="G500" s="254"/>
      <c r="H500" s="254"/>
      <c r="I500" s="1171"/>
      <c r="J500" s="1168"/>
      <c r="K500" s="1169"/>
      <c r="L500" s="237"/>
    </row>
    <row r="501" spans="2:13" ht="19.5" hidden="1" customHeight="1">
      <c r="B501" s="1176"/>
      <c r="C501" s="252" t="s">
        <v>192</v>
      </c>
      <c r="D501" s="253"/>
      <c r="E501" s="271">
        <f t="shared" si="50"/>
        <v>0</v>
      </c>
      <c r="F501" s="254"/>
      <c r="G501" s="254"/>
      <c r="H501" s="254"/>
      <c r="I501" s="1171"/>
      <c r="J501" s="1168"/>
      <c r="K501" s="1169"/>
      <c r="L501" s="240"/>
      <c r="M501" s="213"/>
    </row>
    <row r="502" spans="2:13" ht="19.5" hidden="1" customHeight="1">
      <c r="B502" s="1176"/>
      <c r="C502" s="252" t="s">
        <v>193</v>
      </c>
      <c r="D502" s="253"/>
      <c r="E502" s="271">
        <f t="shared" si="50"/>
        <v>0</v>
      </c>
      <c r="F502" s="256"/>
      <c r="G502" s="256"/>
      <c r="H502" s="256"/>
      <c r="I502" s="1171"/>
      <c r="J502" s="1191"/>
      <c r="K502" s="1192"/>
      <c r="L502" s="240"/>
      <c r="M502" s="213"/>
    </row>
    <row r="503" spans="2:13" ht="19.5" hidden="1" customHeight="1">
      <c r="B503" s="1176"/>
      <c r="C503" s="257" t="s">
        <v>194</v>
      </c>
      <c r="D503" s="253"/>
      <c r="E503" s="271">
        <f t="shared" si="50"/>
        <v>0</v>
      </c>
      <c r="F503" s="254"/>
      <c r="G503" s="254"/>
      <c r="H503" s="254"/>
      <c r="I503" s="1171"/>
      <c r="J503" s="1168"/>
      <c r="K503" s="1169"/>
      <c r="L503" s="240"/>
      <c r="M503" s="213"/>
    </row>
    <row r="504" spans="2:13" ht="19.5" hidden="1" customHeight="1">
      <c r="B504" s="1176"/>
      <c r="C504" s="252" t="s">
        <v>195</v>
      </c>
      <c r="D504" s="253"/>
      <c r="E504" s="271">
        <f t="shared" si="50"/>
        <v>0</v>
      </c>
      <c r="F504" s="254"/>
      <c r="G504" s="254"/>
      <c r="H504" s="254"/>
      <c r="I504" s="1171"/>
      <c r="J504" s="1168"/>
      <c r="K504" s="1169"/>
      <c r="L504" s="240"/>
      <c r="M504" s="213"/>
    </row>
    <row r="505" spans="2:13" ht="19.5" hidden="1" customHeight="1" thickBot="1">
      <c r="B505" s="1177"/>
      <c r="C505" s="273" t="s">
        <v>209</v>
      </c>
      <c r="D505" s="274"/>
      <c r="E505" s="272">
        <f>SUM(F505:H505)</f>
        <v>0</v>
      </c>
      <c r="F505" s="260"/>
      <c r="G505" s="260"/>
      <c r="H505" s="260"/>
      <c r="I505" s="1172"/>
      <c r="J505" s="1189"/>
      <c r="K505" s="1190"/>
      <c r="L505" s="240"/>
      <c r="M505" s="213"/>
    </row>
    <row r="506" spans="2:13">
      <c r="B506" s="224" t="s">
        <v>157</v>
      </c>
      <c r="C506" s="184" t="s">
        <v>197</v>
      </c>
    </row>
    <row r="507" spans="2:13">
      <c r="B507" s="224" t="s">
        <v>159</v>
      </c>
      <c r="C507" s="184" t="s">
        <v>198</v>
      </c>
    </row>
    <row r="508" spans="2:13">
      <c r="C508" s="184" t="s">
        <v>199</v>
      </c>
    </row>
    <row r="509" spans="2:13">
      <c r="B509" s="224" t="s">
        <v>161</v>
      </c>
      <c r="C509" s="761" t="s">
        <v>200</v>
      </c>
    </row>
    <row r="510" spans="2:13">
      <c r="B510" s="168" t="s">
        <v>201</v>
      </c>
      <c r="C510" s="184" t="s">
        <v>202</v>
      </c>
    </row>
    <row r="511" spans="2:13">
      <c r="C511" s="184" t="s">
        <v>203</v>
      </c>
    </row>
  </sheetData>
  <sheetProtection algorithmName="SHA-512" hashValue="rROrFeR2A1j+8zxJ+3RPFfrWmJjRCEKQ2Z653Yz7d4EW0F6hAe8s1aoZL6zOyzaNAIglaxzLSGntzs9QYpD7Pg==" saltValue="LhPI3xngiPXRLcUTjx/R9Q==" spinCount="100000" sheet="1" formatCells="0" formatColumns="0" formatRows="0"/>
  <mergeCells count="658">
    <mergeCell ref="C196:D196"/>
    <mergeCell ref="J196:K196"/>
    <mergeCell ref="B197:B205"/>
    <mergeCell ref="I197:I205"/>
    <mergeCell ref="J197:K197"/>
    <mergeCell ref="J198:K198"/>
    <mergeCell ref="J199:K199"/>
    <mergeCell ref="C186:D186"/>
    <mergeCell ref="J186:K186"/>
    <mergeCell ref="B187:B195"/>
    <mergeCell ref="I187:I195"/>
    <mergeCell ref="J187:K187"/>
    <mergeCell ref="J188:K188"/>
    <mergeCell ref="J189:K189"/>
    <mergeCell ref="J190:K190"/>
    <mergeCell ref="J191:K191"/>
    <mergeCell ref="J192:K192"/>
    <mergeCell ref="J200:K200"/>
    <mergeCell ref="J201:K201"/>
    <mergeCell ref="J202:K202"/>
    <mergeCell ref="J203:K203"/>
    <mergeCell ref="J204:K204"/>
    <mergeCell ref="J205:K205"/>
    <mergeCell ref="J193:K193"/>
    <mergeCell ref="J194:K194"/>
    <mergeCell ref="J195:K195"/>
    <mergeCell ref="J165:K165"/>
    <mergeCell ref="J183:K183"/>
    <mergeCell ref="J184:K184"/>
    <mergeCell ref="J185:K185"/>
    <mergeCell ref="J173:K173"/>
    <mergeCell ref="J174:K174"/>
    <mergeCell ref="J175:K175"/>
    <mergeCell ref="J153:K153"/>
    <mergeCell ref="J154:K154"/>
    <mergeCell ref="J155:K155"/>
    <mergeCell ref="C176:D176"/>
    <mergeCell ref="J176:K176"/>
    <mergeCell ref="B177:B185"/>
    <mergeCell ref="I177:I185"/>
    <mergeCell ref="J177:K177"/>
    <mergeCell ref="J178:K178"/>
    <mergeCell ref="J179:K179"/>
    <mergeCell ref="C166:D166"/>
    <mergeCell ref="J166:K166"/>
    <mergeCell ref="B167:B175"/>
    <mergeCell ref="I167:I175"/>
    <mergeCell ref="J167:K167"/>
    <mergeCell ref="J168:K168"/>
    <mergeCell ref="J169:K169"/>
    <mergeCell ref="J170:K170"/>
    <mergeCell ref="J171:K171"/>
    <mergeCell ref="J172:K172"/>
    <mergeCell ref="J180:K180"/>
    <mergeCell ref="J181:K181"/>
    <mergeCell ref="J182:K182"/>
    <mergeCell ref="J134:K134"/>
    <mergeCell ref="J135:K135"/>
    <mergeCell ref="C156:D156"/>
    <mergeCell ref="J156:K156"/>
    <mergeCell ref="B157:B165"/>
    <mergeCell ref="I157:I165"/>
    <mergeCell ref="J157:K157"/>
    <mergeCell ref="J158:K158"/>
    <mergeCell ref="J159:K159"/>
    <mergeCell ref="C146:D146"/>
    <mergeCell ref="J146:K146"/>
    <mergeCell ref="B147:B155"/>
    <mergeCell ref="I147:I155"/>
    <mergeCell ref="J147:K147"/>
    <mergeCell ref="J148:K148"/>
    <mergeCell ref="J149:K149"/>
    <mergeCell ref="J150:K150"/>
    <mergeCell ref="J151:K151"/>
    <mergeCell ref="J152:K152"/>
    <mergeCell ref="J160:K160"/>
    <mergeCell ref="J161:K161"/>
    <mergeCell ref="J162:K162"/>
    <mergeCell ref="J163:K163"/>
    <mergeCell ref="J164:K164"/>
    <mergeCell ref="C136:D136"/>
    <mergeCell ref="J136:K136"/>
    <mergeCell ref="B137:B145"/>
    <mergeCell ref="I137:I145"/>
    <mergeCell ref="J137:K137"/>
    <mergeCell ref="J138:K138"/>
    <mergeCell ref="J139:K139"/>
    <mergeCell ref="C126:D126"/>
    <mergeCell ref="J126:K126"/>
    <mergeCell ref="B127:B135"/>
    <mergeCell ref="I127:I135"/>
    <mergeCell ref="J127:K127"/>
    <mergeCell ref="J128:K128"/>
    <mergeCell ref="J129:K129"/>
    <mergeCell ref="J130:K130"/>
    <mergeCell ref="J131:K131"/>
    <mergeCell ref="J132:K132"/>
    <mergeCell ref="J140:K140"/>
    <mergeCell ref="J141:K141"/>
    <mergeCell ref="J142:K142"/>
    <mergeCell ref="J143:K143"/>
    <mergeCell ref="J144:K144"/>
    <mergeCell ref="J145:K145"/>
    <mergeCell ref="J133:K133"/>
    <mergeCell ref="B117:B125"/>
    <mergeCell ref="I117:I125"/>
    <mergeCell ref="J117:K117"/>
    <mergeCell ref="J118:K118"/>
    <mergeCell ref="J119:K119"/>
    <mergeCell ref="C106:D106"/>
    <mergeCell ref="J106:K106"/>
    <mergeCell ref="B107:B115"/>
    <mergeCell ref="I107:I115"/>
    <mergeCell ref="J107:K107"/>
    <mergeCell ref="J108:K108"/>
    <mergeCell ref="J109:K109"/>
    <mergeCell ref="J110:K110"/>
    <mergeCell ref="J111:K111"/>
    <mergeCell ref="J112:K112"/>
    <mergeCell ref="J120:K120"/>
    <mergeCell ref="J121:K121"/>
    <mergeCell ref="J122:K122"/>
    <mergeCell ref="J123:K123"/>
    <mergeCell ref="J124:K124"/>
    <mergeCell ref="J125:K125"/>
    <mergeCell ref="J113:K113"/>
    <mergeCell ref="J114:K114"/>
    <mergeCell ref="J115:K115"/>
    <mergeCell ref="J101:K101"/>
    <mergeCell ref="J102:K102"/>
    <mergeCell ref="J103:K103"/>
    <mergeCell ref="J104:K104"/>
    <mergeCell ref="J105:K105"/>
    <mergeCell ref="J93:K93"/>
    <mergeCell ref="J94:K94"/>
    <mergeCell ref="J95:K95"/>
    <mergeCell ref="C116:D116"/>
    <mergeCell ref="J116:K116"/>
    <mergeCell ref="J83:K83"/>
    <mergeCell ref="J84:K84"/>
    <mergeCell ref="J85:K85"/>
    <mergeCell ref="J73:K73"/>
    <mergeCell ref="J74:K74"/>
    <mergeCell ref="J75:K75"/>
    <mergeCell ref="C96:D96"/>
    <mergeCell ref="J96:K96"/>
    <mergeCell ref="B97:B105"/>
    <mergeCell ref="I97:I105"/>
    <mergeCell ref="J97:K97"/>
    <mergeCell ref="J98:K98"/>
    <mergeCell ref="J99:K99"/>
    <mergeCell ref="C86:D86"/>
    <mergeCell ref="J86:K86"/>
    <mergeCell ref="B87:B95"/>
    <mergeCell ref="I87:I95"/>
    <mergeCell ref="J87:K87"/>
    <mergeCell ref="J88:K88"/>
    <mergeCell ref="J89:K89"/>
    <mergeCell ref="J90:K90"/>
    <mergeCell ref="J91:K91"/>
    <mergeCell ref="J92:K92"/>
    <mergeCell ref="J100:K100"/>
    <mergeCell ref="J65:K65"/>
    <mergeCell ref="J53:K53"/>
    <mergeCell ref="J54:K54"/>
    <mergeCell ref="J55:K55"/>
    <mergeCell ref="C76:D76"/>
    <mergeCell ref="J76:K76"/>
    <mergeCell ref="B77:B85"/>
    <mergeCell ref="I77:I85"/>
    <mergeCell ref="J77:K77"/>
    <mergeCell ref="J78:K78"/>
    <mergeCell ref="J79:K79"/>
    <mergeCell ref="C66:D66"/>
    <mergeCell ref="J66:K66"/>
    <mergeCell ref="B67:B75"/>
    <mergeCell ref="I67:I75"/>
    <mergeCell ref="J67:K67"/>
    <mergeCell ref="J68:K68"/>
    <mergeCell ref="J69:K69"/>
    <mergeCell ref="J70:K70"/>
    <mergeCell ref="J71:K71"/>
    <mergeCell ref="J72:K72"/>
    <mergeCell ref="J80:K80"/>
    <mergeCell ref="J81:K81"/>
    <mergeCell ref="J82:K82"/>
    <mergeCell ref="J34:K34"/>
    <mergeCell ref="J35:K35"/>
    <mergeCell ref="C56:D56"/>
    <mergeCell ref="J56:K56"/>
    <mergeCell ref="B57:B65"/>
    <mergeCell ref="I57:I65"/>
    <mergeCell ref="J57:K57"/>
    <mergeCell ref="J58:K58"/>
    <mergeCell ref="J59:K59"/>
    <mergeCell ref="C46:D46"/>
    <mergeCell ref="J46:K46"/>
    <mergeCell ref="B47:B55"/>
    <mergeCell ref="I47:I55"/>
    <mergeCell ref="J47:K47"/>
    <mergeCell ref="J48:K48"/>
    <mergeCell ref="J49:K49"/>
    <mergeCell ref="J50:K50"/>
    <mergeCell ref="J51:K51"/>
    <mergeCell ref="J52:K52"/>
    <mergeCell ref="J60:K60"/>
    <mergeCell ref="J61:K61"/>
    <mergeCell ref="J62:K62"/>
    <mergeCell ref="J63:K63"/>
    <mergeCell ref="J64:K64"/>
    <mergeCell ref="C36:D36"/>
    <mergeCell ref="J36:K36"/>
    <mergeCell ref="B37:B45"/>
    <mergeCell ref="I37:I45"/>
    <mergeCell ref="J37:K37"/>
    <mergeCell ref="J38:K38"/>
    <mergeCell ref="J39:K39"/>
    <mergeCell ref="C26:D26"/>
    <mergeCell ref="J26:K26"/>
    <mergeCell ref="B27:B35"/>
    <mergeCell ref="I27:I35"/>
    <mergeCell ref="J27:K27"/>
    <mergeCell ref="J28:K28"/>
    <mergeCell ref="J29:K29"/>
    <mergeCell ref="J30:K30"/>
    <mergeCell ref="J31:K31"/>
    <mergeCell ref="J32:K32"/>
    <mergeCell ref="J40:K40"/>
    <mergeCell ref="J41:K41"/>
    <mergeCell ref="J42:K42"/>
    <mergeCell ref="J43:K43"/>
    <mergeCell ref="J44:K44"/>
    <mergeCell ref="J45:K45"/>
    <mergeCell ref="J33:K33"/>
    <mergeCell ref="B17:B25"/>
    <mergeCell ref="I17:I25"/>
    <mergeCell ref="J17:K17"/>
    <mergeCell ref="J18:K18"/>
    <mergeCell ref="J19:K19"/>
    <mergeCell ref="C6:D6"/>
    <mergeCell ref="J6:K6"/>
    <mergeCell ref="B7:B15"/>
    <mergeCell ref="I7:I15"/>
    <mergeCell ref="J7:K7"/>
    <mergeCell ref="J8:K8"/>
    <mergeCell ref="J9:K9"/>
    <mergeCell ref="J10:K10"/>
    <mergeCell ref="J11:K11"/>
    <mergeCell ref="J12:K12"/>
    <mergeCell ref="J20:K20"/>
    <mergeCell ref="J21:K21"/>
    <mergeCell ref="J22:K22"/>
    <mergeCell ref="J23:K23"/>
    <mergeCell ref="J24:K24"/>
    <mergeCell ref="J25:K25"/>
    <mergeCell ref="J13:K13"/>
    <mergeCell ref="J14:K14"/>
    <mergeCell ref="J15:K15"/>
    <mergeCell ref="B3:D4"/>
    <mergeCell ref="E3:E4"/>
    <mergeCell ref="F3:H3"/>
    <mergeCell ref="I3:I4"/>
    <mergeCell ref="J3:K4"/>
    <mergeCell ref="B5:D5"/>
    <mergeCell ref="J5:K5"/>
    <mergeCell ref="J2:K2"/>
    <mergeCell ref="C16:D16"/>
    <mergeCell ref="J16:K16"/>
    <mergeCell ref="C206:D206"/>
    <mergeCell ref="J206:K206"/>
    <mergeCell ref="B207:B215"/>
    <mergeCell ref="I207:I215"/>
    <mergeCell ref="J207:K207"/>
    <mergeCell ref="J208:K208"/>
    <mergeCell ref="J209:K209"/>
    <mergeCell ref="J210:K210"/>
    <mergeCell ref="J211:K211"/>
    <mergeCell ref="J212:K212"/>
    <mergeCell ref="J213:K213"/>
    <mergeCell ref="J214:K214"/>
    <mergeCell ref="J215:K215"/>
    <mergeCell ref="C216:D216"/>
    <mergeCell ref="J216:K216"/>
    <mergeCell ref="B217:B225"/>
    <mergeCell ref="I217:I225"/>
    <mergeCell ref="J217:K217"/>
    <mergeCell ref="J218:K218"/>
    <mergeCell ref="J219:K219"/>
    <mergeCell ref="J220:K220"/>
    <mergeCell ref="J221:K221"/>
    <mergeCell ref="J222:K222"/>
    <mergeCell ref="J223:K223"/>
    <mergeCell ref="J224:K224"/>
    <mergeCell ref="J225:K225"/>
    <mergeCell ref="C226:D226"/>
    <mergeCell ref="J226:K226"/>
    <mergeCell ref="B227:B235"/>
    <mergeCell ref="I227:I235"/>
    <mergeCell ref="J227:K227"/>
    <mergeCell ref="J228:K228"/>
    <mergeCell ref="J229:K229"/>
    <mergeCell ref="J230:K230"/>
    <mergeCell ref="J231:K231"/>
    <mergeCell ref="J232:K232"/>
    <mergeCell ref="J233:K233"/>
    <mergeCell ref="J234:K234"/>
    <mergeCell ref="J235:K235"/>
    <mergeCell ref="C236:D236"/>
    <mergeCell ref="J236:K236"/>
    <mergeCell ref="B237:B245"/>
    <mergeCell ref="I237:I245"/>
    <mergeCell ref="J237:K237"/>
    <mergeCell ref="J238:K238"/>
    <mergeCell ref="J239:K239"/>
    <mergeCell ref="J240:K240"/>
    <mergeCell ref="J241:K241"/>
    <mergeCell ref="J242:K242"/>
    <mergeCell ref="J243:K243"/>
    <mergeCell ref="J244:K244"/>
    <mergeCell ref="J245:K245"/>
    <mergeCell ref="C246:D246"/>
    <mergeCell ref="J246:K246"/>
    <mergeCell ref="B247:B255"/>
    <mergeCell ref="I247:I255"/>
    <mergeCell ref="J247:K247"/>
    <mergeCell ref="J248:K248"/>
    <mergeCell ref="J249:K249"/>
    <mergeCell ref="J250:K250"/>
    <mergeCell ref="J251:K251"/>
    <mergeCell ref="J252:K252"/>
    <mergeCell ref="J253:K253"/>
    <mergeCell ref="J254:K254"/>
    <mergeCell ref="J255:K255"/>
    <mergeCell ref="C256:D256"/>
    <mergeCell ref="J256:K256"/>
    <mergeCell ref="B257:B265"/>
    <mergeCell ref="I257:I265"/>
    <mergeCell ref="J257:K257"/>
    <mergeCell ref="J258:K258"/>
    <mergeCell ref="J259:K259"/>
    <mergeCell ref="J260:K260"/>
    <mergeCell ref="J261:K261"/>
    <mergeCell ref="J262:K262"/>
    <mergeCell ref="J263:K263"/>
    <mergeCell ref="J264:K264"/>
    <mergeCell ref="J265:K265"/>
    <mergeCell ref="C266:D266"/>
    <mergeCell ref="J266:K266"/>
    <mergeCell ref="B267:B275"/>
    <mergeCell ref="I267:I275"/>
    <mergeCell ref="J267:K267"/>
    <mergeCell ref="J268:K268"/>
    <mergeCell ref="J269:K269"/>
    <mergeCell ref="J270:K270"/>
    <mergeCell ref="J271:K271"/>
    <mergeCell ref="J272:K272"/>
    <mergeCell ref="J273:K273"/>
    <mergeCell ref="J274:K274"/>
    <mergeCell ref="J275:K275"/>
    <mergeCell ref="C276:D276"/>
    <mergeCell ref="J276:K276"/>
    <mergeCell ref="B277:B285"/>
    <mergeCell ref="I277:I285"/>
    <mergeCell ref="J277:K277"/>
    <mergeCell ref="J278:K278"/>
    <mergeCell ref="J279:K279"/>
    <mergeCell ref="J280:K280"/>
    <mergeCell ref="J281:K281"/>
    <mergeCell ref="J282:K282"/>
    <mergeCell ref="J283:K283"/>
    <mergeCell ref="J284:K284"/>
    <mergeCell ref="J285:K285"/>
    <mergeCell ref="C286:D286"/>
    <mergeCell ref="J286:K286"/>
    <mergeCell ref="B287:B295"/>
    <mergeCell ref="I287:I295"/>
    <mergeCell ref="J287:K287"/>
    <mergeCell ref="J288:K288"/>
    <mergeCell ref="J289:K289"/>
    <mergeCell ref="J290:K290"/>
    <mergeCell ref="J291:K291"/>
    <mergeCell ref="J292:K292"/>
    <mergeCell ref="J293:K293"/>
    <mergeCell ref="J294:K294"/>
    <mergeCell ref="J295:K295"/>
    <mergeCell ref="C296:D296"/>
    <mergeCell ref="J296:K296"/>
    <mergeCell ref="B297:B305"/>
    <mergeCell ref="I297:I305"/>
    <mergeCell ref="J297:K297"/>
    <mergeCell ref="J298:K298"/>
    <mergeCell ref="J299:K299"/>
    <mergeCell ref="J300:K300"/>
    <mergeCell ref="J301:K301"/>
    <mergeCell ref="J302:K302"/>
    <mergeCell ref="J303:K303"/>
    <mergeCell ref="J304:K304"/>
    <mergeCell ref="J305:K305"/>
    <mergeCell ref="C306:D306"/>
    <mergeCell ref="J306:K306"/>
    <mergeCell ref="B307:B315"/>
    <mergeCell ref="I307:I315"/>
    <mergeCell ref="J307:K307"/>
    <mergeCell ref="J308:K308"/>
    <mergeCell ref="J309:K309"/>
    <mergeCell ref="J310:K310"/>
    <mergeCell ref="J311:K311"/>
    <mergeCell ref="J312:K312"/>
    <mergeCell ref="J313:K313"/>
    <mergeCell ref="J314:K314"/>
    <mergeCell ref="J315:K315"/>
    <mergeCell ref="C316:D316"/>
    <mergeCell ref="J316:K316"/>
    <mergeCell ref="B317:B325"/>
    <mergeCell ref="I317:I325"/>
    <mergeCell ref="J317:K317"/>
    <mergeCell ref="J318:K318"/>
    <mergeCell ref="J319:K319"/>
    <mergeCell ref="J320:K320"/>
    <mergeCell ref="J321:K321"/>
    <mergeCell ref="J322:K322"/>
    <mergeCell ref="J323:K323"/>
    <mergeCell ref="J324:K324"/>
    <mergeCell ref="J325:K325"/>
    <mergeCell ref="C326:D326"/>
    <mergeCell ref="J326:K326"/>
    <mergeCell ref="B327:B335"/>
    <mergeCell ref="I327:I335"/>
    <mergeCell ref="J327:K327"/>
    <mergeCell ref="J328:K328"/>
    <mergeCell ref="J329:K329"/>
    <mergeCell ref="J330:K330"/>
    <mergeCell ref="J331:K331"/>
    <mergeCell ref="J332:K332"/>
    <mergeCell ref="J333:K333"/>
    <mergeCell ref="J334:K334"/>
    <mergeCell ref="J335:K335"/>
    <mergeCell ref="C336:D336"/>
    <mergeCell ref="J336:K336"/>
    <mergeCell ref="B337:B345"/>
    <mergeCell ref="I337:I345"/>
    <mergeCell ref="J337:K337"/>
    <mergeCell ref="J338:K338"/>
    <mergeCell ref="J339:K339"/>
    <mergeCell ref="J340:K340"/>
    <mergeCell ref="J341:K341"/>
    <mergeCell ref="J342:K342"/>
    <mergeCell ref="J343:K343"/>
    <mergeCell ref="J344:K344"/>
    <mergeCell ref="J345:K345"/>
    <mergeCell ref="C346:D346"/>
    <mergeCell ref="J346:K346"/>
    <mergeCell ref="B347:B355"/>
    <mergeCell ref="I347:I355"/>
    <mergeCell ref="J347:K347"/>
    <mergeCell ref="J348:K348"/>
    <mergeCell ref="J349:K349"/>
    <mergeCell ref="J350:K350"/>
    <mergeCell ref="J351:K351"/>
    <mergeCell ref="J352:K352"/>
    <mergeCell ref="J353:K353"/>
    <mergeCell ref="J354:K354"/>
    <mergeCell ref="J355:K355"/>
    <mergeCell ref="C356:D356"/>
    <mergeCell ref="J356:K356"/>
    <mergeCell ref="B357:B365"/>
    <mergeCell ref="I357:I365"/>
    <mergeCell ref="J357:K357"/>
    <mergeCell ref="J358:K358"/>
    <mergeCell ref="J359:K359"/>
    <mergeCell ref="J360:K360"/>
    <mergeCell ref="J361:K361"/>
    <mergeCell ref="J362:K362"/>
    <mergeCell ref="J363:K363"/>
    <mergeCell ref="J364:K364"/>
    <mergeCell ref="J365:K365"/>
    <mergeCell ref="C366:D366"/>
    <mergeCell ref="J366:K366"/>
    <mergeCell ref="B367:B375"/>
    <mergeCell ref="I367:I375"/>
    <mergeCell ref="J367:K367"/>
    <mergeCell ref="J368:K368"/>
    <mergeCell ref="J369:K369"/>
    <mergeCell ref="J370:K370"/>
    <mergeCell ref="J371:K371"/>
    <mergeCell ref="J372:K372"/>
    <mergeCell ref="J373:K373"/>
    <mergeCell ref="J374:K374"/>
    <mergeCell ref="J375:K375"/>
    <mergeCell ref="C376:D376"/>
    <mergeCell ref="J376:K376"/>
    <mergeCell ref="B377:B385"/>
    <mergeCell ref="I377:I385"/>
    <mergeCell ref="J377:K377"/>
    <mergeCell ref="J378:K378"/>
    <mergeCell ref="J379:K379"/>
    <mergeCell ref="J380:K380"/>
    <mergeCell ref="J381:K381"/>
    <mergeCell ref="J382:K382"/>
    <mergeCell ref="J383:K383"/>
    <mergeCell ref="J384:K384"/>
    <mergeCell ref="J385:K385"/>
    <mergeCell ref="C386:D386"/>
    <mergeCell ref="J386:K386"/>
    <mergeCell ref="B387:B395"/>
    <mergeCell ref="I387:I395"/>
    <mergeCell ref="J387:K387"/>
    <mergeCell ref="J388:K388"/>
    <mergeCell ref="J389:K389"/>
    <mergeCell ref="J390:K390"/>
    <mergeCell ref="J391:K391"/>
    <mergeCell ref="J392:K392"/>
    <mergeCell ref="J393:K393"/>
    <mergeCell ref="J394:K394"/>
    <mergeCell ref="J395:K395"/>
    <mergeCell ref="C396:D396"/>
    <mergeCell ref="J396:K396"/>
    <mergeCell ref="B397:B405"/>
    <mergeCell ref="I397:I405"/>
    <mergeCell ref="J397:K397"/>
    <mergeCell ref="J398:K398"/>
    <mergeCell ref="J399:K399"/>
    <mergeCell ref="J400:K400"/>
    <mergeCell ref="J401:K401"/>
    <mergeCell ref="J402:K402"/>
    <mergeCell ref="J403:K403"/>
    <mergeCell ref="J404:K404"/>
    <mergeCell ref="J405:K405"/>
    <mergeCell ref="C406:D406"/>
    <mergeCell ref="J406:K406"/>
    <mergeCell ref="B407:B415"/>
    <mergeCell ref="I407:I415"/>
    <mergeCell ref="J407:K407"/>
    <mergeCell ref="J408:K408"/>
    <mergeCell ref="J409:K409"/>
    <mergeCell ref="J410:K410"/>
    <mergeCell ref="J411:K411"/>
    <mergeCell ref="J412:K412"/>
    <mergeCell ref="J413:K413"/>
    <mergeCell ref="J414:K414"/>
    <mergeCell ref="J415:K415"/>
    <mergeCell ref="C416:D416"/>
    <mergeCell ref="J416:K416"/>
    <mergeCell ref="B417:B425"/>
    <mergeCell ref="I417:I425"/>
    <mergeCell ref="J417:K417"/>
    <mergeCell ref="J418:K418"/>
    <mergeCell ref="J419:K419"/>
    <mergeCell ref="J420:K420"/>
    <mergeCell ref="J421:K421"/>
    <mergeCell ref="J422:K422"/>
    <mergeCell ref="J423:K423"/>
    <mergeCell ref="J424:K424"/>
    <mergeCell ref="J425:K425"/>
    <mergeCell ref="C426:D426"/>
    <mergeCell ref="J426:K426"/>
    <mergeCell ref="B427:B435"/>
    <mergeCell ref="I427:I435"/>
    <mergeCell ref="J427:K427"/>
    <mergeCell ref="J428:K428"/>
    <mergeCell ref="J429:K429"/>
    <mergeCell ref="J430:K430"/>
    <mergeCell ref="J431:K431"/>
    <mergeCell ref="J432:K432"/>
    <mergeCell ref="J433:K433"/>
    <mergeCell ref="J434:K434"/>
    <mergeCell ref="J435:K435"/>
    <mergeCell ref="C436:D436"/>
    <mergeCell ref="J436:K436"/>
    <mergeCell ref="B437:B445"/>
    <mergeCell ref="I437:I445"/>
    <mergeCell ref="J437:K437"/>
    <mergeCell ref="J438:K438"/>
    <mergeCell ref="J439:K439"/>
    <mergeCell ref="J440:K440"/>
    <mergeCell ref="J441:K441"/>
    <mergeCell ref="J442:K442"/>
    <mergeCell ref="J443:K443"/>
    <mergeCell ref="J444:K444"/>
    <mergeCell ref="J445:K445"/>
    <mergeCell ref="C446:D446"/>
    <mergeCell ref="J446:K446"/>
    <mergeCell ref="B447:B455"/>
    <mergeCell ref="I447:I455"/>
    <mergeCell ref="J447:K447"/>
    <mergeCell ref="J448:K448"/>
    <mergeCell ref="J449:K449"/>
    <mergeCell ref="J450:K450"/>
    <mergeCell ref="J451:K451"/>
    <mergeCell ref="J452:K452"/>
    <mergeCell ref="J453:K453"/>
    <mergeCell ref="J454:K454"/>
    <mergeCell ref="J455:K455"/>
    <mergeCell ref="C456:D456"/>
    <mergeCell ref="J456:K456"/>
    <mergeCell ref="B457:B465"/>
    <mergeCell ref="I457:I465"/>
    <mergeCell ref="J457:K457"/>
    <mergeCell ref="J458:K458"/>
    <mergeCell ref="J459:K459"/>
    <mergeCell ref="J460:K460"/>
    <mergeCell ref="J461:K461"/>
    <mergeCell ref="J462:K462"/>
    <mergeCell ref="J463:K463"/>
    <mergeCell ref="J464:K464"/>
    <mergeCell ref="J465:K465"/>
    <mergeCell ref="C466:D466"/>
    <mergeCell ref="J466:K466"/>
    <mergeCell ref="B467:B475"/>
    <mergeCell ref="I467:I475"/>
    <mergeCell ref="J467:K467"/>
    <mergeCell ref="J468:K468"/>
    <mergeCell ref="J469:K469"/>
    <mergeCell ref="J470:K470"/>
    <mergeCell ref="J471:K471"/>
    <mergeCell ref="J472:K472"/>
    <mergeCell ref="J473:K473"/>
    <mergeCell ref="J474:K474"/>
    <mergeCell ref="J475:K475"/>
    <mergeCell ref="C476:D476"/>
    <mergeCell ref="J476:K476"/>
    <mergeCell ref="B477:B485"/>
    <mergeCell ref="I477:I485"/>
    <mergeCell ref="J477:K477"/>
    <mergeCell ref="J478:K478"/>
    <mergeCell ref="J479:K479"/>
    <mergeCell ref="J480:K480"/>
    <mergeCell ref="J481:K481"/>
    <mergeCell ref="J482:K482"/>
    <mergeCell ref="J483:K483"/>
    <mergeCell ref="J484:K484"/>
    <mergeCell ref="J485:K485"/>
    <mergeCell ref="C486:D486"/>
    <mergeCell ref="J486:K486"/>
    <mergeCell ref="B487:B495"/>
    <mergeCell ref="I487:I495"/>
    <mergeCell ref="J487:K487"/>
    <mergeCell ref="J488:K488"/>
    <mergeCell ref="J489:K489"/>
    <mergeCell ref="J490:K490"/>
    <mergeCell ref="J491:K491"/>
    <mergeCell ref="J492:K492"/>
    <mergeCell ref="J493:K493"/>
    <mergeCell ref="J494:K494"/>
    <mergeCell ref="J495:K495"/>
    <mergeCell ref="C496:D496"/>
    <mergeCell ref="J496:K496"/>
    <mergeCell ref="B497:B505"/>
    <mergeCell ref="I497:I505"/>
    <mergeCell ref="J497:K497"/>
    <mergeCell ref="J498:K498"/>
    <mergeCell ref="J499:K499"/>
    <mergeCell ref="J500:K500"/>
    <mergeCell ref="J501:K501"/>
    <mergeCell ref="J502:K502"/>
    <mergeCell ref="J503:K503"/>
    <mergeCell ref="J504:K504"/>
    <mergeCell ref="J505:K505"/>
  </mergeCells>
  <phoneticPr fontId="1"/>
  <dataValidations xWindow="610" yWindow="435" count="28">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E7:E205 C187:C192 D7:D14 C197:C202 C204:C205 C27:C32 C37:C42 C47:C52 C57:C62 C67:C72 C77:C82 C87:C92 C97:C102 C107:C112 C117:C122 C127:C132 C137:C142 C147:C152 C157:C162 C167:C172 C177:C182 B7:B15 C7:C12 C14:C15 C17:C22 C24:C25 B37:B45 B47:B55 B57:B65 B67:B75 B77:B85 B87:B95 B97:B105 B107:B115 B117:B125 B127:B135 B137:B145 B147:B155 B157:B165 B167:B175 B177:B185 B187:B195 D197:D205 F6 C414:C415 B397:B405 C387:C392 D207:D214 C404:C405 D397:D405 C227:C232 C237:C242 D257:D264 C257:C262 C267:C272 D287:D294 C287:C292 C297:C302 C307:C312 C317:C322 C327:C332 C337:C342 C347:C352 C357:C362 C367:C372 C377:C382 B207:B215 C207:C212 C214:C215 C217:C222 C224:C225 C247:C252 D237:D244 D247:D254 C277:C282 D267:D274 D277:D284 C397:C402 B307:B315 B317:B325 B327:B335 B337:B345 B347:B355 B357:B365 B367:B375 B377:B385 B387:B395 D297:D304 F206 B227:B235 C234:C235 C244:C245 B237:B245 C254:C255 B247:B255 B257:B265 C264:C265 C274:C275 B267:B275 C284:C285 B277:B285 B287:B295 C294:C295 C394:C395 D307:D314 D387:D394 C384:C385 D377:D384 C374:C375 D367:D374 C364:C365 D357:D364 C354:C355 D347:D354 C344:C345 D337:D344 C334:C335 D327:D334 C324:C325 D317:D324 C314:C315 B297:B305 C304:C305 E207:E505 B497:B505 C487:C492 C504:C505 D497:D505 C407:C412 C417:C422 C427:C432 C437:C442 C447:C452 C457:C462 C467:C472 C477:C482 C497:C502 B407:B415 B417:B425 B427:B435 B437:B445 B447:B455 B457:B465 B467:B475 B477:B485 B487:B495 C494:C495 D407:D414 D487:D494 C484:C485 D477:D484 C474:C475 D467:D474 C464:C465 D457:D464 C454:C455 D447:D454 C444:C445 D437:D444 C434:C435 D427:D434 C424:C425 D417:D424 C194:C195 B197:B205 D187:D194 C184:C185 D177:D184 C174:C175 D167:D174 C164:C165 D157:D164 C154:C155 D147:D154 C144:C145 D137:D144 C134:C135 D127:D134 C124:C125 D117:D124 C114:C115 D107:D114 C104:C105 D97:D104 C94:C95 D87:D94 C84:C85 D77:D84 C74:C75 D67:D74 C64:C65 D57:D64 C54:C55 D47:D54 C44:C45 D37:D44 C34:C35 B27:B35" xr:uid="{00000000-0002-0000-0D00-000000000000}">
      <formula1>100000000000</formula1>
    </dataValidation>
    <dataValidation type="whole" operator="lessThan" allowBlank="1" showInputMessage="1" showErrorMessage="1" errorTitle="入力不要です。" error="[キャンセル]をクリックしてください。" sqref="E206 G6:H6 E6 G206:H206" xr:uid="{00000000-0002-0000-0D00-000001000000}">
      <formula1>0</formula1>
    </dataValidation>
    <dataValidation type="whole" operator="greaterThan" allowBlank="1" showInputMessage="1" showErrorMessage="1" errorTitle="入力不要です。" error="[キャンセル]をクリックしてください。" sqref="B5:D5" xr:uid="{00000000-0002-0000-0D00-000002000000}">
      <formula1>0</formula1>
    </dataValidation>
    <dataValidation allowBlank="1" showInputMessage="1" showErrorMessage="1" promptTitle="その他を計上する場合" prompt="内容を「D205セル」に入力してください。" sqref="F205:H205 F405:H405 F505:H505" xr:uid="{00000000-0002-0000-0D00-000003000000}"/>
    <dataValidation allowBlank="1" showInputMessage="1" showErrorMessage="1" promptTitle="その他を計上する場合" prompt="内容を「D195セル」に入力してください。" sqref="F195:H195 F395:H395 F495:H495" xr:uid="{00000000-0002-0000-0D00-000004000000}"/>
    <dataValidation allowBlank="1" showInputMessage="1" showErrorMessage="1" promptTitle="その他を計上する場合" prompt="内容を「D185セル」に入力してください。" sqref="F185:H185 F385:H385 F485:H485" xr:uid="{00000000-0002-0000-0D00-000005000000}"/>
    <dataValidation allowBlank="1" showInputMessage="1" showErrorMessage="1" promptTitle="その他を計上する場合" prompt="内容を「D175セル」に入力してください。" sqref="F175:H175 F375:H375 F475:H475" xr:uid="{00000000-0002-0000-0D00-000006000000}"/>
    <dataValidation allowBlank="1" showInputMessage="1" showErrorMessage="1" promptTitle="その他を計上する場合" prompt="内容を「D165セル」に入力してください。" sqref="F165:H165 F365:H365 F465:H465" xr:uid="{00000000-0002-0000-0D00-000007000000}"/>
    <dataValidation allowBlank="1" showInputMessage="1" showErrorMessage="1" promptTitle="その他を計上する場合" prompt="内容を「D155セル」に入力してください。" sqref="F155:H155 F355:H355 F455:H455" xr:uid="{00000000-0002-0000-0D00-000008000000}"/>
    <dataValidation allowBlank="1" showInputMessage="1" showErrorMessage="1" promptTitle="その他を計上する場合" prompt="内容を「D145セル」に入力してください。" sqref="F145:H145 F345:H345 F445:H445" xr:uid="{00000000-0002-0000-0D00-000009000000}"/>
    <dataValidation allowBlank="1" showInputMessage="1" showErrorMessage="1" promptTitle="その他を計上する場合" prompt="内容を「D135セル」に入力してください。" sqref="F135:H135 F335:H335 F435:H435" xr:uid="{00000000-0002-0000-0D00-00000A000000}"/>
    <dataValidation allowBlank="1" showInputMessage="1" showErrorMessage="1" promptTitle="その他を計上する場合" prompt="内容を「D125セル」に入力してください。" sqref="F125:H125 F325:H325 F425:H425" xr:uid="{00000000-0002-0000-0D00-00000B000000}"/>
    <dataValidation allowBlank="1" showInputMessage="1" showErrorMessage="1" promptTitle="その他を計上する場合" prompt="内容を「D115セル」に入力してください。" sqref="F115:H115 F315:H315 F415:H415" xr:uid="{00000000-0002-0000-0D00-00000C000000}"/>
    <dataValidation allowBlank="1" showInputMessage="1" showErrorMessage="1" promptTitle="その他を計上する場合" prompt="内容を「D105セル」に入力してください。" sqref="F105:H105 F305:H305" xr:uid="{00000000-0002-0000-0D00-00000D000000}"/>
    <dataValidation allowBlank="1" showInputMessage="1" showErrorMessage="1" promptTitle="その他を計上する場合" prompt="内容を「D95セル」に入力してください。" sqref="F95:H95 F295:H295" xr:uid="{00000000-0002-0000-0D00-00000E000000}"/>
    <dataValidation allowBlank="1" showInputMessage="1" showErrorMessage="1" promptTitle="その他を計上する場合" prompt="内容を「D85セル」に入力してください。" sqref="F85:H85 F285:H285" xr:uid="{00000000-0002-0000-0D00-00000F000000}"/>
    <dataValidation allowBlank="1" showInputMessage="1" showErrorMessage="1" promptTitle="その他を計上する場合" prompt="内容を「D75セル」に入力してください。" sqref="F75:H75 F275:H275" xr:uid="{00000000-0002-0000-0D00-000010000000}"/>
    <dataValidation allowBlank="1" showInputMessage="1" showErrorMessage="1" promptTitle="その他を計上する場合" prompt="内容を「D65セル」に入力してください。" sqref="F65:H65 F265:H265" xr:uid="{00000000-0002-0000-0D00-000011000000}"/>
    <dataValidation allowBlank="1" showInputMessage="1" showErrorMessage="1" promptTitle="その他を計上する場合" prompt="内容を「D55セル」に入力してください。" sqref="F55:H55 F255:H255" xr:uid="{00000000-0002-0000-0D00-000012000000}"/>
    <dataValidation allowBlank="1" showInputMessage="1" showErrorMessage="1" promptTitle="その他を計上する場合" prompt="内容を「D45セル」に入力してください。" sqref="F45:H45 F245:H245" xr:uid="{00000000-0002-0000-0D00-000013000000}"/>
    <dataValidation allowBlank="1" showInputMessage="1" showErrorMessage="1" promptTitle="その他を計上する場合" prompt="内容を「D35セル」に入力してください。" sqref="F35:H35 F235:H235" xr:uid="{00000000-0002-0000-0D00-000014000000}"/>
    <dataValidation allowBlank="1" showInputMessage="1" showErrorMessage="1" promptTitle="その他を計上する場合" prompt="内容を「D25セル」に入力してください。" sqref="F25:H25 F225:H225" xr:uid="{00000000-0002-0000-0D00-000015000000}"/>
    <dataValidation allowBlank="1" showInputMessage="1" showErrorMessage="1" promptTitle="その他を計上する場合" prompt="内容を「D15セル」に入力してください。" sqref="F15:H15 F215:H215" xr:uid="{00000000-0002-0000-0D00-000016000000}"/>
    <dataValidation allowBlank="1" showInputMessage="1" showErrorMessage="1" promptTitle="金額単位は「円」です。" prompt="間違いはありませんか？" sqref="F7 F17 F27 F37 F47 F57 F67 F77 F87 F97 F107 F117 F127 F137 F147 F157 F167 F177 F187 F197 F207 F217 F227 F237 F247 F257 F267 F277 F287 F297 F307 F317 F327 F337 F347 F357 F367 F377 F387 F397 F407 F417 F427 F437 F447 F457 F467 F477 F487 F497" xr:uid="{00000000-0002-0000-0D00-000017000000}"/>
    <dataValidation type="whole" imeMode="off" operator="lessThan" allowBlank="1" showInputMessage="1" showErrorMessage="1" errorTitle="入力不要です。" error="４・申請事業内容シートに記載した活動が自動的に反映されます。[キャンセル]をクリックして戻ってください。" sqref="B496:D496 B486:D486 B476:D476 B466:D466 B456:D456 B446:D446 B436:D436 B426:D426 B416:D416 B406:D406 B396:D396 B386:D386 B376:D376 B366:D366 B356:D356 B346:D346 B336:D336 B326:D326 B316:D316 B306:D306 B296:D296 B286:D286 B276:D276 B266:D266 B256:D256 B246:D246 B236:D236 B226:D226 B216:D216 B206:D206 B196:D196" xr:uid="{00000000-0002-0000-0D00-000018000000}">
      <formula1>0</formula1>
    </dataValidation>
    <dataValidation type="whole" operator="lessThan" allowBlank="1" showInputMessage="1" showErrorMessage="1" sqref="B186:D186 B176:D176 B166:D166 B156:D156 B146:D146 B136:D136 B126:D126 B116:D116 B106:D106 B96:D96 B86:D86 B76:D76 B66:D66 B56:D56 B46:D46 B36:D36 B26:D26 B16:D16 B6:D6" xr:uid="{00000000-0002-0000-0D00-000019000000}">
      <formula1>0</formula1>
    </dataValidation>
    <dataValidation operator="lessThan" allowBlank="1" showInputMessage="1" showErrorMessage="1" errorTitle="入力不要です。" error="[キャンセル]をクリックしてください。" sqref="E5:H5" xr:uid="{00000000-0002-0000-0D00-00001A000000}"/>
    <dataValidation operator="lessThan" allowBlank="1" showInputMessage="1" showErrorMessage="1" errorTitle="民間企業は対象外です。" error="[キャンセル]をクリックしてください。なお補助対象は実施要領をご確認ください。" sqref="F14 F24 F34 F44 F54 F64 F74 F84 F94 F104 F114 F124 F134 F144 F154 F164 F174 F184 F194 F204 F214 F224 F234 F244 F254 F264 F274 F284 F294 F304 F314 F324 F334 F344 F354 F364 F374 F384 F394 F404 F414 F424 F434 F444 F454 F464 F474 F484 F494 F504" xr:uid="{00000000-0002-0000-0D00-00001B000000}"/>
  </dataValidations>
  <pageMargins left="0.59055118110236227" right="0.39370078740157483" top="0.78740157480314965" bottom="0.35433070866141736" header="0.31496062992125984" footer="0.15748031496062992"/>
  <pageSetup paperSize="9" scale="79" fitToHeight="0" orientation="landscape" r:id="rId1"/>
  <headerFooter>
    <oddHeader>&amp;L様式１（別添１）</oddHeader>
    <oddFooter>&amp;C&amp;"ＭＳ Ｐゴシック,標準"&amp;10&amp;P /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N29"/>
  <sheetViews>
    <sheetView view="pageBreakPreview" zoomScaleNormal="100" zoomScaleSheetLayoutView="100" workbookViewId="0"/>
  </sheetViews>
  <sheetFormatPr defaultColWidth="9" defaultRowHeight="14"/>
  <cols>
    <col min="1" max="1" width="1.58203125" style="1" customWidth="1"/>
    <col min="2" max="14" width="9.83203125" style="1" customWidth="1"/>
    <col min="15" max="15" width="1.58203125" style="1" customWidth="1"/>
    <col min="16" max="16384" width="9" style="1"/>
  </cols>
  <sheetData>
    <row r="1" spans="2:14" ht="9" customHeight="1"/>
    <row r="2" spans="2:14" ht="19.5" customHeight="1">
      <c r="B2" s="7" t="s">
        <v>210</v>
      </c>
    </row>
    <row r="3" spans="2:14" ht="19.5" customHeight="1"/>
    <row r="4" spans="2:14" ht="23.25" customHeight="1">
      <c r="B4" s="9" t="s">
        <v>211</v>
      </c>
      <c r="C4" s="27"/>
      <c r="D4" s="27"/>
      <c r="E4" s="27"/>
      <c r="F4" s="27"/>
      <c r="G4" s="27"/>
      <c r="H4" s="27"/>
      <c r="I4" s="27"/>
      <c r="J4" s="27"/>
      <c r="K4" s="27"/>
      <c r="L4" s="27"/>
      <c r="M4" s="27"/>
      <c r="N4" s="27"/>
    </row>
    <row r="5" spans="2:14" ht="23.25" customHeight="1">
      <c r="B5" s="9" t="s">
        <v>212</v>
      </c>
      <c r="C5" s="27"/>
      <c r="D5" s="27"/>
      <c r="E5" s="27"/>
      <c r="F5" s="27"/>
      <c r="G5" s="27"/>
      <c r="H5" s="27"/>
      <c r="I5" s="27"/>
      <c r="J5" s="27"/>
      <c r="K5" s="27"/>
      <c r="L5" s="27"/>
      <c r="M5" s="27"/>
      <c r="N5" s="27"/>
    </row>
    <row r="6" spans="2:14" ht="23.25" customHeight="1">
      <c r="B6" s="9" t="s">
        <v>213</v>
      </c>
      <c r="C6" s="8"/>
      <c r="D6" s="8"/>
      <c r="E6" s="8"/>
      <c r="F6" s="8"/>
      <c r="G6" s="8"/>
      <c r="H6" s="8"/>
      <c r="I6" s="8"/>
      <c r="J6" s="8"/>
      <c r="K6" s="8"/>
      <c r="L6" s="8"/>
      <c r="M6" s="8"/>
      <c r="N6" s="8"/>
    </row>
    <row r="7" spans="2:14" ht="23.25" customHeight="1">
      <c r="B7" s="28" t="s">
        <v>214</v>
      </c>
      <c r="C7" s="8"/>
      <c r="D7" s="8"/>
      <c r="E7" s="8"/>
      <c r="F7" s="8"/>
      <c r="G7" s="8"/>
      <c r="H7" s="8"/>
      <c r="I7" s="8"/>
      <c r="J7" s="8"/>
      <c r="K7" s="8"/>
      <c r="L7" s="8"/>
      <c r="M7" s="8"/>
      <c r="N7" s="8"/>
    </row>
    <row r="8" spans="2:14" ht="23.25" customHeight="1">
      <c r="B8" s="8" t="s">
        <v>215</v>
      </c>
      <c r="C8" s="8"/>
      <c r="D8" s="8"/>
      <c r="E8" s="8"/>
      <c r="F8" s="8"/>
      <c r="G8" s="8"/>
      <c r="H8" s="8"/>
      <c r="I8" s="8"/>
      <c r="J8" s="8"/>
      <c r="K8" s="8"/>
      <c r="L8" s="8"/>
      <c r="M8" s="8"/>
      <c r="N8" s="8"/>
    </row>
    <row r="9" spans="2:14" ht="23.25" customHeight="1">
      <c r="B9" s="28" t="s">
        <v>216</v>
      </c>
      <c r="C9" s="8"/>
      <c r="D9" s="8"/>
      <c r="E9" s="8"/>
      <c r="F9" s="8"/>
      <c r="G9" s="8"/>
      <c r="H9" s="8"/>
      <c r="I9" s="8"/>
      <c r="J9" s="8"/>
      <c r="K9" s="8"/>
      <c r="L9" s="8"/>
      <c r="M9" s="8"/>
      <c r="N9" s="8"/>
    </row>
    <row r="10" spans="2:14" ht="23.25" customHeight="1">
      <c r="B10" s="9" t="s">
        <v>217</v>
      </c>
      <c r="C10" s="27"/>
      <c r="D10" s="27"/>
      <c r="E10" s="27"/>
      <c r="F10" s="27"/>
      <c r="G10" s="27"/>
      <c r="H10" s="27"/>
      <c r="I10" s="27"/>
      <c r="J10" s="27"/>
      <c r="K10" s="27"/>
      <c r="L10" s="27"/>
      <c r="M10" s="27"/>
      <c r="N10" s="27"/>
    </row>
    <row r="11" spans="2:14" ht="23.25" customHeight="1"/>
    <row r="12" spans="2:14" ht="23.25" customHeight="1">
      <c r="B12" s="1" t="s">
        <v>218</v>
      </c>
      <c r="C12" s="8"/>
      <c r="D12" s="8"/>
      <c r="E12" s="8"/>
      <c r="F12" s="8"/>
      <c r="G12" s="8"/>
      <c r="H12" s="8"/>
      <c r="I12" s="8"/>
      <c r="J12" s="8"/>
      <c r="K12" s="8"/>
      <c r="L12" s="8"/>
      <c r="M12" s="8"/>
      <c r="N12" s="8"/>
    </row>
    <row r="13" spans="2:14" ht="23.25" customHeight="1">
      <c r="B13" s="9" t="s">
        <v>219</v>
      </c>
      <c r="C13" s="8"/>
      <c r="D13" s="8"/>
      <c r="E13" s="8"/>
      <c r="F13" s="8"/>
      <c r="G13" s="8"/>
      <c r="H13" s="8"/>
      <c r="I13" s="8"/>
      <c r="J13" s="8"/>
      <c r="K13" s="8"/>
      <c r="L13" s="8"/>
      <c r="M13" s="8"/>
      <c r="N13" s="8"/>
    </row>
    <row r="14" spans="2:14" ht="19.5" customHeight="1">
      <c r="B14" s="8"/>
      <c r="C14" s="8"/>
      <c r="D14" s="8"/>
      <c r="E14" s="8"/>
      <c r="F14" s="8"/>
      <c r="G14" s="8"/>
      <c r="H14" s="8"/>
      <c r="I14" s="8"/>
      <c r="J14" s="8"/>
      <c r="K14" s="8"/>
      <c r="L14" s="8"/>
      <c r="M14" s="8"/>
      <c r="N14" s="8"/>
    </row>
    <row r="15" spans="2:14" ht="19.5" customHeight="1">
      <c r="B15" s="8"/>
      <c r="C15" s="8"/>
      <c r="D15" s="8"/>
      <c r="E15" s="8"/>
      <c r="F15" s="8"/>
      <c r="G15" s="8"/>
      <c r="H15" s="8"/>
      <c r="I15" s="8"/>
      <c r="J15" s="8"/>
      <c r="K15" s="8"/>
      <c r="L15" s="8"/>
      <c r="M15" s="8"/>
      <c r="N15" s="8"/>
    </row>
    <row r="16" spans="2:14" ht="19.5" customHeight="1">
      <c r="C16" s="27"/>
      <c r="D16" s="27"/>
      <c r="E16" s="27"/>
      <c r="F16" s="27"/>
      <c r="G16" s="27"/>
      <c r="H16" s="27"/>
      <c r="I16" s="27"/>
      <c r="J16" s="27"/>
      <c r="K16" s="27"/>
      <c r="L16" s="27"/>
      <c r="M16" s="27"/>
      <c r="N16" s="27"/>
    </row>
    <row r="17" spans="2:14" ht="19.5" customHeight="1">
      <c r="B17" s="27"/>
      <c r="C17" s="27"/>
      <c r="D17" s="27"/>
      <c r="E17" s="27"/>
      <c r="F17" s="27"/>
      <c r="G17" s="27"/>
      <c r="H17" s="27"/>
      <c r="I17" s="27"/>
      <c r="J17" s="27"/>
      <c r="K17" s="27"/>
      <c r="L17" s="27"/>
      <c r="M17" s="27"/>
      <c r="N17" s="27"/>
    </row>
    <row r="18" spans="2:14" ht="19.5" customHeight="1">
      <c r="B18" s="27"/>
      <c r="C18" s="27"/>
      <c r="D18" s="27"/>
      <c r="E18" s="27"/>
      <c r="F18" s="27"/>
      <c r="G18" s="27"/>
      <c r="H18" s="27"/>
      <c r="I18" s="27"/>
      <c r="J18" s="27"/>
      <c r="K18" s="27"/>
      <c r="L18" s="27"/>
      <c r="M18" s="27"/>
      <c r="N18" s="27"/>
    </row>
    <row r="19" spans="2:14" ht="19.5" customHeight="1">
      <c r="B19" s="27"/>
      <c r="C19" s="27"/>
      <c r="D19" s="27"/>
      <c r="E19" s="27"/>
      <c r="F19" s="27"/>
      <c r="G19" s="27"/>
      <c r="H19" s="27"/>
      <c r="I19" s="27"/>
      <c r="J19" s="27"/>
      <c r="K19" s="27"/>
      <c r="L19" s="27"/>
      <c r="M19" s="27"/>
      <c r="N19" s="27"/>
    </row>
    <row r="20" spans="2:14" ht="19.5" customHeight="1">
      <c r="B20" s="27"/>
      <c r="C20" s="27"/>
      <c r="D20" s="27"/>
      <c r="E20" s="27"/>
      <c r="F20" s="27"/>
      <c r="G20" s="27"/>
      <c r="H20" s="27"/>
      <c r="I20" s="27"/>
      <c r="J20" s="27"/>
      <c r="K20" s="27"/>
      <c r="L20" s="27"/>
      <c r="M20" s="27"/>
      <c r="N20" s="27"/>
    </row>
    <row r="21" spans="2:14" ht="19.5" customHeight="1">
      <c r="B21" s="27"/>
      <c r="C21" s="27"/>
      <c r="D21" s="27"/>
      <c r="E21" s="27"/>
      <c r="F21" s="27"/>
      <c r="G21" s="27"/>
      <c r="H21" s="27"/>
      <c r="I21" s="27"/>
      <c r="J21" s="27"/>
      <c r="K21" s="27"/>
      <c r="L21" s="27"/>
      <c r="M21" s="27"/>
      <c r="N21" s="27"/>
    </row>
    <row r="22" spans="2:14" ht="19.5" customHeight="1">
      <c r="B22" s="27"/>
      <c r="C22" s="27"/>
      <c r="D22" s="27"/>
      <c r="E22" s="27"/>
      <c r="F22" s="27"/>
      <c r="G22" s="27"/>
      <c r="H22" s="27"/>
      <c r="I22" s="27"/>
      <c r="J22" s="27"/>
      <c r="K22" s="27"/>
      <c r="L22" s="27"/>
      <c r="M22" s="27"/>
      <c r="N22" s="27"/>
    </row>
    <row r="23" spans="2:14" ht="19.5" customHeight="1">
      <c r="B23" s="27"/>
      <c r="C23" s="27"/>
      <c r="D23" s="27"/>
      <c r="E23" s="27"/>
      <c r="F23" s="27"/>
      <c r="G23" s="27"/>
      <c r="H23" s="27"/>
      <c r="I23" s="27"/>
      <c r="J23" s="27"/>
      <c r="K23" s="27"/>
      <c r="L23" s="27"/>
      <c r="M23" s="27"/>
      <c r="N23" s="27"/>
    </row>
    <row r="24" spans="2:14" ht="19.5" customHeight="1">
      <c r="B24" s="27"/>
      <c r="C24" s="27"/>
      <c r="D24" s="27"/>
      <c r="E24" s="27"/>
      <c r="F24" s="27"/>
      <c r="G24" s="27"/>
      <c r="H24" s="27"/>
      <c r="I24" s="27"/>
      <c r="J24" s="27"/>
      <c r="K24" s="27"/>
      <c r="L24" s="27"/>
      <c r="M24" s="27"/>
      <c r="N24" s="27"/>
    </row>
    <row r="25" spans="2:14" ht="19.5" customHeight="1">
      <c r="B25" s="27"/>
      <c r="C25" s="27"/>
      <c r="D25" s="27"/>
      <c r="E25" s="27"/>
      <c r="F25" s="27"/>
      <c r="G25" s="27"/>
      <c r="H25" s="27"/>
      <c r="I25" s="27"/>
      <c r="J25" s="27"/>
      <c r="K25" s="27"/>
      <c r="L25" s="27"/>
      <c r="M25" s="27"/>
      <c r="N25" s="27"/>
    </row>
    <row r="26" spans="2:14" ht="19.5" customHeight="1"/>
    <row r="27" spans="2:14" ht="18.75" customHeight="1"/>
    <row r="28" spans="2:14" ht="18.75" customHeight="1"/>
    <row r="29" spans="2:14" ht="18.75" customHeight="1"/>
  </sheetData>
  <phoneticPr fontId="1"/>
  <pageMargins left="0.59055118110236227" right="0.39370078740157483" top="0.74803149606299213" bottom="0.47244094488188981" header="0.31496062992125984" footer="0.15748031496062992"/>
  <pageSetup paperSize="9" orientation="landscape" horizontalDpi="300" verticalDpi="300" r:id="rId1"/>
  <headerFooter>
    <oddHeader>&amp;L様式１（別添１）</oddHeader>
    <oddFooter xml:space="preserve">&amp;C&amp;"ＭＳ Ｐゴシック,標準"&amp;10&amp;P / &amp;N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pageSetUpPr fitToPage="1"/>
  </sheetPr>
  <dimension ref="B1:I34"/>
  <sheetViews>
    <sheetView view="pageBreakPreview" zoomScaleNormal="100" zoomScaleSheetLayoutView="100" workbookViewId="0"/>
  </sheetViews>
  <sheetFormatPr defaultColWidth="9" defaultRowHeight="14"/>
  <cols>
    <col min="1" max="1" width="1.75" style="150" customWidth="1"/>
    <col min="2" max="6" width="16.83203125" style="150" customWidth="1"/>
    <col min="7" max="7" width="26.33203125" style="150" customWidth="1"/>
    <col min="8" max="8" width="1.83203125" style="150" customWidth="1"/>
    <col min="9" max="16384" width="9" style="150"/>
  </cols>
  <sheetData>
    <row r="1" spans="2:9" ht="9.75" customHeight="1"/>
    <row r="2" spans="2:9" ht="23.25" customHeight="1">
      <c r="B2" s="278"/>
      <c r="C2" s="278"/>
      <c r="D2" s="881" t="str">
        <f>'①1.概要'!I2</f>
        <v>分野・テーマ別事業</v>
      </c>
      <c r="E2" s="278" t="s">
        <v>220</v>
      </c>
      <c r="F2" s="278"/>
      <c r="G2" s="278"/>
    </row>
    <row r="3" spans="2:9" ht="11.25" customHeight="1">
      <c r="B3" s="280"/>
      <c r="C3" s="280"/>
      <c r="D3" s="280"/>
      <c r="E3" s="280"/>
    </row>
    <row r="4" spans="2:9" ht="23.25" customHeight="1" thickBot="1">
      <c r="B4" s="281" t="s">
        <v>221</v>
      </c>
      <c r="E4" s="237"/>
      <c r="F4" s="282"/>
      <c r="G4" s="293" t="s">
        <v>222</v>
      </c>
      <c r="I4" s="158" t="s">
        <v>223</v>
      </c>
    </row>
    <row r="5" spans="2:9" ht="21" customHeight="1">
      <c r="B5" s="1215" t="s">
        <v>224</v>
      </c>
      <c r="C5" s="1210" t="s">
        <v>225</v>
      </c>
      <c r="D5" s="1211"/>
      <c r="E5" s="1212"/>
      <c r="F5" s="1213" t="s">
        <v>226</v>
      </c>
      <c r="G5" s="1208" t="s">
        <v>183</v>
      </c>
      <c r="I5" s="163" t="s">
        <v>227</v>
      </c>
    </row>
    <row r="6" spans="2:9" ht="45.75" customHeight="1">
      <c r="B6" s="1216"/>
      <c r="C6" s="283" t="s">
        <v>228</v>
      </c>
      <c r="D6" s="284" t="s">
        <v>229</v>
      </c>
      <c r="E6" s="285" t="s">
        <v>230</v>
      </c>
      <c r="F6" s="1214"/>
      <c r="G6" s="1209"/>
    </row>
    <row r="7" spans="2:9" ht="21" customHeight="1">
      <c r="B7" s="286" t="s">
        <v>231</v>
      </c>
      <c r="C7" s="308">
        <f>IF('①7.積算内訳（PR）'!F5="","",'①7.積算内訳（PR）'!F5)</f>
        <v>0</v>
      </c>
      <c r="D7" s="309">
        <f>IF('①7.積算内訳（PR）'!G5="","",'①7.積算内訳（PR）'!G5)</f>
        <v>0</v>
      </c>
      <c r="E7" s="310">
        <f>IF('①7.積算内訳（PR）'!H5="","",'①7.積算内訳（PR）'!H5)</f>
        <v>0</v>
      </c>
      <c r="F7" s="311">
        <f>SUM(C7:E7)</f>
        <v>0</v>
      </c>
      <c r="G7" s="287"/>
      <c r="I7" s="69" t="str">
        <f>IF('①7.積算内訳（PR）'!E5=①交付申請書!F7,"","積算内訳と一致しません")</f>
        <v/>
      </c>
    </row>
    <row r="8" spans="2:9" ht="21" customHeight="1" thickBot="1">
      <c r="B8" s="288" t="s">
        <v>232</v>
      </c>
      <c r="C8" s="312">
        <f>IF('①7.積算内訳（販促）'!F5="","",'①7.積算内訳（販促）'!F5)</f>
        <v>0</v>
      </c>
      <c r="D8" s="313">
        <f>IF('①7.積算内訳（販促）'!G5="","",'①7.積算内訳（販促）'!G5)</f>
        <v>0</v>
      </c>
      <c r="E8" s="314">
        <f>IF('①7.積算内訳（販促）'!H5="","",'①7.積算内訳（販促）'!H5)</f>
        <v>0</v>
      </c>
      <c r="F8" s="315">
        <f>SUM(C8:E8)</f>
        <v>0</v>
      </c>
      <c r="G8" s="289"/>
      <c r="I8" s="69" t="str">
        <f>IF('①7.積算内訳（販促）'!E5=①交付申請書!F8,"","積算内訳と一致しません")</f>
        <v/>
      </c>
    </row>
    <row r="9" spans="2:9" ht="21" customHeight="1" thickTop="1" thickBot="1">
      <c r="B9" s="454" t="s">
        <v>233</v>
      </c>
      <c r="C9" s="316">
        <f>SUM(C7:C8)</f>
        <v>0</v>
      </c>
      <c r="D9" s="317">
        <f>SUM(D7:D8)</f>
        <v>0</v>
      </c>
      <c r="E9" s="318">
        <f>SUM(E7:E8)</f>
        <v>0</v>
      </c>
      <c r="F9" s="319">
        <f>SUM(F7:F8)</f>
        <v>0</v>
      </c>
      <c r="G9" s="290" t="s">
        <v>234</v>
      </c>
      <c r="I9" s="223" t="s">
        <v>235</v>
      </c>
    </row>
    <row r="10" spans="2:9" ht="9.75" customHeight="1"/>
    <row r="11" spans="2:9" ht="23.25" customHeight="1">
      <c r="B11" s="291" t="s">
        <v>236</v>
      </c>
    </row>
    <row r="12" spans="2:9" ht="21" customHeight="1" thickBot="1">
      <c r="B12" s="292" t="s">
        <v>237</v>
      </c>
      <c r="F12" s="1218" t="s">
        <v>238</v>
      </c>
      <c r="G12" s="1218"/>
    </row>
    <row r="13" spans="2:9" ht="21" customHeight="1">
      <c r="B13" s="1160" t="s">
        <v>239</v>
      </c>
      <c r="C13" s="1219" t="s">
        <v>240</v>
      </c>
      <c r="D13" s="1219" t="s">
        <v>241</v>
      </c>
      <c r="E13" s="1217" t="s">
        <v>242</v>
      </c>
      <c r="F13" s="1217"/>
      <c r="G13" s="1166" t="s">
        <v>183</v>
      </c>
    </row>
    <row r="14" spans="2:9" ht="21" customHeight="1">
      <c r="B14" s="1161"/>
      <c r="C14" s="1220"/>
      <c r="D14" s="1220"/>
      <c r="E14" s="246" t="s">
        <v>243</v>
      </c>
      <c r="F14" s="246" t="s">
        <v>244</v>
      </c>
      <c r="G14" s="1167"/>
    </row>
    <row r="15" spans="2:9" ht="21" customHeight="1">
      <c r="B15" s="294" t="s">
        <v>245</v>
      </c>
      <c r="C15" s="321">
        <f>IF(C9="","",C9)</f>
        <v>0</v>
      </c>
      <c r="D15" s="295"/>
      <c r="E15" s="173">
        <f>IF(C15="","",IF(C15&lt;D15,"",C15-D15))</f>
        <v>0</v>
      </c>
      <c r="F15" s="173">
        <f>IF(C15="","",IF(C15&gt;D15,"",-(C15-D15)))</f>
        <v>0</v>
      </c>
      <c r="G15" s="296"/>
    </row>
    <row r="16" spans="2:9" ht="21" customHeight="1">
      <c r="B16" s="294" t="s">
        <v>246</v>
      </c>
      <c r="C16" s="321">
        <f>IF(D9="","",D9)</f>
        <v>0</v>
      </c>
      <c r="D16" s="295"/>
      <c r="E16" s="173">
        <f>IF(C16="","",IF(C16&lt;D16,"",C16-D16))</f>
        <v>0</v>
      </c>
      <c r="F16" s="173">
        <f>IF(C16="","",IF(C16&gt;D16,"",-(C16-D16)))</f>
        <v>0</v>
      </c>
      <c r="G16" s="296"/>
    </row>
    <row r="17" spans="2:7" ht="21" customHeight="1" thickBot="1">
      <c r="B17" s="297" t="s">
        <v>247</v>
      </c>
      <c r="C17" s="322">
        <f>IF(E9="","",E9)</f>
        <v>0</v>
      </c>
      <c r="D17" s="298"/>
      <c r="E17" s="320">
        <f>IF(C17="","",IF(C17&lt;D17,"",C17-D17))</f>
        <v>0</v>
      </c>
      <c r="F17" s="320">
        <f>IF(C17="","",IF(C17&gt;D17,"",-(C17-D17)))</f>
        <v>0</v>
      </c>
      <c r="G17" s="299"/>
    </row>
    <row r="18" spans="2:7" ht="21" customHeight="1" thickTop="1" thickBot="1">
      <c r="B18" s="300" t="s">
        <v>248</v>
      </c>
      <c r="C18" s="323">
        <f>SUM(C15:C17)</f>
        <v>0</v>
      </c>
      <c r="D18" s="324">
        <f>SUM(D15:D17)</f>
        <v>0</v>
      </c>
      <c r="E18" s="324">
        <f>SUM(E15:E17)</f>
        <v>0</v>
      </c>
      <c r="F18" s="324">
        <f>SUM(F15:F17)</f>
        <v>0</v>
      </c>
      <c r="G18" s="301"/>
    </row>
    <row r="19" spans="2:7" ht="23.25" customHeight="1" thickBot="1">
      <c r="B19" s="292" t="s">
        <v>249</v>
      </c>
      <c r="F19" s="1229" t="s">
        <v>250</v>
      </c>
      <c r="G19" s="1229"/>
    </row>
    <row r="20" spans="2:7" ht="21" customHeight="1">
      <c r="B20" s="1160" t="s">
        <v>239</v>
      </c>
      <c r="C20" s="1219" t="s">
        <v>240</v>
      </c>
      <c r="D20" s="1219" t="s">
        <v>241</v>
      </c>
      <c r="E20" s="1084" t="s">
        <v>242</v>
      </c>
      <c r="F20" s="1084"/>
      <c r="G20" s="1166" t="s">
        <v>183</v>
      </c>
    </row>
    <row r="21" spans="2:7" ht="21" customHeight="1">
      <c r="B21" s="1161"/>
      <c r="C21" s="1220"/>
      <c r="D21" s="1220"/>
      <c r="E21" s="246" t="s">
        <v>243</v>
      </c>
      <c r="F21" s="246" t="s">
        <v>244</v>
      </c>
      <c r="G21" s="1167"/>
    </row>
    <row r="22" spans="2:7" ht="21" customHeight="1">
      <c r="B22" s="294" t="s">
        <v>245</v>
      </c>
      <c r="C22" s="321">
        <f>IF(C9="","",C9)</f>
        <v>0</v>
      </c>
      <c r="D22" s="295"/>
      <c r="E22" s="173">
        <f>IF(C22="","",IF(C22&lt;D22,"",C22-D22))</f>
        <v>0</v>
      </c>
      <c r="F22" s="173">
        <f>IF(C22="","",IF(C22&gt;D22,"",-(C22-D22)))</f>
        <v>0</v>
      </c>
      <c r="G22" s="296"/>
    </row>
    <row r="23" spans="2:7" ht="21" customHeight="1">
      <c r="B23" s="294" t="s">
        <v>246</v>
      </c>
      <c r="C23" s="321">
        <f>IF(D9="","",D9)</f>
        <v>0</v>
      </c>
      <c r="D23" s="295"/>
      <c r="E23" s="173">
        <f>IF(C23="","",IF(C23&lt;D23,"",C23-D23))</f>
        <v>0</v>
      </c>
      <c r="F23" s="173">
        <f>IF(C23="","",IF(C23&gt;D23,"",-(C23-D23)))</f>
        <v>0</v>
      </c>
      <c r="G23" s="296"/>
    </row>
    <row r="24" spans="2:7" ht="21" customHeight="1" thickBot="1">
      <c r="B24" s="297" t="s">
        <v>247</v>
      </c>
      <c r="C24" s="322">
        <f>IF(E9="","",E9)</f>
        <v>0</v>
      </c>
      <c r="D24" s="298"/>
      <c r="E24" s="320">
        <f>IF(C24="","",IF(C24&lt;D24,"",C24-D24))</f>
        <v>0</v>
      </c>
      <c r="F24" s="320">
        <f>IF(C24="","",IF(C24&gt;D24,"",-(C24-D24)))</f>
        <v>0</v>
      </c>
      <c r="G24" s="299"/>
    </row>
    <row r="25" spans="2:7" ht="21" customHeight="1" thickTop="1" thickBot="1">
      <c r="B25" s="300" t="s">
        <v>248</v>
      </c>
      <c r="C25" s="323">
        <f>SUM(C22:C24)</f>
        <v>0</v>
      </c>
      <c r="D25" s="324">
        <f>SUM(D22:D24)</f>
        <v>0</v>
      </c>
      <c r="E25" s="324">
        <f>SUM(E22:E24)</f>
        <v>0</v>
      </c>
      <c r="F25" s="324">
        <f>SUM(F22:F24)</f>
        <v>0</v>
      </c>
      <c r="G25" s="301"/>
    </row>
    <row r="26" spans="2:7" ht="14.25" customHeight="1" thickBot="1">
      <c r="B26" s="302"/>
      <c r="C26" s="303"/>
      <c r="D26" s="303"/>
      <c r="E26" s="304"/>
    </row>
    <row r="27" spans="2:7" ht="21" customHeight="1" thickBot="1">
      <c r="B27" s="291" t="s">
        <v>251</v>
      </c>
      <c r="C27" s="305"/>
      <c r="D27" s="1227" t="s">
        <v>60</v>
      </c>
      <c r="E27" s="1228"/>
      <c r="F27" s="306" t="s">
        <v>252</v>
      </c>
    </row>
    <row r="28" spans="2:7" ht="9.75" customHeight="1"/>
    <row r="29" spans="2:7" ht="21" customHeight="1">
      <c r="B29" s="121" t="s">
        <v>253</v>
      </c>
    </row>
    <row r="30" spans="2:7" ht="9.75" customHeight="1"/>
    <row r="31" spans="2:7" ht="21" customHeight="1" thickBot="1">
      <c r="B31" s="178" t="s">
        <v>254</v>
      </c>
    </row>
    <row r="32" spans="2:7" ht="21" customHeight="1">
      <c r="B32" s="1221" t="s">
        <v>255</v>
      </c>
      <c r="C32" s="1222"/>
      <c r="D32" s="1222"/>
      <c r="E32" s="1222"/>
      <c r="F32" s="1222"/>
      <c r="G32" s="1223"/>
    </row>
    <row r="33" spans="2:7" ht="21" customHeight="1" thickBot="1">
      <c r="B33" s="1224" t="s">
        <v>256</v>
      </c>
      <c r="C33" s="1225"/>
      <c r="D33" s="1225"/>
      <c r="E33" s="1225"/>
      <c r="F33" s="1225"/>
      <c r="G33" s="1226"/>
    </row>
    <row r="34" spans="2:7">
      <c r="B34" s="307"/>
      <c r="C34" s="307"/>
      <c r="D34" s="307"/>
      <c r="E34" s="307"/>
      <c r="F34" s="307"/>
      <c r="G34" s="307"/>
    </row>
  </sheetData>
  <sheetProtection algorithmName="SHA-512" hashValue="y5paMFg5wnkjWDPWOGn9AWWg6ts0NTNQEWkg84p9iPc6WcTGvQP9lliv9iFTOTS3xT653e7+DD6BFi+9oP7hIQ==" saltValue="h8uXFJlMRRulDGFYpz9iUg==" spinCount="100000" sheet="1" scenarios="1" formatCells="0" formatColumns="0" formatRows="0"/>
  <mergeCells count="19">
    <mergeCell ref="B32:G32"/>
    <mergeCell ref="B33:G33"/>
    <mergeCell ref="D27:E27"/>
    <mergeCell ref="F19:G19"/>
    <mergeCell ref="B20:B21"/>
    <mergeCell ref="E20:F20"/>
    <mergeCell ref="G20:G21"/>
    <mergeCell ref="C20:C21"/>
    <mergeCell ref="D20:D21"/>
    <mergeCell ref="G5:G6"/>
    <mergeCell ref="C5:E5"/>
    <mergeCell ref="F5:F6"/>
    <mergeCell ref="B5:B6"/>
    <mergeCell ref="B13:B14"/>
    <mergeCell ref="E13:F13"/>
    <mergeCell ref="G13:G14"/>
    <mergeCell ref="F12:G12"/>
    <mergeCell ref="C13:C14"/>
    <mergeCell ref="D13:D14"/>
  </mergeCells>
  <phoneticPr fontId="1"/>
  <conditionalFormatting sqref="G9">
    <cfRule type="containsText" dxfId="2175" priority="1" operator="containsText" text="消費税仕入控除額">
      <formula>NOT(ISERROR(SEARCH("消費税仕入控除額",G9)))</formula>
    </cfRule>
  </conditionalFormatting>
  <dataValidations count="4">
    <dataValidation type="list" allowBlank="1" showInputMessage="1" showErrorMessage="1" sqref="G9" xr:uid="{00000000-0002-0000-0F00-000000000000}">
      <formula1>"消費税仕入控除額,該当なし,含税額"</formula1>
    </dataValidation>
    <dataValidation allowBlank="1" showInputMessage="1" showErrorMessage="1" promptTitle="該当しない場合について" prompt="前年度予算額が無い場合、「0」を入力して下さい。" sqref="D15:D17" xr:uid="{00000000-0002-0000-0F00-000001000000}"/>
    <dataValidation allowBlank="1" showInputMessage="1" showErrorMessage="1" promptTitle="該当しない場合について" prompt="前年度予算額がない場合「０」を入力して下さい。" sqref="D22:D24" xr:uid="{00000000-0002-0000-0F00-000002000000}"/>
    <dataValidation allowBlank="1" showInputMessage="1" showErrorMessage="1" promptTitle="西暦で入力してください。" prompt="例：2021/1/1" sqref="D27:E27" xr:uid="{00000000-0002-0000-0F00-000003000000}"/>
  </dataValidations>
  <pageMargins left="0.59055118110236227" right="0.39370078740157483" top="0.74803149606299213" bottom="0.35433070866141736" header="0.31496062992125984" footer="0.15748031496062992"/>
  <pageSetup paperSize="9" scale="75" fitToWidth="0" orientation="landscape" r:id="rId1"/>
  <headerFooter>
    <oddHeader>&amp;L様式１（別添２）</oddHeader>
    <oddFooter>&amp;C&amp;"ＭＳ Ｐゴシック,標準"&amp;10&amp;P / &amp;N</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249977111117893"/>
  </sheetPr>
  <dimension ref="B1:O39"/>
  <sheetViews>
    <sheetView view="pageBreakPreview" zoomScaleNormal="100" zoomScaleSheetLayoutView="100" workbookViewId="0"/>
  </sheetViews>
  <sheetFormatPr defaultColWidth="9" defaultRowHeight="14"/>
  <cols>
    <col min="1" max="1" width="1.58203125" style="8" customWidth="1"/>
    <col min="2" max="2" width="12.58203125" style="8" customWidth="1"/>
    <col min="3" max="3" width="8.75" style="8" customWidth="1"/>
    <col min="4" max="4" width="5.83203125" style="8" customWidth="1"/>
    <col min="5" max="5" width="9.83203125" style="8" customWidth="1"/>
    <col min="6" max="6" width="6" style="8" customWidth="1"/>
    <col min="7" max="8" width="9.83203125" style="8" customWidth="1"/>
    <col min="9" max="9" width="14.58203125" style="8" customWidth="1"/>
    <col min="10" max="10" width="18.75" style="8" customWidth="1"/>
    <col min="11" max="12" width="9.83203125" style="8" customWidth="1"/>
    <col min="13" max="13" width="12.83203125" style="8" customWidth="1"/>
    <col min="14" max="14" width="3.08203125" style="8" customWidth="1"/>
    <col min="15" max="15" width="1.58203125" style="8" customWidth="1"/>
    <col min="16" max="16384" width="9" style="8"/>
  </cols>
  <sheetData>
    <row r="1" spans="2:15" ht="9" customHeight="1"/>
    <row r="2" spans="2:15" ht="23.25" customHeight="1">
      <c r="B2" s="925" t="s">
        <v>6</v>
      </c>
      <c r="C2" s="925"/>
      <c r="D2" s="925"/>
      <c r="E2" s="925"/>
      <c r="F2" s="925"/>
      <c r="G2" s="925"/>
      <c r="H2" s="925"/>
      <c r="I2" s="925"/>
      <c r="J2" s="925"/>
      <c r="K2" s="925"/>
      <c r="L2" s="925"/>
      <c r="M2" s="925"/>
      <c r="N2" s="20"/>
      <c r="O2" s="17"/>
    </row>
    <row r="3" spans="2:15" ht="10.5" customHeight="1"/>
    <row r="4" spans="2:15" ht="18" customHeight="1">
      <c r="B4" s="48"/>
      <c r="C4" s="21"/>
      <c r="D4" s="22"/>
      <c r="E4" s="22"/>
      <c r="F4" s="22"/>
      <c r="G4" s="22"/>
      <c r="H4" s="22"/>
      <c r="I4" s="22"/>
      <c r="J4" s="22"/>
      <c r="K4" s="923" t="s">
        <v>7</v>
      </c>
      <c r="L4" s="923" t="s">
        <v>8</v>
      </c>
      <c r="M4" s="923" t="s">
        <v>9</v>
      </c>
    </row>
    <row r="5" spans="2:15" ht="18" customHeight="1">
      <c r="B5" s="49"/>
      <c r="C5" s="24"/>
      <c r="D5" s="23"/>
      <c r="E5" s="23"/>
      <c r="F5" s="23"/>
      <c r="G5" s="23"/>
      <c r="H5" s="23"/>
      <c r="I5" s="23"/>
      <c r="J5" s="25"/>
      <c r="K5" s="924"/>
      <c r="L5" s="924"/>
      <c r="M5" s="924"/>
    </row>
    <row r="6" spans="2:15" ht="19.5" customHeight="1">
      <c r="B6" s="55" t="s">
        <v>257</v>
      </c>
      <c r="C6" s="108" t="s">
        <v>258</v>
      </c>
      <c r="D6" s="109"/>
      <c r="E6" s="109"/>
      <c r="F6" s="57"/>
      <c r="G6" s="34"/>
      <c r="H6" s="34"/>
      <c r="I6" s="74"/>
      <c r="J6" s="34"/>
      <c r="K6" s="35"/>
      <c r="L6" s="35"/>
      <c r="M6" s="35"/>
    </row>
    <row r="7" spans="2:15" ht="19.5" customHeight="1">
      <c r="B7" s="50" t="s">
        <v>12</v>
      </c>
      <c r="C7" s="75" t="s">
        <v>13</v>
      </c>
      <c r="D7" s="31"/>
      <c r="E7" s="71" t="s">
        <v>259</v>
      </c>
      <c r="F7" s="71"/>
      <c r="G7" s="29"/>
      <c r="H7" s="34"/>
      <c r="I7" s="34"/>
      <c r="J7" s="34"/>
      <c r="K7" s="35"/>
      <c r="L7" s="35"/>
      <c r="M7" s="35"/>
    </row>
    <row r="8" spans="2:15" ht="19.5" customHeight="1">
      <c r="B8" s="51"/>
      <c r="C8" s="75" t="s">
        <v>15</v>
      </c>
      <c r="D8" s="31"/>
      <c r="E8" s="71" t="s">
        <v>260</v>
      </c>
      <c r="F8" s="71"/>
      <c r="G8" s="29"/>
      <c r="H8" s="34"/>
      <c r="I8" s="34"/>
      <c r="J8" s="34"/>
      <c r="K8" s="35"/>
      <c r="L8" s="35"/>
      <c r="M8" s="35"/>
    </row>
    <row r="9" spans="2:15" ht="19.5" customHeight="1">
      <c r="B9" s="51"/>
      <c r="C9" s="75" t="s">
        <v>17</v>
      </c>
      <c r="D9" s="31"/>
      <c r="E9" s="71" t="s">
        <v>261</v>
      </c>
      <c r="F9" s="71"/>
      <c r="G9" s="29"/>
      <c r="H9" s="34"/>
      <c r="I9" s="34"/>
      <c r="J9" s="34"/>
      <c r="K9" s="35"/>
      <c r="L9" s="35"/>
      <c r="M9" s="35"/>
    </row>
    <row r="10" spans="2:15" ht="19.5" customHeight="1">
      <c r="B10" s="51"/>
      <c r="C10" s="75" t="s">
        <v>19</v>
      </c>
      <c r="D10" s="76" t="s">
        <v>20</v>
      </c>
      <c r="E10" s="905" t="s">
        <v>262</v>
      </c>
      <c r="F10" s="905"/>
      <c r="G10" s="905"/>
      <c r="H10" s="904"/>
      <c r="I10" s="34"/>
      <c r="J10" s="34"/>
      <c r="K10" s="35"/>
      <c r="L10" s="35"/>
      <c r="M10" s="35"/>
    </row>
    <row r="11" spans="2:15" ht="19.5" customHeight="1">
      <c r="B11" s="51"/>
      <c r="C11" s="75" t="s">
        <v>19</v>
      </c>
      <c r="D11" s="76" t="s">
        <v>22</v>
      </c>
      <c r="E11" s="905" t="s">
        <v>263</v>
      </c>
      <c r="F11" s="905"/>
      <c r="G11" s="905"/>
      <c r="H11" s="905"/>
      <c r="I11" s="34"/>
      <c r="J11" s="34"/>
      <c r="K11" s="35"/>
      <c r="L11" s="35"/>
      <c r="M11" s="35"/>
    </row>
    <row r="12" spans="2:15" ht="19.5" customHeight="1">
      <c r="B12" s="51"/>
      <c r="C12" s="75" t="s">
        <v>24</v>
      </c>
      <c r="D12" s="76" t="s">
        <v>20</v>
      </c>
      <c r="E12" s="905" t="s">
        <v>264</v>
      </c>
      <c r="F12" s="905"/>
      <c r="G12" s="905"/>
      <c r="H12" s="905"/>
      <c r="I12" s="34"/>
      <c r="J12" s="34"/>
      <c r="K12" s="35"/>
      <c r="L12" s="35"/>
      <c r="M12" s="35"/>
    </row>
    <row r="13" spans="2:15" ht="19.5" customHeight="1">
      <c r="B13" s="51"/>
      <c r="C13" s="75" t="s">
        <v>24</v>
      </c>
      <c r="D13" s="76" t="s">
        <v>22</v>
      </c>
      <c r="E13" s="905" t="s">
        <v>265</v>
      </c>
      <c r="F13" s="905"/>
      <c r="G13" s="905"/>
      <c r="H13" s="905"/>
      <c r="I13" s="34"/>
      <c r="J13" s="34"/>
      <c r="K13" s="35"/>
      <c r="L13" s="35"/>
      <c r="M13" s="35"/>
    </row>
    <row r="14" spans="2:15" ht="19.5" customHeight="1">
      <c r="B14" s="51"/>
      <c r="C14" s="75" t="s">
        <v>27</v>
      </c>
      <c r="D14" s="76" t="s">
        <v>20</v>
      </c>
      <c r="E14" s="905" t="s">
        <v>266</v>
      </c>
      <c r="F14" s="905"/>
      <c r="G14" s="905"/>
      <c r="H14" s="904"/>
      <c r="I14" s="34"/>
      <c r="J14" s="34"/>
      <c r="K14" s="35"/>
      <c r="L14" s="35"/>
      <c r="M14" s="35"/>
    </row>
    <row r="15" spans="2:15" ht="19.5" customHeight="1">
      <c r="B15" s="51"/>
      <c r="C15" s="75" t="s">
        <v>27</v>
      </c>
      <c r="D15" s="76" t="s">
        <v>22</v>
      </c>
      <c r="E15" s="905" t="s">
        <v>267</v>
      </c>
      <c r="F15" s="905"/>
      <c r="G15" s="905"/>
      <c r="H15" s="904"/>
      <c r="I15" s="34"/>
      <c r="J15" s="34"/>
      <c r="K15" s="35"/>
      <c r="L15" s="35"/>
      <c r="M15" s="35"/>
    </row>
    <row r="16" spans="2:15" ht="19.5" customHeight="1">
      <c r="B16" s="51"/>
      <c r="C16" s="75" t="s">
        <v>30</v>
      </c>
      <c r="D16" s="76" t="s">
        <v>20</v>
      </c>
      <c r="E16" s="905" t="s">
        <v>268</v>
      </c>
      <c r="F16" s="905"/>
      <c r="G16" s="904"/>
      <c r="H16" s="904"/>
      <c r="I16" s="34"/>
      <c r="J16" s="34"/>
      <c r="K16" s="35"/>
      <c r="L16" s="35"/>
      <c r="M16" s="35"/>
    </row>
    <row r="17" spans="2:14" ht="19.5" customHeight="1">
      <c r="B17" s="51"/>
      <c r="C17" s="75" t="s">
        <v>30</v>
      </c>
      <c r="D17" s="76" t="s">
        <v>22</v>
      </c>
      <c r="E17" s="905" t="s">
        <v>269</v>
      </c>
      <c r="F17" s="905"/>
      <c r="G17" s="904"/>
      <c r="H17" s="904"/>
      <c r="I17" s="34"/>
      <c r="J17" s="34"/>
      <c r="K17" s="35"/>
      <c r="L17" s="35"/>
      <c r="M17" s="35"/>
    </row>
    <row r="18" spans="2:14" ht="19.5" customHeight="1">
      <c r="B18" s="51"/>
      <c r="C18" s="56"/>
      <c r="D18" s="10"/>
      <c r="E18" s="57"/>
      <c r="F18" s="36"/>
      <c r="G18" s="34"/>
      <c r="H18" s="34"/>
      <c r="I18" s="34"/>
      <c r="J18" s="34"/>
      <c r="K18" s="35"/>
      <c r="L18" s="35"/>
      <c r="M18" s="35"/>
    </row>
    <row r="19" spans="2:14" ht="19.5" customHeight="1">
      <c r="B19" s="51"/>
      <c r="C19" s="37"/>
      <c r="D19" s="38"/>
      <c r="E19" s="34"/>
      <c r="F19" s="36"/>
      <c r="G19" s="34"/>
      <c r="H19" s="34"/>
      <c r="I19" s="34"/>
      <c r="J19" s="34"/>
      <c r="K19" s="35"/>
      <c r="L19" s="35"/>
      <c r="M19" s="35"/>
    </row>
    <row r="20" spans="2:14" ht="19.5" customHeight="1">
      <c r="B20" s="51"/>
      <c r="C20" s="37"/>
      <c r="D20" s="38"/>
      <c r="E20" s="34"/>
      <c r="F20" s="36"/>
      <c r="G20" s="34"/>
      <c r="H20" s="34"/>
      <c r="I20" s="34"/>
      <c r="J20" s="34"/>
      <c r="K20" s="35"/>
      <c r="L20" s="35"/>
      <c r="M20" s="35"/>
    </row>
    <row r="21" spans="2:14" ht="19.5" customHeight="1">
      <c r="B21" s="51"/>
      <c r="C21" s="37"/>
      <c r="D21" s="38"/>
      <c r="E21" s="34"/>
      <c r="F21" s="36"/>
      <c r="G21" s="34"/>
      <c r="H21" s="34"/>
      <c r="I21" s="34"/>
      <c r="J21" s="34"/>
      <c r="K21" s="35"/>
      <c r="L21" s="35"/>
      <c r="M21" s="35"/>
    </row>
    <row r="22" spans="2:14" ht="21.75" customHeight="1">
      <c r="B22" s="52" t="s">
        <v>45</v>
      </c>
      <c r="C22" s="32" t="s">
        <v>270</v>
      </c>
      <c r="D22" s="29"/>
      <c r="E22" s="29"/>
      <c r="F22" s="34"/>
      <c r="G22" s="34"/>
      <c r="H22" s="34"/>
      <c r="I22" s="34"/>
      <c r="J22" s="34"/>
      <c r="K22" s="35"/>
      <c r="L22" s="35"/>
      <c r="M22" s="40"/>
    </row>
    <row r="23" spans="2:14" ht="19.5" customHeight="1">
      <c r="B23" s="52"/>
      <c r="C23" s="56" t="s">
        <v>47</v>
      </c>
      <c r="D23" s="57"/>
      <c r="E23" s="2" t="s">
        <v>271</v>
      </c>
      <c r="F23" s="34"/>
      <c r="G23" s="34"/>
      <c r="H23" s="34"/>
      <c r="I23" s="34"/>
      <c r="J23" s="34"/>
      <c r="K23" s="35"/>
      <c r="L23" s="35"/>
      <c r="M23" s="35"/>
    </row>
    <row r="24" spans="2:14" ht="19.5" customHeight="1">
      <c r="B24" s="51"/>
      <c r="C24" s="56" t="s">
        <v>49</v>
      </c>
      <c r="D24" s="57"/>
      <c r="E24" s="58" t="s">
        <v>272</v>
      </c>
      <c r="F24" s="59"/>
      <c r="G24" s="34"/>
      <c r="H24" s="34"/>
      <c r="I24" s="34"/>
      <c r="J24" s="34"/>
      <c r="K24" s="35"/>
      <c r="L24" s="35"/>
      <c r="M24" s="35"/>
    </row>
    <row r="25" spans="2:14" ht="19.5" customHeight="1">
      <c r="B25" s="49"/>
      <c r="C25" s="56" t="s">
        <v>53</v>
      </c>
      <c r="D25" s="57"/>
      <c r="E25" s="73" t="s">
        <v>273</v>
      </c>
      <c r="F25" s="34"/>
      <c r="G25" s="34"/>
      <c r="H25" s="34"/>
      <c r="I25" s="34"/>
      <c r="J25" s="34"/>
      <c r="K25" s="35"/>
      <c r="L25" s="35"/>
      <c r="M25" s="35"/>
    </row>
    <row r="26" spans="2:14" ht="7.5" customHeight="1">
      <c r="D26" s="41"/>
    </row>
    <row r="27" spans="2:14" ht="9.75" customHeight="1"/>
    <row r="28" spans="2:14" ht="19.5" customHeight="1">
      <c r="B28" s="80" t="s">
        <v>274</v>
      </c>
    </row>
    <row r="29" spans="2:14" ht="19.5" customHeight="1">
      <c r="B29" s="18"/>
      <c r="C29" s="18"/>
      <c r="D29" s="18"/>
      <c r="E29" s="18"/>
      <c r="F29" s="18"/>
      <c r="G29" s="18"/>
      <c r="H29" s="18"/>
      <c r="I29" s="18"/>
      <c r="J29" s="18"/>
      <c r="K29" s="18"/>
      <c r="L29" s="18"/>
      <c r="M29" s="18"/>
      <c r="N29" s="18"/>
    </row>
    <row r="30" spans="2:14" ht="19.5" customHeight="1">
      <c r="B30" s="18"/>
      <c r="C30" s="18"/>
      <c r="D30" s="18"/>
      <c r="E30" s="18"/>
      <c r="F30" s="18"/>
      <c r="G30" s="18"/>
      <c r="H30" s="18"/>
      <c r="I30" s="18"/>
      <c r="J30" s="18"/>
      <c r="K30" s="18"/>
      <c r="L30" s="18"/>
      <c r="M30" s="18"/>
      <c r="N30" s="18"/>
    </row>
    <row r="31" spans="2:14" ht="19.5" customHeight="1">
      <c r="B31" s="18"/>
      <c r="C31" s="18"/>
      <c r="D31" s="18"/>
      <c r="E31" s="18"/>
      <c r="F31" s="18"/>
      <c r="G31" s="18"/>
      <c r="H31" s="18"/>
      <c r="I31" s="18"/>
      <c r="J31" s="18"/>
      <c r="K31" s="18"/>
      <c r="L31" s="18"/>
      <c r="M31" s="18"/>
      <c r="N31" s="18"/>
    </row>
    <row r="32" spans="2:14" ht="19.5" customHeight="1">
      <c r="B32" s="82"/>
      <c r="C32" s="82"/>
      <c r="D32" s="82"/>
      <c r="E32" s="82"/>
      <c r="F32" s="82"/>
      <c r="G32" s="82"/>
      <c r="H32" s="82"/>
      <c r="I32" s="82"/>
      <c r="J32" s="82"/>
      <c r="K32" s="82"/>
      <c r="L32" s="82"/>
      <c r="M32" s="82"/>
      <c r="N32" s="82"/>
    </row>
    <row r="33" spans="2:14" ht="19.5" customHeight="1">
      <c r="B33" s="82"/>
      <c r="C33" s="82"/>
      <c r="D33" s="82"/>
      <c r="E33" s="82"/>
      <c r="F33" s="82"/>
      <c r="G33" s="82"/>
      <c r="H33" s="82"/>
      <c r="I33" s="82"/>
      <c r="J33" s="82"/>
      <c r="K33" s="82"/>
      <c r="L33" s="82"/>
      <c r="M33" s="82"/>
      <c r="N33" s="82"/>
    </row>
    <row r="34" spans="2:14" ht="19.5" customHeight="1">
      <c r="B34" s="82"/>
      <c r="C34" s="82"/>
      <c r="D34" s="82"/>
      <c r="E34" s="82"/>
      <c r="F34" s="82"/>
      <c r="G34" s="82"/>
      <c r="H34" s="82"/>
      <c r="I34" s="82"/>
      <c r="J34" s="82"/>
      <c r="K34" s="82"/>
      <c r="L34" s="82"/>
      <c r="M34" s="82"/>
      <c r="N34" s="82"/>
    </row>
    <row r="35" spans="2:14" ht="19.5" customHeight="1">
      <c r="B35" s="82"/>
      <c r="C35" s="82"/>
      <c r="D35" s="82"/>
      <c r="E35" s="82"/>
      <c r="F35" s="82"/>
      <c r="G35" s="82"/>
      <c r="H35" s="82"/>
      <c r="I35" s="82"/>
      <c r="J35" s="82"/>
      <c r="K35" s="82"/>
      <c r="L35" s="82"/>
      <c r="M35" s="82"/>
      <c r="N35" s="82"/>
    </row>
    <row r="36" spans="2:14" ht="19.5" customHeight="1">
      <c r="B36" s="82"/>
      <c r="C36" s="82"/>
      <c r="D36" s="82"/>
      <c r="E36" s="82"/>
      <c r="F36" s="82"/>
      <c r="G36" s="82"/>
      <c r="H36" s="82"/>
    </row>
    <row r="37" spans="2:14" ht="18.75" customHeight="1">
      <c r="B37" s="82"/>
      <c r="C37" s="82"/>
      <c r="D37" s="82"/>
      <c r="E37" s="82"/>
      <c r="F37" s="82"/>
      <c r="G37" s="82"/>
      <c r="H37" s="82"/>
    </row>
    <row r="38" spans="2:14" ht="18.75" customHeight="1">
      <c r="B38" s="82"/>
      <c r="C38" s="82"/>
      <c r="D38" s="82"/>
      <c r="E38" s="82"/>
      <c r="F38" s="82"/>
      <c r="G38" s="82"/>
      <c r="H38" s="82"/>
    </row>
    <row r="39" spans="2:14" ht="18.75" customHeight="1"/>
  </sheetData>
  <mergeCells count="4">
    <mergeCell ref="B2:M2"/>
    <mergeCell ref="K4:K5"/>
    <mergeCell ref="L4:L5"/>
    <mergeCell ref="M4:M5"/>
  </mergeCells>
  <phoneticPr fontId="1"/>
  <hyperlinks>
    <hyperlink ref="C7:G7" location="①1.概要!A1" display="１．" xr:uid="{00000000-0004-0000-1000-000000000000}"/>
    <hyperlink ref="C8:G8" location="①2.事業目的!A1" display="２．" xr:uid="{00000000-0004-0000-1000-000001000000}"/>
    <hyperlink ref="C9:G9" location="①3.実施体制!A1" display="３．" xr:uid="{00000000-0004-0000-1000-000002000000}"/>
    <hyperlink ref="C10:H10" location="'②4.実施状況（PR）'!A1" display="４．" xr:uid="{00000000-0004-0000-1000-000003000000}"/>
    <hyperlink ref="C11:H11" location="'②4.実施状況（販促）'!A1" display="４．" xr:uid="{00000000-0004-0000-1000-000004000000}"/>
    <hyperlink ref="C12:H12" location="'②5.スケジュール(PR) '!A1" display="５．" xr:uid="{00000000-0004-0000-1000-000005000000}"/>
    <hyperlink ref="C13:H13" location="'②5.スケジュール(販促)'!A1" display="５．" xr:uid="{00000000-0004-0000-1000-000006000000}"/>
    <hyperlink ref="C14:H14" location="'②6.成果報告（PR）'!A1" display="６．" xr:uid="{00000000-0004-0000-1000-000007000000}"/>
    <hyperlink ref="C15:H15" location="'②6.成果報告（販促）'!A1" display="６．" xr:uid="{00000000-0004-0000-1000-000008000000}"/>
    <hyperlink ref="C16:H16" location="'②7.経費内訳（PR）'!A1" display="７．" xr:uid="{00000000-0004-0000-1000-000009000000}"/>
    <hyperlink ref="C17:H17" location="'②7.経費内訳（販促）'!A1" display="７．" xr:uid="{00000000-0004-0000-1000-00000A000000}"/>
    <hyperlink ref="C22:E22" location="②上期報告書!A1" display="Ⅱ．＜上期＞実施補助金事業報告書" xr:uid="{00000000-0004-0000-1000-00000B000000}"/>
    <hyperlink ref="B28" location="はじめに!A1" display="★目的別使用申請様式チャート図に戻る" xr:uid="{00000000-0004-0000-1000-00000C000000}"/>
    <hyperlink ref="C6:E6" location="様式②上期!A1" display="Ⅰ.上期事業実施報告書" xr:uid="{00000000-0004-0000-1000-00000D000000}"/>
  </hyperlinks>
  <pageMargins left="0.59055118110236227" right="0.39370078740157483" top="0.74803149606299213" bottom="0.23622047244094491" header="0.31496062992125984" footer="0.15748031496062992"/>
  <pageSetup paperSize="9" scale="94" orientation="landscape" horizontalDpi="300" verticalDpi="300" r:id="rId1"/>
  <headerFooter>
    <oddHeader>&amp;L様式２　チェックリスト</oddHeader>
  </headerFooter>
  <rowBreaks count="1" manualBreakCount="1">
    <brk id="26" max="13" man="1"/>
  </rowBreaks>
  <colBreaks count="1" manualBreakCount="1">
    <brk id="14" max="53"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249977111117893"/>
  </sheetPr>
  <dimension ref="B1:N43"/>
  <sheetViews>
    <sheetView view="pageBreakPreview" zoomScaleNormal="100" zoomScaleSheetLayoutView="100" workbookViewId="0"/>
  </sheetViews>
  <sheetFormatPr defaultColWidth="9" defaultRowHeight="15"/>
  <cols>
    <col min="1" max="1" width="1.58203125" style="325" customWidth="1"/>
    <col min="2" max="2" width="4.83203125" style="325" customWidth="1"/>
    <col min="3" max="3" width="10.58203125" style="325" customWidth="1"/>
    <col min="4" max="4" width="6.83203125" style="325" customWidth="1"/>
    <col min="5" max="5" width="12" style="325" customWidth="1"/>
    <col min="6" max="6" width="9" style="325" customWidth="1"/>
    <col min="7" max="7" width="11.5" style="325" customWidth="1"/>
    <col min="8" max="8" width="10.58203125" style="325" customWidth="1"/>
    <col min="9" max="9" width="16.58203125" style="325" customWidth="1"/>
    <col min="10" max="10" width="9.83203125" style="325" customWidth="1"/>
    <col min="11" max="11" width="12.75" style="325" customWidth="1"/>
    <col min="12" max="13" width="9.83203125" style="325" customWidth="1"/>
    <col min="14" max="14" width="9" style="325"/>
    <col min="15" max="15" width="1.58203125" style="325" customWidth="1"/>
    <col min="16" max="16384" width="9" style="325"/>
  </cols>
  <sheetData>
    <row r="1" spans="2:14" ht="9" customHeight="1"/>
    <row r="2" spans="2:14" ht="19.5" customHeight="1"/>
    <row r="3" spans="2:14" ht="22.5" customHeight="1">
      <c r="L3" s="926" t="s">
        <v>60</v>
      </c>
      <c r="M3" s="926"/>
    </row>
    <row r="4" spans="2:14" ht="22.5" customHeight="1"/>
    <row r="5" spans="2:14" ht="22.5" customHeight="1">
      <c r="B5" s="326" t="s">
        <v>61</v>
      </c>
    </row>
    <row r="6" spans="2:14" ht="22.5" customHeight="1"/>
    <row r="7" spans="2:14" ht="22.5" customHeight="1"/>
    <row r="8" spans="2:14" ht="22.5" customHeight="1">
      <c r="I8" s="327" t="s">
        <v>62</v>
      </c>
      <c r="J8" s="928" t="str">
        <f>IF(様式①申請!J8="","",様式①申請!J8)</f>
        <v/>
      </c>
      <c r="K8" s="928"/>
      <c r="L8" s="928"/>
      <c r="M8" s="928"/>
      <c r="N8" s="928"/>
    </row>
    <row r="9" spans="2:14" ht="28.5" customHeight="1">
      <c r="I9" s="327" t="s">
        <v>63</v>
      </c>
      <c r="J9" s="930" t="str">
        <f>IF(様式①申請!J9="","",様式①申請!J9)</f>
        <v/>
      </c>
      <c r="K9" s="930"/>
      <c r="L9" s="930"/>
      <c r="M9" s="930"/>
      <c r="N9" s="930"/>
    </row>
    <row r="10" spans="2:14" ht="22.5" customHeight="1">
      <c r="M10" s="931"/>
      <c r="N10" s="931"/>
    </row>
    <row r="11" spans="2:14" ht="22.5" customHeight="1"/>
    <row r="12" spans="2:14" ht="22.5" customHeight="1">
      <c r="E12" s="328" t="s">
        <v>275</v>
      </c>
    </row>
    <row r="13" spans="2:14" ht="22.5" customHeight="1"/>
    <row r="14" spans="2:14" ht="22.5" customHeight="1"/>
    <row r="15" spans="2:14" ht="22.5" customHeight="1"/>
    <row r="16" spans="2:14" ht="22.5" customHeight="1">
      <c r="E16" s="329" t="s">
        <v>276</v>
      </c>
    </row>
    <row r="17" spans="5:14" ht="22.5" customHeight="1"/>
    <row r="18" spans="5:14" ht="22.5" customHeight="1"/>
    <row r="19" spans="5:14" ht="22.5" customHeight="1">
      <c r="E19" s="330"/>
      <c r="F19" s="330"/>
      <c r="G19" s="330"/>
      <c r="H19" s="330"/>
      <c r="I19" s="330"/>
      <c r="J19" s="330"/>
      <c r="K19" s="330"/>
      <c r="L19" s="330"/>
      <c r="M19" s="330"/>
      <c r="N19" s="330"/>
    </row>
    <row r="20" spans="5:14" ht="22.5" customHeight="1">
      <c r="E20" s="330"/>
      <c r="F20" s="330"/>
      <c r="G20" s="330"/>
      <c r="H20" s="330"/>
      <c r="I20" s="330"/>
      <c r="J20" s="330"/>
      <c r="K20" s="330"/>
      <c r="L20" s="330"/>
      <c r="M20" s="330"/>
      <c r="N20" s="330"/>
    </row>
    <row r="21" spans="5:14" ht="22.5" customHeight="1">
      <c r="E21" s="330"/>
      <c r="F21" s="330"/>
      <c r="G21" s="330"/>
      <c r="H21" s="330"/>
      <c r="I21" s="330"/>
      <c r="J21" s="330"/>
      <c r="K21" s="330"/>
      <c r="L21" s="330"/>
      <c r="M21" s="330"/>
      <c r="N21" s="330"/>
    </row>
    <row r="22" spans="5:14" ht="22.5" customHeight="1">
      <c r="E22" s="330"/>
      <c r="F22" s="330"/>
      <c r="G22" s="330"/>
      <c r="H22" s="330"/>
      <c r="I22" s="330"/>
      <c r="J22" s="330"/>
      <c r="K22" s="330"/>
      <c r="L22" s="330"/>
      <c r="M22" s="330"/>
      <c r="N22" s="330"/>
    </row>
    <row r="23" spans="5:14" ht="22.5" customHeight="1"/>
    <row r="24" spans="5:14" ht="22.5" customHeight="1">
      <c r="M24" s="239"/>
    </row>
    <row r="25" spans="5:14" ht="22.5" customHeight="1"/>
    <row r="26" spans="5:14" ht="11.25" customHeight="1"/>
    <row r="27" spans="5:14" ht="8.25" customHeight="1"/>
    <row r="28" spans="5:14" ht="19.5" customHeight="1"/>
    <row r="29" spans="5:14" ht="19.5" customHeight="1"/>
    <row r="30" spans="5:14" ht="19.5" customHeight="1"/>
    <row r="31" spans="5:14" ht="19.5" customHeight="1"/>
    <row r="32" spans="5:14" ht="19.5" customHeight="1"/>
    <row r="33" spans="2:13" ht="19.5" customHeight="1">
      <c r="B33" s="331"/>
      <c r="C33" s="331"/>
      <c r="D33" s="331"/>
      <c r="E33" s="331"/>
      <c r="F33" s="331"/>
      <c r="G33" s="331"/>
      <c r="H33" s="331"/>
      <c r="I33" s="331"/>
      <c r="J33" s="331"/>
      <c r="K33" s="331"/>
      <c r="L33" s="331"/>
      <c r="M33" s="331"/>
    </row>
    <row r="34" spans="2:13" ht="19.5" customHeight="1">
      <c r="B34" s="331"/>
      <c r="C34" s="331"/>
      <c r="D34" s="331"/>
      <c r="E34" s="331"/>
      <c r="F34" s="331"/>
      <c r="G34" s="331"/>
      <c r="H34" s="331"/>
      <c r="I34" s="331"/>
      <c r="J34" s="331"/>
      <c r="K34" s="331"/>
      <c r="L34" s="331"/>
      <c r="M34" s="331"/>
    </row>
    <row r="35" spans="2:13" ht="19.5" customHeight="1">
      <c r="B35" s="331"/>
      <c r="C35" s="331"/>
      <c r="D35" s="331"/>
      <c r="E35" s="331"/>
      <c r="F35" s="331"/>
      <c r="G35" s="331"/>
      <c r="H35" s="331"/>
      <c r="I35" s="331"/>
      <c r="J35" s="331"/>
      <c r="K35" s="331"/>
      <c r="L35" s="331"/>
      <c r="M35" s="331"/>
    </row>
    <row r="36" spans="2:13" ht="19.5" customHeight="1">
      <c r="B36" s="331"/>
      <c r="C36" s="331"/>
      <c r="D36" s="331"/>
      <c r="E36" s="331"/>
      <c r="F36" s="331"/>
      <c r="G36" s="331"/>
      <c r="H36" s="331"/>
      <c r="I36" s="331"/>
      <c r="J36" s="331"/>
      <c r="K36" s="331"/>
      <c r="L36" s="331"/>
      <c r="M36" s="331"/>
    </row>
    <row r="37" spans="2:13" ht="19.5" customHeight="1">
      <c r="B37" s="331"/>
      <c r="C37" s="331"/>
      <c r="D37" s="331"/>
      <c r="E37" s="331"/>
      <c r="F37" s="331"/>
      <c r="G37" s="331"/>
      <c r="H37" s="331"/>
      <c r="I37" s="331"/>
      <c r="J37" s="331"/>
      <c r="K37" s="331"/>
      <c r="L37" s="331"/>
      <c r="M37" s="331"/>
    </row>
    <row r="38" spans="2:13" ht="19.5" customHeight="1">
      <c r="B38" s="331"/>
      <c r="C38" s="331"/>
      <c r="D38" s="331"/>
      <c r="E38" s="331"/>
      <c r="F38" s="331"/>
      <c r="G38" s="331"/>
      <c r="H38" s="331"/>
      <c r="I38" s="331"/>
      <c r="J38" s="331"/>
      <c r="K38" s="331"/>
      <c r="L38" s="331"/>
      <c r="M38" s="331"/>
    </row>
    <row r="39" spans="2:13" ht="19.5" customHeight="1">
      <c r="B39" s="331"/>
      <c r="C39" s="331"/>
      <c r="D39" s="331"/>
      <c r="E39" s="331"/>
      <c r="F39" s="331"/>
      <c r="G39" s="331"/>
      <c r="H39" s="331"/>
      <c r="I39" s="331"/>
      <c r="J39" s="331"/>
      <c r="K39" s="331"/>
      <c r="L39" s="331"/>
      <c r="M39" s="331"/>
    </row>
    <row r="40" spans="2:13" ht="19.5" customHeight="1">
      <c r="B40" s="331"/>
      <c r="C40" s="331"/>
      <c r="D40" s="331"/>
      <c r="E40" s="331"/>
      <c r="F40" s="331"/>
      <c r="G40" s="331"/>
      <c r="H40" s="331"/>
      <c r="I40" s="331"/>
    </row>
    <row r="41" spans="2:13" ht="18.75" customHeight="1">
      <c r="B41" s="331"/>
      <c r="C41" s="331"/>
      <c r="D41" s="331"/>
      <c r="E41" s="331"/>
      <c r="F41" s="331"/>
      <c r="G41" s="331"/>
      <c r="H41" s="331"/>
      <c r="I41" s="331"/>
    </row>
    <row r="42" spans="2:13" ht="18.75" customHeight="1">
      <c r="B42" s="331"/>
      <c r="C42" s="331"/>
      <c r="D42" s="331"/>
      <c r="E42" s="331"/>
      <c r="F42" s="331"/>
      <c r="G42" s="331"/>
      <c r="H42" s="331"/>
      <c r="I42" s="331"/>
    </row>
    <row r="43" spans="2:13" ht="18.75" customHeight="1"/>
  </sheetData>
  <sheetProtection algorithmName="SHA-512" hashValue="qqJQOjdozjZkDixRkaMGKpJoQVGd7s1EE8oL1t1XY52geWunuensZqbOpz0fBo6TOEzJgPy5B5wEVEvi3CgtWg==" saltValue="MuXXlEuTbpNpbtSt2MpySg==" spinCount="100000" sheet="1" scenarios="1" formatCells="0" formatColumns="0" formatRows="0"/>
  <mergeCells count="4">
    <mergeCell ref="L3:M3"/>
    <mergeCell ref="J8:N8"/>
    <mergeCell ref="J9:N9"/>
    <mergeCell ref="M10:N10"/>
  </mergeCells>
  <phoneticPr fontId="1"/>
  <dataValidations count="1">
    <dataValidation allowBlank="1" showInputMessage="1" showErrorMessage="1" promptTitle="西暦で入力してください。" prompt="例：2021/1/1" sqref="L3:M3" xr:uid="{00000000-0002-0000-1100-000000000000}"/>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&amp;L様式第２号</oddHead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249977111117893"/>
    <pageSetUpPr fitToPage="1"/>
  </sheetPr>
  <dimension ref="B1:Q24"/>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36.83203125" style="150" customWidth="1"/>
    <col min="4" max="4" width="12" style="150" customWidth="1"/>
    <col min="5" max="5" width="10.08203125" style="150" customWidth="1"/>
    <col min="6" max="6" width="11.83203125" style="150" customWidth="1"/>
    <col min="7" max="11" width="10.08203125" style="150" customWidth="1"/>
    <col min="12" max="12" width="1.58203125" style="150" customWidth="1"/>
    <col min="13" max="13" width="9" style="150" customWidth="1"/>
    <col min="14" max="14" width="9" style="332" hidden="1" customWidth="1"/>
    <col min="15" max="17" width="10.25" style="332" hidden="1" customWidth="1"/>
    <col min="18" max="16384" width="9" style="150"/>
  </cols>
  <sheetData>
    <row r="1" spans="2:17" ht="8.25" customHeight="1"/>
    <row r="2" spans="2:17" ht="15.5" thickBot="1">
      <c r="B2" s="179" t="s">
        <v>277</v>
      </c>
      <c r="O2" s="1240" t="s">
        <v>278</v>
      </c>
      <c r="P2" s="1240"/>
      <c r="Q2" s="1240"/>
    </row>
    <row r="3" spans="2:17" ht="19.5" customHeight="1">
      <c r="B3" s="1074" t="s">
        <v>119</v>
      </c>
      <c r="C3" s="1076" t="s">
        <v>120</v>
      </c>
      <c r="D3" s="1076" t="s">
        <v>150</v>
      </c>
      <c r="E3" s="1076" t="s">
        <v>279</v>
      </c>
      <c r="F3" s="1054" t="s">
        <v>103</v>
      </c>
      <c r="G3" s="1238" t="s">
        <v>280</v>
      </c>
      <c r="H3" s="1234" t="s">
        <v>281</v>
      </c>
      <c r="I3" s="1234"/>
      <c r="J3" s="1234"/>
      <c r="K3" s="1235"/>
      <c r="O3" s="333" t="s">
        <v>282</v>
      </c>
      <c r="P3" s="333" t="s">
        <v>283</v>
      </c>
      <c r="Q3" s="333" t="s">
        <v>284</v>
      </c>
    </row>
    <row r="4" spans="2:17" ht="27.75" customHeight="1">
      <c r="B4" s="1161"/>
      <c r="C4" s="1085"/>
      <c r="D4" s="1163"/>
      <c r="E4" s="1163"/>
      <c r="F4" s="1085"/>
      <c r="G4" s="1239"/>
      <c r="H4" s="1236"/>
      <c r="I4" s="1236"/>
      <c r="J4" s="1236"/>
      <c r="K4" s="1237"/>
      <c r="N4" s="334" t="s">
        <v>285</v>
      </c>
      <c r="O4" s="335">
        <f>SUM(O5:O24)</f>
        <v>0</v>
      </c>
      <c r="P4" s="335">
        <f>SUM(P5:P24)</f>
        <v>0</v>
      </c>
      <c r="Q4" s="335">
        <f>SUM(Q5:Q24)</f>
        <v>0</v>
      </c>
    </row>
    <row r="5" spans="2:17" ht="42" customHeight="1">
      <c r="B5" s="369" t="str">
        <f>IF(C5="","",IF('⑦1.活動計画変更（PR）'!C7="中止","中止","PR①"))</f>
        <v/>
      </c>
      <c r="C5" s="336" t="str">
        <f>IF('⑦1.活動計画変更（PR）'!C7="変更",'⑦1.活動計画変更（PR）'!D7,IF('⑦1.活動計画変更（PR）'!C7="中止",0,'⑦1.活動計画変更（PR）'!D6))</f>
        <v/>
      </c>
      <c r="D5" s="337" t="str">
        <f>IF('⑦1.活動計画変更（PR）'!C7="変更",'⑦1.活動計画変更（PR）'!E7,IF('⑦1.活動計画変更（PR）'!C7="中止","",'⑦1.活動計画変更（PR）'!E6))</f>
        <v/>
      </c>
      <c r="E5" s="337" t="str">
        <f>IF('⑦1.活動計画変更（PR）'!C7="変更",'⑦1.活動計画変更（PR）'!F7,IF('⑦1.活動計画変更（PR）'!C7="中止","",'⑦1.活動計画変更（PR）'!F6))</f>
        <v/>
      </c>
      <c r="F5" s="338" t="str">
        <f>IF('⑦1.活動計画変更（PR）'!C7="変更",'⑦1.活動計画変更（PR）'!G7,IF('⑦1.活動計画変更（PR）'!C7="中止","",'⑦1.活動計画変更（PR）'!G6))</f>
        <v/>
      </c>
      <c r="G5" s="860" t="s">
        <v>286</v>
      </c>
      <c r="H5" s="1230"/>
      <c r="I5" s="1230"/>
      <c r="J5" s="1230"/>
      <c r="K5" s="1231"/>
      <c r="M5" s="217"/>
      <c r="N5" s="347" t="str">
        <f t="array" ref="N5">IFERROR(INDEX($B$5:$B$24,SMALL(IF($G$5:$G$24="実施済",ROW($B$5:$B$24)),ROW(B1))-4,0),"")</f>
        <v/>
      </c>
      <c r="O5" s="335" t="str">
        <f>IF(N5="","",VLOOKUP(N$5:N$24,'①7.積算内訳（PR）'!$B$6:$H$205,5,FALSE))</f>
        <v/>
      </c>
      <c r="P5" s="335" t="str">
        <f>IF($N5="","",VLOOKUP($N$5:$N$24,'①7.積算内訳（PR）'!$B$6:$H$205,6,FALSE))</f>
        <v/>
      </c>
      <c r="Q5" s="335" t="str">
        <f>IF($N5="","",VLOOKUP($N$5:$N$24,'①7.積算内訳（PR）'!$B$6:$H$205,7,FALSE))</f>
        <v/>
      </c>
    </row>
    <row r="6" spans="2:17" ht="42" customHeight="1">
      <c r="B6" s="369" t="str">
        <f>IF(C6="","",IF('⑦1.活動計画変更（PR）'!C9="中止","中止","PR②"))</f>
        <v/>
      </c>
      <c r="C6" s="336" t="str">
        <f>IF('⑦1.活動計画変更（PR）'!C9="変更",'⑦1.活動計画変更（PR）'!D9,IF('⑦1.活動計画変更（PR）'!C9="中止",0,'⑦1.活動計画変更（PR）'!D8))</f>
        <v/>
      </c>
      <c r="D6" s="337" t="str">
        <f>IF('⑦1.活動計画変更（PR）'!C9="変更",'⑦1.活動計画変更（PR）'!E9,IF('⑦1.活動計画変更（PR）'!C9="中止","",'⑦1.活動計画変更（PR）'!E8))</f>
        <v/>
      </c>
      <c r="E6" s="337" t="str">
        <f>IF('⑦1.活動計画変更（PR）'!C9="変更",'⑦1.活動計画変更（PR）'!F9,IF('⑦1.活動計画変更（PR）'!C9="中止","",'⑦1.活動計画変更（PR）'!F8))</f>
        <v/>
      </c>
      <c r="F6" s="339" t="str">
        <f>IF('⑦1.活動計画変更（PR）'!C9="変更",'⑦1.活動計画変更（PR）'!G9,IF('⑦1.活動計画変更（PR）'!C9="中止","",'⑦1.活動計画変更（PR）'!G8))</f>
        <v/>
      </c>
      <c r="G6" s="860" t="s">
        <v>286</v>
      </c>
      <c r="H6" s="1230"/>
      <c r="I6" s="1230"/>
      <c r="J6" s="1230"/>
      <c r="K6" s="1231"/>
      <c r="M6" s="219"/>
      <c r="N6" s="347" t="str">
        <f t="array" ref="N6">IFERROR(INDEX($B$5:$B$24,SMALL(IF($G$5:$G$24="実施済",ROW($B$5:$B$24)),ROW(B2))-4,0),"")</f>
        <v/>
      </c>
      <c r="O6" s="335" t="str">
        <f>IF(N6="","",VLOOKUP(N$5:N$24,'①7.積算内訳（PR）'!$B$6:$H$205,5,FALSE))</f>
        <v/>
      </c>
      <c r="P6" s="335" t="str">
        <f>IF($N6="","",VLOOKUP($N$5:$N$24,'①7.積算内訳（PR）'!$B$6:$H$205,6,FALSE))</f>
        <v/>
      </c>
      <c r="Q6" s="335" t="str">
        <f>IF($N6="","",VLOOKUP($N$5:$N$24,'①7.積算内訳（PR）'!$B$6:$H$205,7,FALSE))</f>
        <v/>
      </c>
    </row>
    <row r="7" spans="2:17" ht="42" customHeight="1">
      <c r="B7" s="369" t="str">
        <f>IF(C7="","",IF('⑦1.活動計画変更（PR）'!C11="中止","中止","PR③"))</f>
        <v/>
      </c>
      <c r="C7" s="336" t="str">
        <f>IF('⑦1.活動計画変更（PR）'!C11="変更",'⑦1.活動計画変更（PR）'!D11,IF('⑦1.活動計画変更（PR）'!C11="中止",0,'⑦1.活動計画変更（PR）'!D10))</f>
        <v/>
      </c>
      <c r="D7" s="337" t="str">
        <f>IF('⑦1.活動計画変更（PR）'!C11="変更",'⑦1.活動計画変更（PR）'!E11,IF('⑦1.活動計画変更（PR）'!C11="中止","",'⑦1.活動計画変更（PR）'!E10))</f>
        <v/>
      </c>
      <c r="E7" s="337" t="str">
        <f>IF('⑦1.活動計画変更（PR）'!C11="変更",'⑦1.活動計画変更（PR）'!F11,IF('⑦1.活動計画変更（PR）'!C11="中止","",'⑦1.活動計画変更（PR）'!F10))</f>
        <v/>
      </c>
      <c r="F7" s="339" t="str">
        <f>IF('⑦1.活動計画変更（PR）'!C11="変更",'⑦1.活動計画変更（PR）'!G11,IF('⑦1.活動計画変更（PR）'!C11="中止","",'⑦1.活動計画変更（PR）'!G10))</f>
        <v/>
      </c>
      <c r="G7" s="860" t="s">
        <v>286</v>
      </c>
      <c r="H7" s="1230"/>
      <c r="I7" s="1230"/>
      <c r="J7" s="1230"/>
      <c r="K7" s="1231"/>
      <c r="M7" s="217"/>
      <c r="N7" s="347" t="str">
        <f t="array" ref="N7">IFERROR(INDEX($B$5:$B$24,SMALL(IF($G$5:$G$24="実施済",ROW($B$5:$B$24)),ROW(B3))-4,0),"")</f>
        <v/>
      </c>
      <c r="O7" s="335" t="str">
        <f>IF(N7="","",VLOOKUP(N$5:N$24,'①7.積算内訳（PR）'!$B$6:$H$205,5,FALSE))</f>
        <v/>
      </c>
      <c r="P7" s="335" t="str">
        <f>IF($N7="","",VLOOKUP($N$5:$N$24,'①7.積算内訳（PR）'!$B$6:$H$205,6,FALSE))</f>
        <v/>
      </c>
      <c r="Q7" s="335" t="str">
        <f>IF($N7="","",VLOOKUP($N$5:$N$24,'①7.積算内訳（PR）'!$B$6:$H$205,7,FALSE))</f>
        <v/>
      </c>
    </row>
    <row r="8" spans="2:17" ht="42" customHeight="1">
      <c r="B8" s="369" t="str">
        <f>IF(C8="","",IF('⑦1.活動計画変更（PR）'!C13="中止","中止","PR④"))</f>
        <v/>
      </c>
      <c r="C8" s="336" t="str">
        <f>IF('⑦1.活動計画変更（PR）'!C13="変更",'⑦1.活動計画変更（PR）'!D13,IF('⑦1.活動計画変更（PR）'!C13="中止",0,'⑦1.活動計画変更（PR）'!D12))</f>
        <v/>
      </c>
      <c r="D8" s="337" t="str">
        <f>IF('⑦1.活動計画変更（PR）'!C13="変更",'⑦1.活動計画変更（PR）'!E13,IF('⑦1.活動計画変更（PR）'!C13="中止","",'⑦1.活動計画変更（PR）'!E12))</f>
        <v/>
      </c>
      <c r="E8" s="337" t="str">
        <f>IF('⑦1.活動計画変更（PR）'!C13="変更",'⑦1.活動計画変更（PR）'!F13,IF('⑦1.活動計画変更（PR）'!C13="中止","",'⑦1.活動計画変更（PR）'!F12))</f>
        <v/>
      </c>
      <c r="F8" s="339" t="str">
        <f>IF('⑦1.活動計画変更（PR）'!C13="変更",'⑦1.活動計画変更（PR）'!G13,IF('⑦1.活動計画変更（PR）'!C13="中止","",'⑦1.活動計画変更（PR）'!G12))</f>
        <v/>
      </c>
      <c r="G8" s="860" t="s">
        <v>286</v>
      </c>
      <c r="H8" s="1230"/>
      <c r="I8" s="1230"/>
      <c r="J8" s="1230"/>
      <c r="K8" s="1231"/>
      <c r="M8" s="219"/>
      <c r="N8" s="347" t="str">
        <f t="array" ref="N8">IFERROR(INDEX($B$5:$B$24,SMALL(IF($G$5:$G$24="実施済",ROW($B$5:$B$24)),ROW(B4))-4,0),"")</f>
        <v/>
      </c>
      <c r="O8" s="335" t="str">
        <f>IF(N8="","",VLOOKUP(N$5:N$24,'①7.積算内訳（PR）'!$B$6:$H$205,5,FALSE))</f>
        <v/>
      </c>
      <c r="P8" s="335" t="str">
        <f>IF($N8="","",VLOOKUP($N$5:$N$24,'①7.積算内訳（PR）'!$B$6:$H$205,6,FALSE))</f>
        <v/>
      </c>
      <c r="Q8" s="335" t="str">
        <f>IF($N8="","",VLOOKUP($N$5:$N$24,'①7.積算内訳（PR）'!$B$6:$H$205,7,FALSE))</f>
        <v/>
      </c>
    </row>
    <row r="9" spans="2:17" ht="42" customHeight="1">
      <c r="B9" s="369" t="str">
        <f>IF(C9="","",IF('⑦1.活動計画変更（PR）'!C15="中止","中止","PR⑤"))</f>
        <v/>
      </c>
      <c r="C9" s="336" t="str">
        <f>IF('⑦1.活動計画変更（PR）'!C15="変更",'⑦1.活動計画変更（PR）'!D15,IF('⑦1.活動計画変更（PR）'!C15="中止",0,'⑦1.活動計画変更（PR）'!D14))</f>
        <v/>
      </c>
      <c r="D9" s="337" t="str">
        <f>IF('⑦1.活動計画変更（PR）'!C15="変更",'⑦1.活動計画変更（PR）'!E15,IF('⑦1.活動計画変更（PR）'!C15="中止","",'⑦1.活動計画変更（PR）'!E14))</f>
        <v/>
      </c>
      <c r="E9" s="337" t="str">
        <f>IF('⑦1.活動計画変更（PR）'!C15="変更",'⑦1.活動計画変更（PR）'!F15,IF('⑦1.活動計画変更（PR）'!C15="中止","",'⑦1.活動計画変更（PR）'!F14))</f>
        <v/>
      </c>
      <c r="F9" s="339" t="str">
        <f>IF('⑦1.活動計画変更（PR）'!C15="変更",'⑦1.活動計画変更（PR）'!G15,IF('⑦1.活動計画変更（PR）'!C15="中止","",'⑦1.活動計画変更（PR）'!G14))</f>
        <v/>
      </c>
      <c r="G9" s="860" t="s">
        <v>286</v>
      </c>
      <c r="H9" s="1230"/>
      <c r="I9" s="1230"/>
      <c r="J9" s="1230"/>
      <c r="K9" s="1231"/>
      <c r="N9" s="347" t="str">
        <f t="array" ref="N9">IFERROR(INDEX($B$5:$B$24,SMALL(IF($G$5:$G$24="実施済",ROW($B$5:$B$24)),ROW(B5))-4,0),"")</f>
        <v/>
      </c>
      <c r="O9" s="335" t="str">
        <f>IF(N9="","",VLOOKUP(N$5:N$24,'①7.積算内訳（PR）'!$B$6:$H$205,5,FALSE))</f>
        <v/>
      </c>
      <c r="P9" s="335" t="str">
        <f>IF($N9="","",VLOOKUP($N$5:$N$24,'①7.積算内訳（PR）'!$B$6:$H$205,6,FALSE))</f>
        <v/>
      </c>
      <c r="Q9" s="335" t="str">
        <f>IF($N9="","",VLOOKUP($N$5:$N$24,'①7.積算内訳（PR）'!$B$6:$H$205,7,FALSE))</f>
        <v/>
      </c>
    </row>
    <row r="10" spans="2:17" ht="42" customHeight="1">
      <c r="B10" s="369" t="str">
        <f>IF(C10="","",IF('⑦1.活動計画変更（PR）'!C17="中止","中止","PR⑥"))</f>
        <v/>
      </c>
      <c r="C10" s="336" t="str">
        <f>IF('⑦1.活動計画変更（PR）'!C17="変更",'⑦1.活動計画変更（PR）'!D17,IF('⑦1.活動計画変更（PR）'!C17="中止",0,'⑦1.活動計画変更（PR）'!D16))</f>
        <v/>
      </c>
      <c r="D10" s="337" t="str">
        <f>IF('⑦1.活動計画変更（PR）'!C17="変更",'⑦1.活動計画変更（PR）'!E17,IF('⑦1.活動計画変更（PR）'!C17="中止","",'⑦1.活動計画変更（PR）'!E16))</f>
        <v/>
      </c>
      <c r="E10" s="337" t="str">
        <f>IF('⑦1.活動計画変更（PR）'!C17="変更",'⑦1.活動計画変更（PR）'!F17,IF('⑦1.活動計画変更（PR）'!C17="中止","",'⑦1.活動計画変更（PR）'!F16))</f>
        <v/>
      </c>
      <c r="F10" s="340" t="str">
        <f>IF('⑦1.活動計画変更（PR）'!C17="変更",'⑦1.活動計画変更（PR）'!G17,IF('⑦1.活動計画変更（PR）'!C17="中止","",'⑦1.活動計画変更（PR）'!G16))</f>
        <v/>
      </c>
      <c r="G10" s="860" t="s">
        <v>286</v>
      </c>
      <c r="H10" s="1230"/>
      <c r="I10" s="1230"/>
      <c r="J10" s="1230"/>
      <c r="K10" s="1231"/>
      <c r="N10" s="347" t="str">
        <f t="array" ref="N10">IFERROR(INDEX($B$5:$B$24,SMALL(IF($G$5:$G$24="実施済",ROW($B$5:$B$24)),ROW(B6))-4,0),"")</f>
        <v/>
      </c>
      <c r="O10" s="335" t="str">
        <f>IF(N10="","",VLOOKUP(N$5:N$24,'①7.積算内訳（PR）'!$B$6:$H$205,5,FALSE))</f>
        <v/>
      </c>
      <c r="P10" s="335" t="str">
        <f>IF($N10="","",VLOOKUP($N$5:$N$24,'①7.積算内訳（PR）'!$B$6:$H$205,6,FALSE))</f>
        <v/>
      </c>
      <c r="Q10" s="335" t="str">
        <f>IF($N10="","",VLOOKUP($N$5:$N$24,'①7.積算内訳（PR）'!$B$6:$H$205,7,FALSE))</f>
        <v/>
      </c>
    </row>
    <row r="11" spans="2:17" ht="42" customHeight="1">
      <c r="B11" s="369" t="str">
        <f>IF(C11="","",IF('⑦1.活動計画変更（PR）'!C19="中止","中止","PR⑦"))</f>
        <v/>
      </c>
      <c r="C11" s="336" t="str">
        <f>IF('⑦1.活動計画変更（PR）'!C19="変更",'⑦1.活動計画変更（PR）'!D19,IF('⑦1.活動計画変更（PR）'!C19="中止",0,'⑦1.活動計画変更（PR）'!D18))</f>
        <v/>
      </c>
      <c r="D11" s="337" t="str">
        <f>IF('⑦1.活動計画変更（PR）'!C19="変更",'⑦1.活動計画変更（PR）'!E19,IF('⑦1.活動計画変更（PR）'!C19="中止","",'⑦1.活動計画変更（PR）'!E18))</f>
        <v/>
      </c>
      <c r="E11" s="337" t="str">
        <f>IF('⑦1.活動計画変更（PR）'!C19="変更",'⑦1.活動計画変更（PR）'!F19,IF('⑦1.活動計画変更（PR）'!C19="中止","",'⑦1.活動計画変更（PR）'!F18))</f>
        <v/>
      </c>
      <c r="F11" s="340" t="str">
        <f>IF('⑦1.活動計画変更（PR）'!C19="変更",'⑦1.活動計画変更（PR）'!G19,IF('⑦1.活動計画変更（PR）'!C19="中止","",'⑦1.活動計画変更（PR）'!G18))</f>
        <v/>
      </c>
      <c r="G11" s="860" t="s">
        <v>286</v>
      </c>
      <c r="H11" s="1230"/>
      <c r="I11" s="1230"/>
      <c r="J11" s="1230"/>
      <c r="K11" s="1231"/>
      <c r="N11" s="347" t="str">
        <f t="array" ref="N11">IFERROR(INDEX($B$5:$B$24,SMALL(IF($G$5:$G$24="実施済",ROW($B$5:$B$24)),ROW(B7))-4,0),"")</f>
        <v/>
      </c>
      <c r="O11" s="335" t="str">
        <f>IF(N11="","",VLOOKUP(N$5:N$24,'①7.積算内訳（PR）'!$B$6:$H$205,5,FALSE))</f>
        <v/>
      </c>
      <c r="P11" s="335" t="str">
        <f>IF($N11="","",VLOOKUP($N$5:$N$24,'①7.積算内訳（PR）'!$B$6:$H$205,6,FALSE))</f>
        <v/>
      </c>
      <c r="Q11" s="335" t="str">
        <f>IF($N11="","",VLOOKUP($N$5:$N$24,'①7.積算内訳（PR）'!$B$6:$H$205,7,FALSE))</f>
        <v/>
      </c>
    </row>
    <row r="12" spans="2:17" ht="42" customHeight="1">
      <c r="B12" s="369" t="str">
        <f>IF(C12="","",IF('⑦1.活動計画変更（PR）'!C21="中止","中止","PR⑧"))</f>
        <v/>
      </c>
      <c r="C12" s="336" t="str">
        <f>IF('⑦1.活動計画変更（PR）'!C21="変更",'⑦1.活動計画変更（PR）'!D21,IF('⑦1.活動計画変更（PR）'!C21="中止",0,'⑦1.活動計画変更（PR）'!D20))</f>
        <v/>
      </c>
      <c r="D12" s="337" t="str">
        <f>IF('⑦1.活動計画変更（PR）'!C21="変更",'⑦1.活動計画変更（PR）'!E21,IF('⑦1.活動計画変更（PR）'!C21="中止","",'⑦1.活動計画変更（PR）'!E20))</f>
        <v/>
      </c>
      <c r="E12" s="337" t="str">
        <f>IF('⑦1.活動計画変更（PR）'!C21="変更",'⑦1.活動計画変更（PR）'!F21,IF('⑦1.活動計画変更（PR）'!C21="中止","",'⑦1.活動計画変更（PR）'!F20))</f>
        <v/>
      </c>
      <c r="F12" s="340" t="str">
        <f>IF('⑦1.活動計画変更（PR）'!C21="変更",'⑦1.活動計画変更（PR）'!G21,IF('⑦1.活動計画変更（PR）'!C21="中止","",'⑦1.活動計画変更（PR）'!G20))</f>
        <v/>
      </c>
      <c r="G12" s="860" t="s">
        <v>286</v>
      </c>
      <c r="H12" s="1230"/>
      <c r="I12" s="1230"/>
      <c r="J12" s="1230"/>
      <c r="K12" s="1231"/>
      <c r="N12" s="347" t="str">
        <f t="array" ref="N12">IFERROR(INDEX($B$5:$B$24,SMALL(IF($G$5:$G$24="実施済",ROW($B$5:$B$24)),ROW(B8))-4,0),"")</f>
        <v/>
      </c>
      <c r="O12" s="335" t="str">
        <f>IF(N12="","",VLOOKUP(N$5:N$24,'①7.積算内訳（PR）'!$B$6:$H$205,5,FALSE))</f>
        <v/>
      </c>
      <c r="P12" s="335" t="str">
        <f>IF($N12="","",VLOOKUP($N$5:$N$24,'①7.積算内訳（PR）'!$B$6:$H$205,6,FALSE))</f>
        <v/>
      </c>
      <c r="Q12" s="335" t="str">
        <f>IF($N12="","",VLOOKUP($N$5:$N$24,'①7.積算内訳（PR）'!$B$6:$H$205,7,FALSE))</f>
        <v/>
      </c>
    </row>
    <row r="13" spans="2:17" ht="42" customHeight="1">
      <c r="B13" s="369" t="str">
        <f>IF(C13="","",IF('⑦1.活動計画変更（PR）'!C23="中止","中止","PR⑨"))</f>
        <v/>
      </c>
      <c r="C13" s="336" t="str">
        <f>IF('⑦1.活動計画変更（PR）'!C23="変更",'⑦1.活動計画変更（PR）'!D23,IF('⑦1.活動計画変更（PR）'!C23="中止",0,'⑦1.活動計画変更（PR）'!D22))</f>
        <v/>
      </c>
      <c r="D13" s="337" t="str">
        <f>IF('⑦1.活動計画変更（PR）'!C23="変更",'⑦1.活動計画変更（PR）'!E23,IF('⑦1.活動計画変更（PR）'!C23="中止","",'⑦1.活動計画変更（PR）'!E22))</f>
        <v/>
      </c>
      <c r="E13" s="337" t="str">
        <f>IF('⑦1.活動計画変更（PR）'!C23="変更",'⑦1.活動計画変更（PR）'!F23,IF('⑦1.活動計画変更（PR）'!C23="中止","",'⑦1.活動計画変更（PR）'!F22))</f>
        <v/>
      </c>
      <c r="F13" s="340" t="str">
        <f>IF('⑦1.活動計画変更（PR）'!C23="変更",'⑦1.活動計画変更（PR）'!G23,IF('⑦1.活動計画変更（PR）'!C23="中止","",'⑦1.活動計画変更（PR）'!G22))</f>
        <v/>
      </c>
      <c r="G13" s="860" t="s">
        <v>286</v>
      </c>
      <c r="H13" s="1230"/>
      <c r="I13" s="1230"/>
      <c r="J13" s="1230"/>
      <c r="K13" s="1231"/>
      <c r="N13" s="347" t="str">
        <f t="array" ref="N13">IFERROR(INDEX($B$5:$B$24,SMALL(IF($G$5:$G$24="実施済",ROW($B$5:$B$24)),ROW(B9))-4,0),"")</f>
        <v/>
      </c>
      <c r="O13" s="335" t="str">
        <f>IF(N13="","",VLOOKUP(N$5:N$24,'①7.積算内訳（PR）'!$B$6:$H$205,5,FALSE))</f>
        <v/>
      </c>
      <c r="P13" s="335" t="str">
        <f>IF($N13="","",VLOOKUP($N$5:$N$24,'①7.積算内訳（PR）'!$B$6:$H$205,6,FALSE))</f>
        <v/>
      </c>
      <c r="Q13" s="335" t="str">
        <f>IF($N13="","",VLOOKUP($N$5:$N$24,'①7.積算内訳（PR）'!$B$6:$H$205,7,FALSE))</f>
        <v/>
      </c>
    </row>
    <row r="14" spans="2:17" ht="42" customHeight="1" thickBot="1">
      <c r="B14" s="370" t="str">
        <f>IF(C14="","",IF('⑦1.活動計画変更（PR）'!C25="中止","中止","PR⑩"))</f>
        <v/>
      </c>
      <c r="C14" s="341" t="str">
        <f>IF('⑦1.活動計画変更（PR）'!C25="変更",'⑦1.活動計画変更（PR）'!D25,IF('⑦1.活動計画変更（PR）'!C25="中止",0,'⑦1.活動計画変更（PR）'!D24))</f>
        <v/>
      </c>
      <c r="D14" s="342" t="str">
        <f>IF('⑦1.活動計画変更（PR）'!C25="変更",'⑦1.活動計画変更（PR）'!E25,IF('⑦1.活動計画変更（PR）'!C25="中止","",'⑦1.活動計画変更（PR）'!E24))</f>
        <v/>
      </c>
      <c r="E14" s="342" t="str">
        <f>IF('⑦1.活動計画変更（PR）'!C25="変更",'⑦1.活動計画変更（PR）'!F25,IF('⑦1.活動計画変更（PR）'!C25="中止","",'⑦1.活動計画変更（PR）'!F24))</f>
        <v/>
      </c>
      <c r="F14" s="343" t="str">
        <f>IF('⑦1.活動計画変更（PR）'!C25="変更",'⑦1.活動計画変更（PR）'!G25,IF('⑦1.活動計画変更（PR）'!C25="中止","",'⑦1.活動計画変更（PR）'!G24))</f>
        <v/>
      </c>
      <c r="G14" s="876" t="s">
        <v>286</v>
      </c>
      <c r="H14" s="1232"/>
      <c r="I14" s="1232"/>
      <c r="J14" s="1232"/>
      <c r="K14" s="1233"/>
      <c r="M14" s="223"/>
      <c r="N14" s="347" t="str">
        <f t="array" ref="N14">IFERROR(INDEX($B$5:$B$24,SMALL(IF($G$5:$G$24="実施済",ROW($B$5:$B$24)),ROW(B10))-4,0),"")</f>
        <v/>
      </c>
      <c r="O14" s="335" t="str">
        <f>IF(N14="","",VLOOKUP(N$5:N$24,'①7.積算内訳（PR）'!$B$6:$H$205,5,FALSE))</f>
        <v/>
      </c>
      <c r="P14" s="335" t="str">
        <f>IF($N14="","",VLOOKUP($N$5:$N$24,'①7.積算内訳（PR）'!$B$6:$H$205,6,FALSE))</f>
        <v/>
      </c>
      <c r="Q14" s="335" t="str">
        <f>IF($N14="","",VLOOKUP($N$5:$N$24,'①7.積算内訳（PR）'!$B$6:$H$205,7,FALSE))</f>
        <v/>
      </c>
    </row>
    <row r="15" spans="2:17" ht="42" customHeight="1">
      <c r="B15" s="368" t="str">
        <f>IF(C15="","",IF('⑦1.活動計画変更（PR）'!C27="中止","中止","PR⑪"))</f>
        <v/>
      </c>
      <c r="C15" s="344" t="str">
        <f>IF('⑦1.活動計画変更（PR）'!C27="変更",'⑦1.活動計画変更（PR）'!D27,IF('⑦1.活動計画変更（PR）'!C27="中止",0,'⑦1.活動計画変更（PR）'!D26))</f>
        <v/>
      </c>
      <c r="D15" s="345" t="str">
        <f>IF('⑦1.活動計画変更（PR）'!C27="変更",'⑦1.活動計画変更（PR）'!E27,IF('⑦1.活動計画変更（PR）'!C27="中止","",'⑦1.活動計画変更（PR）'!E26))</f>
        <v/>
      </c>
      <c r="E15" s="345" t="str">
        <f>IF('⑦1.活動計画変更（PR）'!C27="変更",'⑦1.活動計画変更（PR）'!F27,IF('⑦1.活動計画変更（PR）'!C27="中止","",'⑦1.活動計画変更（PR）'!F26))</f>
        <v/>
      </c>
      <c r="F15" s="346" t="str">
        <f>IF('⑦1.活動計画変更（PR）'!C27="変更",'⑦1.活動計画変更（PR）'!G27,IF('⑦1.活動計画変更（PR）'!C27="中止","",'⑦1.活動計画変更（PR）'!G26))</f>
        <v/>
      </c>
      <c r="G15" s="877" t="s">
        <v>286</v>
      </c>
      <c r="H15" s="1241"/>
      <c r="I15" s="1241"/>
      <c r="J15" s="1241"/>
      <c r="K15" s="1242"/>
      <c r="N15" s="347" t="str">
        <f t="array" ref="N15">IFERROR(INDEX($B$5:$B$24,SMALL(IF($G$5:$G$24="実施済",ROW($B$5:$B$24)),ROW(B11))-4,0),"")</f>
        <v/>
      </c>
      <c r="O15" s="335" t="str">
        <f>IF(N15="","",VLOOKUP(N$5:N$24,'①7.積算内訳（PR）'!$B$6:$H$205,5,FALSE))</f>
        <v/>
      </c>
      <c r="P15" s="335" t="str">
        <f>IF($N15="","",VLOOKUP($N$5:$N$24,'①7.積算内訳（PR）'!$B$6:$H$205,6,FALSE))</f>
        <v/>
      </c>
      <c r="Q15" s="335" t="str">
        <f>IF($N15="","",VLOOKUP($N$5:$N$24,'①7.積算内訳（PR）'!$B$6:$H$205,7,FALSE))</f>
        <v/>
      </c>
    </row>
    <row r="16" spans="2:17" ht="42" customHeight="1">
      <c r="B16" s="369" t="str">
        <f>IF(C16="","",IF('⑦1.活動計画変更（PR）'!C29="中止","中止","PR⑫"))</f>
        <v/>
      </c>
      <c r="C16" s="336" t="str">
        <f>IF('⑦1.活動計画変更（PR）'!C29="変更",'⑦1.活動計画変更（PR）'!D29,IF('⑦1.活動計画変更（PR）'!C29="中止",0,'⑦1.活動計画変更（PR）'!D28))</f>
        <v/>
      </c>
      <c r="D16" s="337" t="str">
        <f>IF('⑦1.活動計画変更（PR）'!C29="変更",'⑦1.活動計画変更（PR）'!E29,IF('⑦1.活動計画変更（PR）'!C29="中止","",'⑦1.活動計画変更（PR）'!E28))</f>
        <v/>
      </c>
      <c r="E16" s="337" t="str">
        <f>IF('⑦1.活動計画変更（PR）'!C29="変更",'⑦1.活動計画変更（PR）'!F29,IF('⑦1.活動計画変更（PR）'!C29="中止","",'⑦1.活動計画変更（PR）'!F28))</f>
        <v/>
      </c>
      <c r="F16" s="340" t="str">
        <f>IF('⑦1.活動計画変更（PR）'!C29="変更",'⑦1.活動計画変更（PR）'!G29,IF('⑦1.活動計画変更（PR）'!C29="中止","",'⑦1.活動計画変更（PR）'!G28))</f>
        <v/>
      </c>
      <c r="G16" s="860" t="s">
        <v>286</v>
      </c>
      <c r="H16" s="1230"/>
      <c r="I16" s="1230"/>
      <c r="J16" s="1230"/>
      <c r="K16" s="1231"/>
      <c r="N16" s="347" t="str">
        <f t="array" ref="N16">IFERROR(INDEX($B$5:$B$24,SMALL(IF($G$5:$G$24="実施済",ROW($B$5:$B$24)),ROW(B12))-4,0),"")</f>
        <v/>
      </c>
      <c r="O16" s="335" t="str">
        <f>IF(N16="","",VLOOKUP(N$5:N$24,'①7.積算内訳（PR）'!$B$6:$H$205,5,FALSE))</f>
        <v/>
      </c>
      <c r="P16" s="335" t="str">
        <f>IF($N16="","",VLOOKUP($N$5:$N$24,'①7.積算内訳（PR）'!$B$6:$H$205,6,FALSE))</f>
        <v/>
      </c>
      <c r="Q16" s="335" t="str">
        <f>IF($N16="","",VLOOKUP($N$5:$N$24,'①7.積算内訳（PR）'!$B$6:$H$205,7,FALSE))</f>
        <v/>
      </c>
    </row>
    <row r="17" spans="2:17" ht="42" customHeight="1">
      <c r="B17" s="369" t="str">
        <f>IF(C17="","",IF('⑦1.活動計画変更（PR）'!C31="中止","中止","PR⑬"))</f>
        <v/>
      </c>
      <c r="C17" s="336" t="str">
        <f>IF('⑦1.活動計画変更（PR）'!C31="変更",'⑦1.活動計画変更（PR）'!D31,IF('⑦1.活動計画変更（PR）'!C31="中止",0,'⑦1.活動計画変更（PR）'!D30))</f>
        <v/>
      </c>
      <c r="D17" s="337" t="str">
        <f>IF('⑦1.活動計画変更（PR）'!C31="変更",'⑦1.活動計画変更（PR）'!E31,IF('⑦1.活動計画変更（PR）'!C31="中止","",'⑦1.活動計画変更（PR）'!E30))</f>
        <v/>
      </c>
      <c r="E17" s="337" t="str">
        <f>IF('⑦1.活動計画変更（PR）'!C31="変更",'⑦1.活動計画変更（PR）'!F31,IF('⑦1.活動計画変更（PR）'!C31="中止","",'⑦1.活動計画変更（PR）'!F30))</f>
        <v/>
      </c>
      <c r="F17" s="340" t="str">
        <f>IF('⑦1.活動計画変更（PR）'!C31="変更",'⑦1.活動計画変更（PR）'!G31,IF('⑦1.活動計画変更（PR）'!C31="中止","",'⑦1.活動計画変更（PR）'!G30))</f>
        <v/>
      </c>
      <c r="G17" s="860" t="s">
        <v>286</v>
      </c>
      <c r="H17" s="1230"/>
      <c r="I17" s="1230"/>
      <c r="J17" s="1230"/>
      <c r="K17" s="1231"/>
      <c r="N17" s="347" t="str">
        <f t="array" ref="N17">IFERROR(INDEX($B$5:$B$24,SMALL(IF($G$5:$G$24="実施済",ROW($B$5:$B$24)),ROW(B13))-4,0),"")</f>
        <v/>
      </c>
      <c r="O17" s="335" t="str">
        <f>IF(N17="","",VLOOKUP(N$5:N$24,'①7.積算内訳（PR）'!$B$6:$H$205,5,FALSE))</f>
        <v/>
      </c>
      <c r="P17" s="335" t="str">
        <f>IF($N17="","",VLOOKUP($N$5:$N$24,'①7.積算内訳（PR）'!$B$6:$H$205,6,FALSE))</f>
        <v/>
      </c>
      <c r="Q17" s="335" t="str">
        <f>IF($N17="","",VLOOKUP($N$5:$N$24,'①7.積算内訳（PR）'!$B$6:$H$205,7,FALSE))</f>
        <v/>
      </c>
    </row>
    <row r="18" spans="2:17" ht="42" customHeight="1">
      <c r="B18" s="369" t="str">
        <f>IF(C18="","",IF('⑦1.活動計画変更（PR）'!C33="中止","中止","PR⑭"))</f>
        <v/>
      </c>
      <c r="C18" s="336" t="str">
        <f>IF('⑦1.活動計画変更（PR）'!C33="変更",'⑦1.活動計画変更（PR）'!D33,IF('⑦1.活動計画変更（PR）'!C33="中止",0,'⑦1.活動計画変更（PR）'!D32))</f>
        <v/>
      </c>
      <c r="D18" s="337" t="str">
        <f>IF('⑦1.活動計画変更（PR）'!C33="変更",'⑦1.活動計画変更（PR）'!E33,IF('⑦1.活動計画変更（PR）'!C33="中止","",'⑦1.活動計画変更（PR）'!E32))</f>
        <v/>
      </c>
      <c r="E18" s="337" t="str">
        <f>IF('⑦1.活動計画変更（PR）'!C33="変更",'⑦1.活動計画変更（PR）'!F33,IF('⑦1.活動計画変更（PR）'!C33="中止","",'⑦1.活動計画変更（PR）'!F32))</f>
        <v/>
      </c>
      <c r="F18" s="340" t="str">
        <f>IF('⑦1.活動計画変更（PR）'!C33="変更",'⑦1.活動計画変更（PR）'!G33,IF('⑦1.活動計画変更（PR）'!C33="中止","",'⑦1.活動計画変更（PR）'!G32))</f>
        <v/>
      </c>
      <c r="G18" s="860" t="s">
        <v>286</v>
      </c>
      <c r="H18" s="1230"/>
      <c r="I18" s="1230"/>
      <c r="J18" s="1230"/>
      <c r="K18" s="1231"/>
      <c r="N18" s="347" t="str">
        <f t="array" ref="N18">IFERROR(INDEX($B$5:$B$24,SMALL(IF($G$5:$G$24="実施済",ROW($B$5:$B$24)),ROW(B14))-4,0),"")</f>
        <v/>
      </c>
      <c r="O18" s="335" t="str">
        <f>IF(N18="","",VLOOKUP(N$5:N$24,'①7.積算内訳（PR）'!$B$6:$H$205,5,FALSE))</f>
        <v/>
      </c>
      <c r="P18" s="335" t="str">
        <f>IF($N18="","",VLOOKUP($N$5:$N$24,'①7.積算内訳（PR）'!$B$6:$H$205,6,FALSE))</f>
        <v/>
      </c>
      <c r="Q18" s="335" t="str">
        <f>IF($N18="","",VLOOKUP($N$5:$N$24,'①7.積算内訳（PR）'!$B$6:$H$205,7,FALSE))</f>
        <v/>
      </c>
    </row>
    <row r="19" spans="2:17" ht="42" customHeight="1">
      <c r="B19" s="369" t="str">
        <f>IF(C19="","",IF('⑦1.活動計画変更（PR）'!C35="中止","中止","PR⑮"))</f>
        <v/>
      </c>
      <c r="C19" s="336" t="str">
        <f>IF('⑦1.活動計画変更（PR）'!C35="変更",'⑦1.活動計画変更（PR）'!D35,IF('⑦1.活動計画変更（PR）'!C35="中止",0,'⑦1.活動計画変更（PR）'!D34))</f>
        <v/>
      </c>
      <c r="D19" s="337" t="str">
        <f>IF('⑦1.活動計画変更（PR）'!C35="変更",'⑦1.活動計画変更（PR）'!E35,IF('⑦1.活動計画変更（PR）'!C35="中止","",'⑦1.活動計画変更（PR）'!E34))</f>
        <v/>
      </c>
      <c r="E19" s="337" t="str">
        <f>IF('⑦1.活動計画変更（PR）'!C35="変更",'⑦1.活動計画変更（PR）'!F35,IF('⑦1.活動計画変更（PR）'!C35="中止","",'⑦1.活動計画変更（PR）'!F34))</f>
        <v/>
      </c>
      <c r="F19" s="340" t="str">
        <f>IF('⑦1.活動計画変更（PR）'!C35="変更",'⑦1.活動計画変更（PR）'!G35,IF('⑦1.活動計画変更（PR）'!C35="中止","",'⑦1.活動計画変更（PR）'!G34))</f>
        <v/>
      </c>
      <c r="G19" s="860" t="s">
        <v>286</v>
      </c>
      <c r="H19" s="1230"/>
      <c r="I19" s="1230"/>
      <c r="J19" s="1230"/>
      <c r="K19" s="1231"/>
      <c r="N19" s="347" t="str">
        <f t="array" ref="N19">IFERROR(INDEX($B$5:$B$24,SMALL(IF($G$5:$G$24="実施済",ROW($B$5:$B$24)),ROW(B15))-4,0),"")</f>
        <v/>
      </c>
      <c r="O19" s="335" t="str">
        <f>IF(N19="","",VLOOKUP(N$5:N$24,'①7.積算内訳（PR）'!$B$6:$H$205,5,FALSE))</f>
        <v/>
      </c>
      <c r="P19" s="335" t="str">
        <f>IF($N19="","",VLOOKUP($N$5:$N$24,'①7.積算内訳（PR）'!$B$6:$H$205,6,FALSE))</f>
        <v/>
      </c>
      <c r="Q19" s="335" t="str">
        <f>IF($N19="","",VLOOKUP($N$5:$N$24,'①7.積算内訳（PR）'!$B$6:$H$205,7,FALSE))</f>
        <v/>
      </c>
    </row>
    <row r="20" spans="2:17" ht="42" customHeight="1">
      <c r="B20" s="369" t="str">
        <f>IF(C20="","",IF('⑦1.活動計画変更（PR）'!C37="中止","中止","PR⑯"))</f>
        <v/>
      </c>
      <c r="C20" s="336" t="str">
        <f>IF('⑦1.活動計画変更（PR）'!C37="変更",'⑦1.活動計画変更（PR）'!D37,IF('⑦1.活動計画変更（PR）'!C37="中止",0,'⑦1.活動計画変更（PR）'!D36))</f>
        <v/>
      </c>
      <c r="D20" s="337" t="str">
        <f>IF('⑦1.活動計画変更（PR）'!C37="変更",'⑦1.活動計画変更（PR）'!E37,IF('⑦1.活動計画変更（PR）'!C37="中止","",'⑦1.活動計画変更（PR）'!E36))</f>
        <v/>
      </c>
      <c r="E20" s="337" t="str">
        <f>IF('⑦1.活動計画変更（PR）'!C37="変更",'⑦1.活動計画変更（PR）'!F37,IF('⑦1.活動計画変更（PR）'!C37="中止","",'⑦1.活動計画変更（PR）'!F36))</f>
        <v/>
      </c>
      <c r="F20" s="340" t="str">
        <f>IF('⑦1.活動計画変更（PR）'!C37="変更",'⑦1.活動計画変更（PR）'!G37,IF('⑦1.活動計画変更（PR）'!C37="中止","",'⑦1.活動計画変更（PR）'!G36))</f>
        <v/>
      </c>
      <c r="G20" s="860" t="s">
        <v>286</v>
      </c>
      <c r="H20" s="1230"/>
      <c r="I20" s="1230"/>
      <c r="J20" s="1230"/>
      <c r="K20" s="1231"/>
      <c r="N20" s="347" t="str">
        <f t="array" ref="N20">IFERROR(INDEX($B$5:$B$24,SMALL(IF($G$5:$G$24="実施済",ROW($B$5:$B$24)),ROW(B16))-4,0),"")</f>
        <v/>
      </c>
      <c r="O20" s="335" t="str">
        <f>IF(N20="","",VLOOKUP(N$5:N$24,'①7.積算内訳（PR）'!$B$6:$H$205,5,FALSE))</f>
        <v/>
      </c>
      <c r="P20" s="335" t="str">
        <f>IF($N20="","",VLOOKUP($N$5:$N$24,'①7.積算内訳（PR）'!$B$6:$H$205,6,FALSE))</f>
        <v/>
      </c>
      <c r="Q20" s="335" t="str">
        <f>IF($N20="","",VLOOKUP($N$5:$N$24,'①7.積算内訳（PR）'!$B$6:$H$205,7,FALSE))</f>
        <v/>
      </c>
    </row>
    <row r="21" spans="2:17" ht="42" customHeight="1">
      <c r="B21" s="369" t="str">
        <f>IF(C21="","",IF('⑦1.活動計画変更（PR）'!C39="中止","中止","PR⑰"))</f>
        <v/>
      </c>
      <c r="C21" s="336" t="str">
        <f>IF('⑦1.活動計画変更（PR）'!C39="変更",'⑦1.活動計画変更（PR）'!D39,IF('⑦1.活動計画変更（PR）'!C39="中止",0,'⑦1.活動計画変更（PR）'!D38))</f>
        <v/>
      </c>
      <c r="D21" s="337" t="str">
        <f>IF('⑦1.活動計画変更（PR）'!C39="変更",'⑦1.活動計画変更（PR）'!E39,IF('⑦1.活動計画変更（PR）'!C39="中止","",'⑦1.活動計画変更（PR）'!E38))</f>
        <v/>
      </c>
      <c r="E21" s="337" t="str">
        <f>IF('⑦1.活動計画変更（PR）'!C39="変更",'⑦1.活動計画変更（PR）'!F39,IF('⑦1.活動計画変更（PR）'!C39="中止","",'⑦1.活動計画変更（PR）'!F38))</f>
        <v/>
      </c>
      <c r="F21" s="340" t="str">
        <f>IF('⑦1.活動計画変更（PR）'!C39="変更",'⑦1.活動計画変更（PR）'!G39,IF('⑦1.活動計画変更（PR）'!C39="中止","",'⑦1.活動計画変更（PR）'!G38))</f>
        <v/>
      </c>
      <c r="G21" s="860" t="s">
        <v>286</v>
      </c>
      <c r="H21" s="1230"/>
      <c r="I21" s="1230"/>
      <c r="J21" s="1230"/>
      <c r="K21" s="1231"/>
      <c r="N21" s="347" t="str">
        <f t="array" ref="N21">IFERROR(INDEX($B$5:$B$24,SMALL(IF($G$5:$G$24="実施済",ROW($B$5:$B$24)),ROW(B17))-4,0),"")</f>
        <v/>
      </c>
      <c r="O21" s="335" t="str">
        <f>IF(N21="","",VLOOKUP(N$5:N$24,'①7.積算内訳（PR）'!$B$6:$H$205,5,FALSE))</f>
        <v/>
      </c>
      <c r="P21" s="335" t="str">
        <f>IF($N21="","",VLOOKUP($N$5:$N$24,'①7.積算内訳（PR）'!$B$6:$H$205,6,FALSE))</f>
        <v/>
      </c>
      <c r="Q21" s="335" t="str">
        <f>IF($N21="","",VLOOKUP($N$5:$N$24,'①7.積算内訳（PR）'!$B$6:$H$205,7,FALSE))</f>
        <v/>
      </c>
    </row>
    <row r="22" spans="2:17" ht="42" customHeight="1">
      <c r="B22" s="369" t="str">
        <f>IF(C22="","",IF('⑦1.活動計画変更（PR）'!C41="中止","中止","PR⑱"))</f>
        <v/>
      </c>
      <c r="C22" s="336" t="str">
        <f>IF('⑦1.活動計画変更（PR）'!C41="変更",'⑦1.活動計画変更（PR）'!D41,IF('⑦1.活動計画変更（PR）'!C41="中止",0,'⑦1.活動計画変更（PR）'!D40))</f>
        <v/>
      </c>
      <c r="D22" s="337" t="str">
        <f>IF('⑦1.活動計画変更（PR）'!C41="変更",'⑦1.活動計画変更（PR）'!E41,IF('⑦1.活動計画変更（PR）'!C41="中止","",'⑦1.活動計画変更（PR）'!E40))</f>
        <v/>
      </c>
      <c r="E22" s="337" t="str">
        <f>IF('⑦1.活動計画変更（PR）'!C41="変更",'⑦1.活動計画変更（PR）'!F41,IF('⑦1.活動計画変更（PR）'!C41="中止","",'⑦1.活動計画変更（PR）'!F40))</f>
        <v/>
      </c>
      <c r="F22" s="340" t="str">
        <f>IF('⑦1.活動計画変更（PR）'!C41="変更",'⑦1.活動計画変更（PR）'!G41,IF('⑦1.活動計画変更（PR）'!C41="中止","",'⑦1.活動計画変更（PR）'!G40))</f>
        <v/>
      </c>
      <c r="G22" s="860" t="s">
        <v>286</v>
      </c>
      <c r="H22" s="1230"/>
      <c r="I22" s="1230"/>
      <c r="J22" s="1230"/>
      <c r="K22" s="1231"/>
      <c r="N22" s="347" t="str">
        <f t="array" ref="N22">IFERROR(INDEX($B$5:$B$24,SMALL(IF($G$5:$G$24="実施済",ROW($B$5:$B$24)),ROW(B18))-4,0),"")</f>
        <v/>
      </c>
      <c r="O22" s="335" t="str">
        <f>IF(N22="","",VLOOKUP(N$5:N$24,'①7.積算内訳（PR）'!$B$6:$H$205,5,FALSE))</f>
        <v/>
      </c>
      <c r="P22" s="335" t="str">
        <f>IF($N22="","",VLOOKUP($N$5:$N$24,'①7.積算内訳（PR）'!$B$6:$H$205,6,FALSE))</f>
        <v/>
      </c>
      <c r="Q22" s="335" t="str">
        <f>IF($N22="","",VLOOKUP($N$5:$N$24,'①7.積算内訳（PR）'!$B$6:$H$205,7,FALSE))</f>
        <v/>
      </c>
    </row>
    <row r="23" spans="2:17" ht="42" customHeight="1">
      <c r="B23" s="369" t="str">
        <f>IF(C23="","",IF('⑦1.活動計画変更（PR）'!C43="中止","中止","PR⑲"))</f>
        <v/>
      </c>
      <c r="C23" s="336" t="str">
        <f>IF('⑦1.活動計画変更（PR）'!C43="変更",'⑦1.活動計画変更（PR）'!D43,IF('⑦1.活動計画変更（PR）'!C43="中止",0,'⑦1.活動計画変更（PR）'!D42))</f>
        <v/>
      </c>
      <c r="D23" s="337" t="str">
        <f>IF('⑦1.活動計画変更（PR）'!C43="変更",'⑦1.活動計画変更（PR）'!E43,IF('⑦1.活動計画変更（PR）'!C43="中止","",'⑦1.活動計画変更（PR）'!E42))</f>
        <v/>
      </c>
      <c r="E23" s="337" t="str">
        <f>IF('⑦1.活動計画変更（PR）'!C43="変更",'⑦1.活動計画変更（PR）'!F43,IF('⑦1.活動計画変更（PR）'!C43="中止","",'⑦1.活動計画変更（PR）'!F42))</f>
        <v/>
      </c>
      <c r="F23" s="340" t="str">
        <f>IF('⑦1.活動計画変更（PR）'!C43="変更",'⑦1.活動計画変更（PR）'!G43,IF('⑦1.活動計画変更（PR）'!C43="中止","",'⑦1.活動計画変更（PR）'!G42))</f>
        <v/>
      </c>
      <c r="G23" s="860" t="s">
        <v>286</v>
      </c>
      <c r="H23" s="1230"/>
      <c r="I23" s="1230"/>
      <c r="J23" s="1230"/>
      <c r="K23" s="1231"/>
      <c r="N23" s="347" t="str">
        <f t="array" ref="N23">IFERROR(INDEX($B$5:$B$24,SMALL(IF($G$5:$G$24="実施済",ROW($B$5:$B$24)),ROW(B19))-4,0),"")</f>
        <v/>
      </c>
      <c r="O23" s="335" t="str">
        <f>IF(N23="","",VLOOKUP(N$5:N$24,'①7.積算内訳（PR）'!$B$6:$H$205,5,FALSE))</f>
        <v/>
      </c>
      <c r="P23" s="335" t="str">
        <f>IF($N23="","",VLOOKUP($N$5:$N$24,'①7.積算内訳（PR）'!$B$6:$H$205,6,FALSE))</f>
        <v/>
      </c>
      <c r="Q23" s="335" t="str">
        <f>IF($N23="","",VLOOKUP($N$5:$N$24,'①7.積算内訳（PR）'!$B$6:$H$205,7,FALSE))</f>
        <v/>
      </c>
    </row>
    <row r="24" spans="2:17" ht="42" customHeight="1" thickBot="1">
      <c r="B24" s="370" t="str">
        <f>IF(C24="","",IF('⑦1.活動計画変更（PR）'!C45="中止","中止","PR⑳"))</f>
        <v/>
      </c>
      <c r="C24" s="341" t="str">
        <f>IF('⑦1.活動計画変更（PR）'!C45="変更",'⑦1.活動計画変更（PR）'!D45,IF('⑦1.活動計画変更（PR）'!C45="中止",0,'⑦1.活動計画変更（PR）'!D44))</f>
        <v/>
      </c>
      <c r="D24" s="342" t="str">
        <f>IF('⑦1.活動計画変更（PR）'!C45="変更",'⑦1.活動計画変更（PR）'!E45,IF('⑦1.活動計画変更（PR）'!C45="中止","",'⑦1.活動計画変更（PR）'!E44))</f>
        <v/>
      </c>
      <c r="E24" s="342" t="str">
        <f>IF('⑦1.活動計画変更（PR）'!C45="変更",'⑦1.活動計画変更（PR）'!F45,IF('⑦1.活動計画変更（PR）'!C45="中止","",'⑦1.活動計画変更（PR）'!F44))</f>
        <v/>
      </c>
      <c r="F24" s="343" t="str">
        <f>IF('⑦1.活動計画変更（PR）'!C45="変更",'⑦1.活動計画変更（PR）'!G45,IF('⑦1.活動計画変更（PR）'!C45="中止","",'⑦1.活動計画変更（PR）'!G44))</f>
        <v/>
      </c>
      <c r="G24" s="876" t="s">
        <v>286</v>
      </c>
      <c r="H24" s="1232"/>
      <c r="I24" s="1232"/>
      <c r="J24" s="1232"/>
      <c r="K24" s="1233"/>
      <c r="N24" s="347" t="str">
        <f t="array" ref="N24">IFERROR(INDEX($B$5:$B$24,SMALL(IF($G$5:$G$24="実施済",ROW($B$5:$B$24)),ROW(B20))-4,0),"")</f>
        <v/>
      </c>
      <c r="O24" s="335" t="str">
        <f>IF(N24="","",VLOOKUP(N$5:N$24,'①7.積算内訳（PR）'!$B$6:$H$205,5,FALSE))</f>
        <v/>
      </c>
      <c r="P24" s="335" t="str">
        <f>IF($N24="","",VLOOKUP($N$5:$N$24,'①7.積算内訳（PR）'!$B$6:$H$205,6,FALSE))</f>
        <v/>
      </c>
      <c r="Q24" s="335" t="str">
        <f>IF($N24="","",VLOOKUP($N$5:$N$24,'①7.積算内訳（PR）'!$B$6:$H$205,7,FALSE))</f>
        <v/>
      </c>
    </row>
  </sheetData>
  <sheetProtection algorithmName="SHA-512" hashValue="dCYaIsMkkPzD3fcL/38/bGHm9rD4Js8IfK+98wsFV7upOLEvoLP+YI+n8gE0Eeq4EitVgGfGIKcl3GxKy9dAuQ==" saltValue="bREGX9M4Ly0ufxI8AFuf9Q==" spinCount="100000" sheet="1" formatCells="0" formatColumns="0" formatRows="0"/>
  <mergeCells count="28">
    <mergeCell ref="H19:K19"/>
    <mergeCell ref="H20:K20"/>
    <mergeCell ref="H21:K21"/>
    <mergeCell ref="H13:K13"/>
    <mergeCell ref="H14:K14"/>
    <mergeCell ref="H15:K15"/>
    <mergeCell ref="H16:K16"/>
    <mergeCell ref="H10:K10"/>
    <mergeCell ref="H11:K11"/>
    <mergeCell ref="H12:K12"/>
    <mergeCell ref="O2:Q2"/>
    <mergeCell ref="H18:K18"/>
    <mergeCell ref="H22:K22"/>
    <mergeCell ref="H23:K23"/>
    <mergeCell ref="H24:K24"/>
    <mergeCell ref="B3:B4"/>
    <mergeCell ref="C3:C4"/>
    <mergeCell ref="D3:D4"/>
    <mergeCell ref="E3:E4"/>
    <mergeCell ref="F3:F4"/>
    <mergeCell ref="H3:K4"/>
    <mergeCell ref="G3:G4"/>
    <mergeCell ref="H5:K5"/>
    <mergeCell ref="H6:K6"/>
    <mergeCell ref="H7:K7"/>
    <mergeCell ref="H17:K17"/>
    <mergeCell ref="H8:K8"/>
    <mergeCell ref="H9:K9"/>
  </mergeCells>
  <phoneticPr fontId="1"/>
  <conditionalFormatting sqref="C5">
    <cfRule type="expression" dxfId="2174" priority="7">
      <formula>C5=0</formula>
    </cfRule>
  </conditionalFormatting>
  <conditionalFormatting sqref="C6:C24">
    <cfRule type="expression" dxfId="2173" priority="6">
      <formula>C6=0</formula>
    </cfRule>
  </conditionalFormatting>
  <conditionalFormatting sqref="G5:G24">
    <cfRule type="containsText" dxfId="2172" priority="1" operator="containsText" text="実施済">
      <formula>NOT(ISERROR(SEARCH("実施済",G5)))</formula>
    </cfRule>
    <cfRule type="containsText" dxfId="2171" priority="3" operator="containsText" text="選択">
      <formula>NOT(ISERROR(SEARCH("選択",G5)))</formula>
    </cfRule>
  </conditionalFormatting>
  <dataValidations count="4">
    <dataValidation type="list" allowBlank="1" showInputMessage="1" showErrorMessage="1" sqref="G5:G24" xr:uid="{00000000-0002-0000-1200-000000000000}">
      <formula1>"選択,実施済,実施予定"</formula1>
    </dataValidation>
    <dataValidation type="whole" operator="lessThan" allowBlank="1" showInputMessage="1" showErrorMessage="1" errorTitle="入力不要です" error="申請時の内容、または上期中に申請した計画変更が反映されています。[キャンセル]をクリックしてください。" sqref="D5:F24 B6:C24" xr:uid="{00000000-0002-0000-1200-000001000000}">
      <formula1>0</formula1>
    </dataValidation>
    <dataValidation type="whole" operator="lessThan" allowBlank="1" showInputMessage="1" showErrorMessage="1" errorTitle="入力不要です。" error="[キャンセル]をクリックしてください。" sqref="C5" xr:uid="{00000000-0002-0000-1200-000002000000}">
      <formula1>0</formula1>
    </dataValidation>
    <dataValidation allowBlank="1" showInputMessage="1" showErrorMessage="1" promptTitle="活動内容を入力してください。" prompt="計画変更申請を行っていない場合は、採択時の内容を転記(コピー＆貼り付け)してください。" sqref="H5:K14" xr:uid="{00000000-0002-0000-1200-000003000000}"/>
  </dataValidations>
  <pageMargins left="0.59055118110236227" right="0.39370078740157483" top="0.78740157480314965" bottom="0.35433070866141736" header="0.31496062992125984" footer="0.15748031496062992"/>
  <pageSetup paperSize="9" scale="93" orientation="landscape" r:id="rId1"/>
  <headerFooter>
    <oddHeader>&amp;L様式２（別添１）</oddHeader>
    <oddFooter xml:space="preserve">&amp;C&amp;"ＭＳ Ｐゴシック,標準"&amp;10&amp;P / &amp;N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B1:O44"/>
  <sheetViews>
    <sheetView view="pageBreakPreview" zoomScaleNormal="100" zoomScaleSheetLayoutView="100" workbookViewId="0">
      <selection activeCell="C35" sqref="C35"/>
    </sheetView>
  </sheetViews>
  <sheetFormatPr defaultColWidth="9" defaultRowHeight="14"/>
  <cols>
    <col min="1" max="1" width="1.58203125" style="8" customWidth="1"/>
    <col min="2" max="2" width="12.58203125" style="8" customWidth="1"/>
    <col min="3" max="3" width="8.75" style="8" customWidth="1"/>
    <col min="4" max="4" width="5.83203125" style="8" customWidth="1"/>
    <col min="5" max="5" width="9.83203125" style="8" customWidth="1"/>
    <col min="6" max="6" width="6" style="8" customWidth="1"/>
    <col min="7" max="8" width="9.83203125" style="8" customWidth="1"/>
    <col min="9" max="9" width="14.58203125" style="8" customWidth="1"/>
    <col min="10" max="10" width="18.75" style="8" customWidth="1"/>
    <col min="11" max="12" width="9.83203125" style="8" customWidth="1"/>
    <col min="13" max="13" width="12.83203125" style="8" customWidth="1"/>
    <col min="14" max="14" width="3.08203125" style="8" customWidth="1"/>
    <col min="15" max="15" width="1.58203125" style="8" customWidth="1"/>
    <col min="16" max="16384" width="9" style="8"/>
  </cols>
  <sheetData>
    <row r="1" spans="2:15" ht="8" customHeight="1"/>
    <row r="2" spans="2:15" ht="23.25" customHeight="1">
      <c r="B2" s="925" t="s">
        <v>6</v>
      </c>
      <c r="C2" s="925"/>
      <c r="D2" s="925"/>
      <c r="E2" s="925"/>
      <c r="F2" s="925"/>
      <c r="G2" s="925"/>
      <c r="H2" s="925"/>
      <c r="I2" s="925"/>
      <c r="J2" s="925"/>
      <c r="K2" s="925"/>
      <c r="L2" s="925"/>
      <c r="M2" s="925"/>
      <c r="N2" s="20"/>
      <c r="O2" s="17"/>
    </row>
    <row r="3" spans="2:15" ht="9" customHeight="1"/>
    <row r="4" spans="2:15" ht="18.5" customHeight="1">
      <c r="B4" s="48"/>
      <c r="C4" s="21"/>
      <c r="D4" s="22"/>
      <c r="E4" s="22"/>
      <c r="F4" s="22"/>
      <c r="G4" s="22"/>
      <c r="H4" s="22"/>
      <c r="I4" s="22"/>
      <c r="J4" s="22"/>
      <c r="K4" s="923" t="s">
        <v>7</v>
      </c>
      <c r="L4" s="923" t="s">
        <v>8</v>
      </c>
      <c r="M4" s="923" t="s">
        <v>9</v>
      </c>
    </row>
    <row r="5" spans="2:15" ht="18.5" customHeight="1">
      <c r="B5" s="49"/>
      <c r="C5" s="24"/>
      <c r="D5" s="23"/>
      <c r="E5" s="23"/>
      <c r="F5" s="23"/>
      <c r="G5" s="23"/>
      <c r="H5" s="23"/>
      <c r="I5" s="23"/>
      <c r="J5" s="25"/>
      <c r="K5" s="924"/>
      <c r="L5" s="924"/>
      <c r="M5" s="924"/>
    </row>
    <row r="6" spans="2:15" ht="18.5" customHeight="1">
      <c r="B6" s="55" t="s">
        <v>10</v>
      </c>
      <c r="C6" s="32" t="s">
        <v>11</v>
      </c>
      <c r="D6" s="32"/>
      <c r="E6" s="32"/>
      <c r="F6" s="1"/>
      <c r="G6" s="34"/>
      <c r="H6" s="34"/>
      <c r="I6" s="74"/>
      <c r="J6" s="34"/>
      <c r="K6" s="35"/>
      <c r="L6" s="35"/>
      <c r="M6" s="35"/>
    </row>
    <row r="7" spans="2:15" ht="18.5" customHeight="1">
      <c r="B7" s="50" t="s">
        <v>12</v>
      </c>
      <c r="C7" s="30" t="s">
        <v>13</v>
      </c>
      <c r="D7" s="31"/>
      <c r="E7" s="904" t="s">
        <v>14</v>
      </c>
      <c r="F7" s="904"/>
      <c r="G7" s="905"/>
      <c r="H7" s="34"/>
      <c r="I7" s="34"/>
      <c r="J7" s="34"/>
      <c r="K7" s="35"/>
      <c r="L7" s="35"/>
      <c r="M7" s="35"/>
    </row>
    <row r="8" spans="2:15" ht="18.5" customHeight="1">
      <c r="B8" s="51"/>
      <c r="C8" s="30" t="s">
        <v>15</v>
      </c>
      <c r="D8" s="31"/>
      <c r="E8" s="904" t="s">
        <v>16</v>
      </c>
      <c r="F8" s="904"/>
      <c r="G8" s="905"/>
      <c r="H8" s="34"/>
      <c r="I8" s="34"/>
      <c r="J8" s="34"/>
      <c r="K8" s="35"/>
      <c r="L8" s="35"/>
      <c r="M8" s="35"/>
    </row>
    <row r="9" spans="2:15" ht="18.5" customHeight="1">
      <c r="B9" s="51"/>
      <c r="C9" s="916" t="s">
        <v>17</v>
      </c>
      <c r="D9" s="916"/>
      <c r="E9" s="873" t="s">
        <v>18</v>
      </c>
      <c r="F9" s="906"/>
      <c r="G9" s="905"/>
      <c r="H9" s="34"/>
      <c r="I9" s="34"/>
      <c r="J9" s="34"/>
      <c r="K9" s="35"/>
      <c r="L9" s="35"/>
      <c r="M9" s="35"/>
    </row>
    <row r="10" spans="2:15" ht="18.5" customHeight="1">
      <c r="B10" s="51"/>
      <c r="C10" s="30" t="s">
        <v>19</v>
      </c>
      <c r="D10" s="53" t="s">
        <v>20</v>
      </c>
      <c r="E10" s="904" t="s">
        <v>21</v>
      </c>
      <c r="F10" s="904"/>
      <c r="G10" s="904"/>
      <c r="H10" s="905"/>
      <c r="I10" s="34"/>
      <c r="J10" s="34"/>
      <c r="K10" s="35"/>
      <c r="L10" s="35"/>
      <c r="M10" s="35"/>
    </row>
    <row r="11" spans="2:15" ht="18.5" customHeight="1">
      <c r="B11" s="51"/>
      <c r="C11" s="30" t="s">
        <v>19</v>
      </c>
      <c r="D11" s="53" t="s">
        <v>22</v>
      </c>
      <c r="E11" s="904" t="s">
        <v>23</v>
      </c>
      <c r="F11" s="904"/>
      <c r="G11" s="904"/>
      <c r="H11" s="904"/>
      <c r="I11" s="34"/>
      <c r="J11" s="34"/>
      <c r="K11" s="35"/>
      <c r="L11" s="35"/>
      <c r="M11" s="35"/>
    </row>
    <row r="12" spans="2:15" ht="18.5" customHeight="1">
      <c r="B12" s="51"/>
      <c r="C12" s="916" t="s">
        <v>24</v>
      </c>
      <c r="D12" s="53" t="s">
        <v>20</v>
      </c>
      <c r="E12" s="873" t="s">
        <v>25</v>
      </c>
      <c r="F12" s="906"/>
      <c r="G12" s="906"/>
      <c r="H12" s="906"/>
      <c r="I12" s="34"/>
      <c r="J12" s="34"/>
      <c r="K12" s="35"/>
      <c r="L12" s="35"/>
      <c r="M12" s="35"/>
    </row>
    <row r="13" spans="2:15" ht="18.5" customHeight="1">
      <c r="B13" s="51"/>
      <c r="C13" s="30" t="s">
        <v>24</v>
      </c>
      <c r="D13" s="53" t="s">
        <v>22</v>
      </c>
      <c r="E13" s="904" t="s">
        <v>26</v>
      </c>
      <c r="F13" s="904"/>
      <c r="G13" s="904"/>
      <c r="H13" s="904"/>
      <c r="I13" s="34"/>
      <c r="J13" s="34"/>
      <c r="K13" s="35"/>
      <c r="L13" s="35"/>
      <c r="M13" s="35"/>
    </row>
    <row r="14" spans="2:15" ht="18.5" customHeight="1">
      <c r="B14" s="51"/>
      <c r="C14" s="30" t="s">
        <v>27</v>
      </c>
      <c r="D14" s="53" t="s">
        <v>20</v>
      </c>
      <c r="E14" s="904" t="s">
        <v>28</v>
      </c>
      <c r="F14" s="904"/>
      <c r="G14" s="904"/>
      <c r="H14" s="34"/>
      <c r="I14" s="34"/>
      <c r="J14" s="34"/>
      <c r="K14" s="35"/>
      <c r="L14" s="35"/>
      <c r="M14" s="35"/>
    </row>
    <row r="15" spans="2:15" ht="18.5" customHeight="1">
      <c r="B15" s="51"/>
      <c r="C15" s="30" t="s">
        <v>27</v>
      </c>
      <c r="D15" s="53" t="s">
        <v>22</v>
      </c>
      <c r="E15" s="904" t="s">
        <v>29</v>
      </c>
      <c r="F15" s="904"/>
      <c r="G15" s="904"/>
      <c r="H15" s="34"/>
      <c r="I15" s="34"/>
      <c r="J15" s="34"/>
      <c r="K15" s="35"/>
      <c r="L15" s="35"/>
      <c r="M15" s="35"/>
    </row>
    <row r="16" spans="2:15" ht="18.5" customHeight="1">
      <c r="B16" s="51"/>
      <c r="C16" s="30" t="s">
        <v>30</v>
      </c>
      <c r="D16" s="53" t="s">
        <v>20</v>
      </c>
      <c r="E16" s="904" t="s">
        <v>31</v>
      </c>
      <c r="F16" s="904"/>
      <c r="G16" s="905"/>
      <c r="H16" s="34"/>
      <c r="I16" s="34"/>
      <c r="J16" s="34"/>
      <c r="K16" s="35"/>
      <c r="L16" s="35"/>
      <c r="M16" s="35"/>
    </row>
    <row r="17" spans="2:13" ht="18.5" customHeight="1">
      <c r="B17" s="51"/>
      <c r="C17" s="30" t="s">
        <v>30</v>
      </c>
      <c r="D17" s="53" t="s">
        <v>22</v>
      </c>
      <c r="E17" s="904" t="s">
        <v>32</v>
      </c>
      <c r="F17" s="904"/>
      <c r="G17" s="905"/>
      <c r="H17" s="34"/>
      <c r="I17" s="34"/>
      <c r="J17" s="34"/>
      <c r="K17" s="35"/>
      <c r="L17" s="35"/>
      <c r="M17" s="35"/>
    </row>
    <row r="18" spans="2:13" ht="18.5" customHeight="1">
      <c r="B18" s="51"/>
      <c r="C18" s="30" t="s">
        <v>33</v>
      </c>
      <c r="D18" s="31"/>
      <c r="E18" s="904" t="s">
        <v>34</v>
      </c>
      <c r="F18" s="36" t="s">
        <v>35</v>
      </c>
      <c r="G18" s="34" t="s">
        <v>36</v>
      </c>
      <c r="H18" s="34"/>
      <c r="I18" s="34"/>
      <c r="J18" s="34"/>
      <c r="K18" s="35"/>
      <c r="L18" s="35"/>
      <c r="M18" s="35"/>
    </row>
    <row r="19" spans="2:13" ht="18.5" customHeight="1">
      <c r="B19" s="51"/>
      <c r="C19" s="37"/>
      <c r="D19" s="38"/>
      <c r="E19" s="34"/>
      <c r="F19" s="36" t="s">
        <v>37</v>
      </c>
      <c r="G19" s="34" t="s">
        <v>38</v>
      </c>
      <c r="H19" s="34"/>
      <c r="I19" s="34"/>
      <c r="J19" s="34"/>
      <c r="K19" s="35"/>
      <c r="L19" s="35"/>
      <c r="M19" s="35"/>
    </row>
    <row r="20" spans="2:13" ht="18.5" customHeight="1">
      <c r="B20" s="51"/>
      <c r="C20" s="37"/>
      <c r="D20" s="38"/>
      <c r="E20" s="34"/>
      <c r="F20" s="36" t="s">
        <v>39</v>
      </c>
      <c r="G20" s="34" t="s">
        <v>40</v>
      </c>
      <c r="H20" s="34"/>
      <c r="I20" s="34"/>
      <c r="J20" s="34"/>
      <c r="K20" s="35"/>
      <c r="L20" s="35"/>
      <c r="M20" s="35"/>
    </row>
    <row r="21" spans="2:13" ht="18.5" customHeight="1">
      <c r="B21" s="51"/>
      <c r="C21" s="37"/>
      <c r="D21" s="38"/>
      <c r="E21" s="34"/>
      <c r="F21" s="36" t="s">
        <v>41</v>
      </c>
      <c r="G21" s="34" t="s">
        <v>42</v>
      </c>
      <c r="H21" s="34"/>
      <c r="I21" s="34"/>
      <c r="J21" s="34"/>
      <c r="K21" s="35"/>
      <c r="L21" s="35"/>
      <c r="M21" s="35"/>
    </row>
    <row r="22" spans="2:13" ht="18.5" customHeight="1">
      <c r="B22" s="51"/>
      <c r="C22" s="37"/>
      <c r="D22" s="38"/>
      <c r="E22" s="34"/>
      <c r="F22" s="36" t="s">
        <v>43</v>
      </c>
      <c r="G22" s="34" t="s">
        <v>44</v>
      </c>
      <c r="H22" s="34"/>
      <c r="I22" s="34"/>
      <c r="J22" s="34"/>
      <c r="K22" s="35"/>
      <c r="L22" s="35"/>
      <c r="M22" s="35"/>
    </row>
    <row r="23" spans="2:13" ht="18.5" customHeight="1">
      <c r="B23" s="52" t="s">
        <v>45</v>
      </c>
      <c r="C23" s="907" t="s">
        <v>46</v>
      </c>
      <c r="D23" s="905"/>
      <c r="E23" s="905"/>
      <c r="F23" s="34"/>
      <c r="G23" s="34"/>
      <c r="H23" s="34"/>
      <c r="I23" s="34"/>
      <c r="J23" s="34"/>
      <c r="K23" s="35"/>
      <c r="L23" s="35"/>
      <c r="M23" s="40"/>
    </row>
    <row r="24" spans="2:13" ht="18.5" customHeight="1">
      <c r="B24" s="52"/>
      <c r="C24" s="56" t="s">
        <v>47</v>
      </c>
      <c r="D24" s="57"/>
      <c r="E24" s="2" t="s">
        <v>48</v>
      </c>
      <c r="F24" s="34"/>
      <c r="G24" s="34"/>
      <c r="H24" s="34"/>
      <c r="I24" s="34"/>
      <c r="J24" s="34"/>
      <c r="K24" s="35"/>
      <c r="L24" s="35"/>
      <c r="M24" s="35"/>
    </row>
    <row r="25" spans="2:13" ht="18.5" customHeight="1">
      <c r="B25" s="51"/>
      <c r="C25" s="56" t="s">
        <v>49</v>
      </c>
      <c r="D25" s="57"/>
      <c r="E25" s="58" t="s">
        <v>50</v>
      </c>
      <c r="F25" s="59" t="s">
        <v>20</v>
      </c>
      <c r="G25" s="34" t="s">
        <v>51</v>
      </c>
      <c r="H25" s="34"/>
      <c r="I25" s="34"/>
      <c r="J25" s="34"/>
      <c r="K25" s="35"/>
      <c r="L25" s="35"/>
      <c r="M25" s="35"/>
    </row>
    <row r="26" spans="2:13" ht="18.5" customHeight="1">
      <c r="B26" s="51"/>
      <c r="C26" s="56"/>
      <c r="D26" s="57"/>
      <c r="E26" s="58"/>
      <c r="F26" s="59" t="s">
        <v>22</v>
      </c>
      <c r="G26" s="34" t="s">
        <v>52</v>
      </c>
      <c r="H26" s="34"/>
      <c r="I26" s="34"/>
      <c r="J26" s="34"/>
      <c r="K26" s="35"/>
      <c r="L26" s="35"/>
      <c r="M26" s="35"/>
    </row>
    <row r="27" spans="2:13" ht="18.5" customHeight="1">
      <c r="B27" s="51"/>
      <c r="C27" s="56" t="s">
        <v>53</v>
      </c>
      <c r="D27" s="57"/>
      <c r="E27" s="2" t="s">
        <v>54</v>
      </c>
      <c r="F27" s="34"/>
      <c r="G27" s="34"/>
      <c r="H27" s="34"/>
      <c r="I27" s="34"/>
      <c r="J27" s="34"/>
      <c r="K27" s="35"/>
      <c r="L27" s="35"/>
      <c r="M27" s="35"/>
    </row>
    <row r="28" spans="2:13" ht="18.5" customHeight="1">
      <c r="B28" s="51"/>
      <c r="C28" s="37" t="s">
        <v>55</v>
      </c>
      <c r="D28" s="57"/>
      <c r="E28" s="39"/>
      <c r="F28" s="44" t="s">
        <v>35</v>
      </c>
      <c r="G28" s="34" t="s">
        <v>56</v>
      </c>
      <c r="H28" s="34"/>
      <c r="I28" s="34"/>
      <c r="J28" s="34"/>
      <c r="K28" s="35"/>
      <c r="L28" s="35"/>
      <c r="M28" s="35"/>
    </row>
    <row r="29" spans="2:13" ht="18.5" customHeight="1">
      <c r="B29" s="51"/>
      <c r="C29" s="61"/>
      <c r="D29" s="62"/>
      <c r="E29" s="21"/>
      <c r="F29" s="63" t="s">
        <v>37</v>
      </c>
      <c r="G29" s="22" t="s">
        <v>57</v>
      </c>
      <c r="H29" s="22"/>
      <c r="I29" s="22"/>
      <c r="J29" s="22"/>
      <c r="K29" s="48"/>
      <c r="L29" s="48"/>
      <c r="M29" s="48"/>
    </row>
    <row r="30" spans="2:13" ht="18.5" customHeight="1">
      <c r="B30" s="49"/>
      <c r="C30" s="24"/>
      <c r="D30" s="60"/>
      <c r="E30" s="24"/>
      <c r="F30" s="60"/>
      <c r="G30" s="23" t="s">
        <v>58</v>
      </c>
      <c r="H30" s="23"/>
      <c r="I30" s="23"/>
      <c r="J30" s="23"/>
      <c r="K30" s="49"/>
      <c r="L30" s="49"/>
      <c r="M30" s="49"/>
    </row>
    <row r="31" spans="2:13" ht="5.5" customHeight="1">
      <c r="D31" s="41"/>
    </row>
    <row r="32" spans="2:13" ht="9.75" customHeight="1"/>
    <row r="33" spans="2:14" ht="19.5" customHeight="1">
      <c r="B33" s="5" t="s">
        <v>59</v>
      </c>
    </row>
    <row r="34" spans="2:14" ht="19.5" customHeight="1">
      <c r="B34" s="18"/>
      <c r="C34" s="18"/>
      <c r="D34" s="18"/>
      <c r="E34" s="18"/>
      <c r="F34" s="18"/>
      <c r="G34" s="18"/>
      <c r="H34" s="18"/>
      <c r="I34" s="18"/>
      <c r="J34" s="18"/>
      <c r="K34" s="18"/>
      <c r="L34" s="18"/>
      <c r="M34" s="18"/>
      <c r="N34" s="18"/>
    </row>
    <row r="35" spans="2:14" ht="19.5" customHeight="1">
      <c r="B35" s="18"/>
      <c r="C35" s="18"/>
      <c r="D35" s="18"/>
      <c r="E35" s="18"/>
      <c r="F35" s="18"/>
      <c r="G35" s="18"/>
      <c r="H35" s="18"/>
      <c r="I35" s="18"/>
      <c r="J35" s="18"/>
      <c r="K35" s="18"/>
      <c r="L35" s="18"/>
      <c r="M35" s="18"/>
      <c r="N35" s="18"/>
    </row>
    <row r="36" spans="2:14" ht="19.5" customHeight="1">
      <c r="B36" s="18"/>
      <c r="C36" s="18"/>
      <c r="D36" s="18"/>
      <c r="E36" s="18"/>
      <c r="F36" s="18"/>
      <c r="G36" s="18"/>
      <c r="H36" s="18"/>
      <c r="I36" s="18"/>
      <c r="J36" s="18"/>
      <c r="K36" s="18"/>
      <c r="L36" s="18"/>
      <c r="M36" s="18"/>
      <c r="N36" s="18"/>
    </row>
    <row r="37" spans="2:14" ht="19.5" customHeight="1">
      <c r="B37" s="82"/>
      <c r="C37" s="82"/>
      <c r="D37" s="82"/>
      <c r="E37" s="82"/>
      <c r="F37" s="82"/>
      <c r="G37" s="82"/>
      <c r="H37" s="82"/>
      <c r="I37" s="82"/>
      <c r="J37" s="82"/>
      <c r="K37" s="82"/>
      <c r="L37" s="82"/>
      <c r="M37" s="82"/>
      <c r="N37" s="82"/>
    </row>
    <row r="38" spans="2:14" ht="19.5" customHeight="1">
      <c r="B38" s="82"/>
      <c r="C38" s="82"/>
      <c r="D38" s="82"/>
      <c r="E38" s="82"/>
      <c r="F38" s="82"/>
      <c r="G38" s="82"/>
      <c r="H38" s="82"/>
      <c r="I38" s="82"/>
      <c r="J38" s="82"/>
      <c r="K38" s="82"/>
      <c r="L38" s="82"/>
      <c r="M38" s="82"/>
      <c r="N38" s="82"/>
    </row>
    <row r="39" spans="2:14" ht="19.5" customHeight="1">
      <c r="B39" s="82"/>
      <c r="C39" s="82"/>
      <c r="D39" s="82"/>
      <c r="E39" s="82"/>
      <c r="F39" s="82"/>
      <c r="G39" s="82"/>
      <c r="H39" s="82"/>
      <c r="I39" s="82"/>
      <c r="J39" s="82"/>
      <c r="K39" s="82"/>
      <c r="L39" s="82"/>
      <c r="M39" s="82"/>
      <c r="N39" s="82"/>
    </row>
    <row r="40" spans="2:14" ht="19.5" customHeight="1">
      <c r="B40" s="82"/>
      <c r="C40" s="82"/>
      <c r="D40" s="82"/>
      <c r="E40" s="82"/>
      <c r="F40" s="82"/>
      <c r="G40" s="82"/>
      <c r="H40" s="82"/>
      <c r="I40" s="82"/>
      <c r="J40" s="82"/>
      <c r="K40" s="82"/>
      <c r="L40" s="82"/>
      <c r="M40" s="82"/>
      <c r="N40" s="82"/>
    </row>
    <row r="41" spans="2:14" ht="19.5" customHeight="1">
      <c r="B41" s="82"/>
      <c r="C41" s="82"/>
      <c r="D41" s="82"/>
      <c r="E41" s="82"/>
      <c r="F41" s="82"/>
      <c r="G41" s="82"/>
      <c r="H41" s="82"/>
    </row>
    <row r="42" spans="2:14" ht="18.75" customHeight="1">
      <c r="B42" s="82"/>
      <c r="C42" s="82"/>
      <c r="D42" s="82"/>
      <c r="E42" s="82"/>
      <c r="F42" s="82"/>
      <c r="G42" s="82"/>
      <c r="H42" s="82"/>
    </row>
    <row r="43" spans="2:14" ht="18.75" customHeight="1">
      <c r="B43" s="82"/>
      <c r="C43" s="82"/>
      <c r="D43" s="82"/>
      <c r="E43" s="82"/>
      <c r="F43" s="82"/>
      <c r="G43" s="82"/>
      <c r="H43" s="82"/>
    </row>
    <row r="44" spans="2:14" ht="18.75" customHeight="1"/>
  </sheetData>
  <mergeCells count="4">
    <mergeCell ref="K4:K5"/>
    <mergeCell ref="L4:L5"/>
    <mergeCell ref="M4:M5"/>
    <mergeCell ref="B2:M2"/>
  </mergeCells>
  <phoneticPr fontId="1"/>
  <hyperlinks>
    <hyperlink ref="C7:F7" location="'1.概要'!N3" display="１．" xr:uid="{00000000-0004-0000-0100-000000000000}"/>
    <hyperlink ref="C8:F8" location="'2.事業目的'!B2" display="２．" xr:uid="{00000000-0004-0000-0100-000001000000}"/>
    <hyperlink ref="C10:G10" location="'4.事業内容（PR）'!B2" display="４．" xr:uid="{00000000-0004-0000-0100-000002000000}"/>
    <hyperlink ref="C11:H11" location="'①4.事業内容（販促）'!A1" display="４．" xr:uid="{00000000-0004-0000-0100-000003000000}"/>
    <hyperlink ref="C12:G12" location="'5.スケジュール(PR)'!B2" display="５．" xr:uid="{00000000-0004-0000-0100-000004000000}"/>
    <hyperlink ref="C13:H13" location="'①5.スケジュール(販促)'!A1" display="５．" xr:uid="{00000000-0004-0000-0100-000005000000}"/>
    <hyperlink ref="C14:G14" location="'①6.成果目標（PR）'!A1" display="６．" xr:uid="{00000000-0004-0000-0100-000006000000}"/>
    <hyperlink ref="C15:G15" location="'①6.成果目標（販促）'!A1" display="６．" xr:uid="{00000000-0004-0000-0100-000007000000}"/>
    <hyperlink ref="C16:F16" location="'7.積算内訳（PR）'!Print_Area" display="７．" xr:uid="{00000000-0004-0000-0100-000008000000}"/>
    <hyperlink ref="C17:F17" location="'7.積算内訳（販促）'!B2" display="７．" xr:uid="{00000000-0004-0000-0100-000009000000}"/>
    <hyperlink ref="C18:E18" location="①8.添付資料!A1" display="８．" xr:uid="{00000000-0004-0000-0100-00000A000000}"/>
    <hyperlink ref="C9:F9" location="'3.実施体制'!A1" display="３．" xr:uid="{00000000-0004-0000-0100-00000B000000}"/>
    <hyperlink ref="C23" location="交付申請書!A1" display="Ⅱ．補助金交付申請書" xr:uid="{00000000-0004-0000-0100-00000C000000}"/>
    <hyperlink ref="B33" location="はじめに!A1" display="★目的別使用申請様式チャート図に戻る" xr:uid="{00000000-0004-0000-0100-00000D000000}"/>
    <hyperlink ref="C6:E6" location="様式①申請!A1" display="Ⅰ.実施計画の承認申請書" xr:uid="{00000000-0004-0000-0100-00000E000000}"/>
    <hyperlink ref="C7:G7" location="①1.概要!A1" display="１．" xr:uid="{00000000-0004-0000-0100-00000F000000}"/>
    <hyperlink ref="C8:G8" location="①2.事業目的!A1" display="２．" xr:uid="{00000000-0004-0000-0100-000010000000}"/>
    <hyperlink ref="C9:G9" location="①3.実施体制!A1" display="３．" xr:uid="{00000000-0004-0000-0100-000011000000}"/>
    <hyperlink ref="C10:H10" location="'①4.事業内容（PR）'!A1" display="４．" xr:uid="{00000000-0004-0000-0100-000012000000}"/>
    <hyperlink ref="C12:H12" location="'①5.スケジュール(PR)'!A1" display="５．" xr:uid="{00000000-0004-0000-0100-000013000000}"/>
    <hyperlink ref="C16:G16" location="'①7.積算内訳（PR）'!A1" display="７．" xr:uid="{00000000-0004-0000-0100-000014000000}"/>
    <hyperlink ref="C17:G17" location="'①7.積算内訳（販促）'!A1" display="７．" xr:uid="{00000000-0004-0000-0100-000015000000}"/>
    <hyperlink ref="C23:E23" location="①交付申請書!A1" display="Ⅱ．補助金交付申請書" xr:uid="{00000000-0004-0000-0100-000016000000}"/>
  </hyperlinks>
  <pageMargins left="0.59055118110236227" right="0.39370078740157483" top="0.74803149606299213" bottom="0.23622047244094491" header="0.31496062992125984" footer="0.15748031496062992"/>
  <pageSetup paperSize="9" scale="94" orientation="landscape" horizontalDpi="300" verticalDpi="300" r:id="rId1"/>
  <headerFooter>
    <oddHeader>&amp;L様式１　チェックリスト</oddHeader>
  </headerFooter>
  <rowBreaks count="1" manualBreakCount="1">
    <brk id="31" max="13" man="1"/>
  </rowBreaks>
  <colBreaks count="1" manualBreakCount="1">
    <brk id="14" max="53"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249977111117893"/>
    <pageSetUpPr fitToPage="1"/>
  </sheetPr>
  <dimension ref="B1:Q54"/>
  <sheetViews>
    <sheetView view="pageBreakPreview" zoomScaleNormal="100" zoomScaleSheetLayoutView="100" workbookViewId="0"/>
  </sheetViews>
  <sheetFormatPr defaultColWidth="9" defaultRowHeight="14"/>
  <cols>
    <col min="1" max="1" width="1.58203125" style="237" customWidth="1"/>
    <col min="2" max="2" width="6.83203125" style="237" customWidth="1"/>
    <col min="3" max="3" width="36.83203125" style="237" customWidth="1"/>
    <col min="4" max="4" width="12" style="237" customWidth="1"/>
    <col min="5" max="5" width="10.08203125" style="237" customWidth="1"/>
    <col min="6" max="6" width="11.83203125" style="237" customWidth="1"/>
    <col min="7" max="11" width="10.08203125" style="237" customWidth="1"/>
    <col min="12" max="12" width="1.58203125" style="237" customWidth="1"/>
    <col min="13" max="13" width="9" style="237" customWidth="1"/>
    <col min="14" max="14" width="7.5" style="348" hidden="1" customWidth="1"/>
    <col min="15" max="17" width="10.33203125" style="348" hidden="1" customWidth="1"/>
    <col min="18" max="18" width="10.33203125" style="237" customWidth="1"/>
    <col min="19" max="16384" width="9" style="237"/>
  </cols>
  <sheetData>
    <row r="1" spans="2:17" ht="8.25" customHeight="1"/>
    <row r="2" spans="2:17" ht="24.75" customHeight="1" thickBot="1">
      <c r="B2" s="239" t="s">
        <v>287</v>
      </c>
      <c r="N2" s="332"/>
      <c r="O2" s="1240" t="s">
        <v>278</v>
      </c>
      <c r="P2" s="1240"/>
      <c r="Q2" s="1240"/>
    </row>
    <row r="3" spans="2:17" ht="19.5" customHeight="1">
      <c r="B3" s="1254" t="s">
        <v>165</v>
      </c>
      <c r="C3" s="1082" t="s">
        <v>288</v>
      </c>
      <c r="D3" s="1082" t="s">
        <v>168</v>
      </c>
      <c r="E3" s="1082" t="s">
        <v>151</v>
      </c>
      <c r="F3" s="1258" t="s">
        <v>103</v>
      </c>
      <c r="G3" s="1252" t="s">
        <v>289</v>
      </c>
      <c r="H3" s="1259" t="s">
        <v>290</v>
      </c>
      <c r="I3" s="1259"/>
      <c r="J3" s="1259"/>
      <c r="K3" s="1260"/>
      <c r="N3" s="332"/>
      <c r="O3" s="333" t="s">
        <v>282</v>
      </c>
      <c r="P3" s="333" t="s">
        <v>283</v>
      </c>
      <c r="Q3" s="333" t="s">
        <v>284</v>
      </c>
    </row>
    <row r="4" spans="2:17" ht="27.75" customHeight="1">
      <c r="B4" s="1255"/>
      <c r="C4" s="1256"/>
      <c r="D4" s="1257"/>
      <c r="E4" s="1257"/>
      <c r="F4" s="1256"/>
      <c r="G4" s="1253"/>
      <c r="H4" s="1253"/>
      <c r="I4" s="1253"/>
      <c r="J4" s="1253"/>
      <c r="K4" s="1261"/>
      <c r="N4" s="349" t="s">
        <v>291</v>
      </c>
      <c r="O4" s="350">
        <f>SUM(O5:O54)</f>
        <v>0</v>
      </c>
      <c r="P4" s="350">
        <f t="shared" ref="P4:Q4" si="0">SUM(P5:P54)</f>
        <v>0</v>
      </c>
      <c r="Q4" s="350">
        <f t="shared" si="0"/>
        <v>0</v>
      </c>
    </row>
    <row r="5" spans="2:17" ht="42" customHeight="1">
      <c r="B5" s="369" t="str">
        <f>IF(C5="","",IF('⑦1.活動計画変更（販促）'!C7="中止","中止","販促①"))</f>
        <v/>
      </c>
      <c r="C5" s="336" t="str">
        <f>IF('⑦1.活動計画変更（販促）'!C7="変更",'⑦1.活動計画変更（販促）'!D7,IF('⑦1.活動計画変更（販促）'!C7="中止",0,'⑦1.活動計画変更（販促）'!D6))</f>
        <v/>
      </c>
      <c r="D5" s="337" t="str">
        <f>IF('⑦1.活動計画変更（販促）'!C7="変更",'⑦1.活動計画変更（販促）'!E7,IF('⑦1.活動計画変更（販促）'!C7="中止","",'⑦1.活動計画変更（販促）'!E6))</f>
        <v/>
      </c>
      <c r="E5" s="337" t="str">
        <f>IF('⑦1.活動計画変更（販促）'!C7="変更",'⑦1.活動計画変更（販促）'!F7,IF('⑦1.活動計画変更（販促）'!C7="中止","",'⑦1.活動計画変更（販促）'!F6))</f>
        <v/>
      </c>
      <c r="F5" s="338" t="str">
        <f>IF('⑦1.活動計画変更（販促）'!C7="変更",'⑦1.活動計画変更（販促）'!G7,IF('⑦1.活動計画変更（販促）'!C7="中止","",'⑦1.活動計画変更（販促）'!G6))</f>
        <v/>
      </c>
      <c r="G5" s="860" t="s">
        <v>286</v>
      </c>
      <c r="H5" s="1230"/>
      <c r="I5" s="1230"/>
      <c r="J5" s="1230"/>
      <c r="K5" s="1231"/>
      <c r="M5" s="217"/>
      <c r="N5" s="351" t="str">
        <f t="array" ref="N5">IFERROR(INDEX($B$5:$B$54,SMALL(IF($G$5:$G$54="実施済",ROW($B$5:$B$54)),ROW(B1))-4,0),"")</f>
        <v/>
      </c>
      <c r="O5" s="350" t="str">
        <f>IF(N5="","",VLOOKUP(N$5:N$54,'①7.積算内訳（販促）'!$B$6:$H$505,5,FALSE))</f>
        <v/>
      </c>
      <c r="P5" s="350" t="str">
        <f>IF($N5="","",VLOOKUP($N$5:$N$54,'①7.積算内訳（販促）'!$B$6:$H$505,6,FALSE))</f>
        <v/>
      </c>
      <c r="Q5" s="350" t="str">
        <f>IF($N5="","",VLOOKUP($N$5:$N$54,'①7.積算内訳（販促）'!$B$6:$H$505,7,FALSE))</f>
        <v/>
      </c>
    </row>
    <row r="6" spans="2:17" ht="42" customHeight="1">
      <c r="B6" s="369" t="str">
        <f>IF(C6="","",IF('⑦1.活動計画変更（販促）'!C9="中止","中止","販促②"))</f>
        <v/>
      </c>
      <c r="C6" s="336" t="str">
        <f>IF('⑦1.活動計画変更（販促）'!C9="変更",'⑦1.活動計画変更（販促）'!D9,IF('⑦1.活動計画変更（販促）'!C9="中止",0,'⑦1.活動計画変更（販促）'!D8))</f>
        <v/>
      </c>
      <c r="D6" s="337" t="str">
        <f>IF('⑦1.活動計画変更（販促）'!C9="変更",'⑦1.活動計画変更（販促）'!E9,IF('⑦1.活動計画変更（販促）'!C9="中止","",'⑦1.活動計画変更（販促）'!E8))</f>
        <v/>
      </c>
      <c r="E6" s="337" t="str">
        <f>IF('⑦1.活動計画変更（販促）'!C9="変更",'⑦1.活動計画変更（販促）'!F9,IF('⑦1.活動計画変更（販促）'!C9="中止","",'⑦1.活動計画変更（販促）'!F8))</f>
        <v/>
      </c>
      <c r="F6" s="339" t="str">
        <f>IF('⑦1.活動計画変更（販促）'!C9="変更",'⑦1.活動計画変更（販促）'!G9,IF('⑦1.活動計画変更（販促）'!C9="中止","",'⑦1.活動計画変更（販促）'!G8))</f>
        <v/>
      </c>
      <c r="G6" s="860" t="s">
        <v>286</v>
      </c>
      <c r="H6" s="1230"/>
      <c r="I6" s="1230"/>
      <c r="J6" s="1230"/>
      <c r="K6" s="1231"/>
      <c r="M6" s="219"/>
      <c r="N6" s="351" t="str">
        <f t="array" ref="N6">IFERROR(INDEX($B$5:$B$54,SMALL(IF($G$5:$G$54="実施済",ROW($B$5:$B$54)),ROW(B2))-4,0),"")</f>
        <v/>
      </c>
      <c r="O6" s="350" t="str">
        <f>IF(N6="","",VLOOKUP(N$5:N$54,'①7.積算内訳（販促）'!$B$6:$H$505,5,FALSE))</f>
        <v/>
      </c>
      <c r="P6" s="350" t="str">
        <f>IF($N6="","",VLOOKUP($N$5:$N$54,'①7.積算内訳（販促）'!$B$6:$H$505,6,FALSE))</f>
        <v/>
      </c>
      <c r="Q6" s="350" t="str">
        <f>IF($N6="","",VLOOKUP($N$5:$N$54,'①7.積算内訳（販促）'!$B$6:$H$505,7,FALSE))</f>
        <v/>
      </c>
    </row>
    <row r="7" spans="2:17" ht="42" customHeight="1">
      <c r="B7" s="369" t="str">
        <f>IF(C7="","",IF('⑦1.活動計画変更（販促）'!C11="中止","中止","販促③"))</f>
        <v/>
      </c>
      <c r="C7" s="336" t="str">
        <f>IF('⑦1.活動計画変更（販促）'!C11="変更",'⑦1.活動計画変更（販促）'!D11,IF('⑦1.活動計画変更（販促）'!C11="中止",0,'⑦1.活動計画変更（販促）'!D10))</f>
        <v/>
      </c>
      <c r="D7" s="337" t="str">
        <f>IF('⑦1.活動計画変更（販促）'!C11="変更",'⑦1.活動計画変更（販促）'!E11,IF('⑦1.活動計画変更（販促）'!C11="中止","",'⑦1.活動計画変更（販促）'!E10))</f>
        <v/>
      </c>
      <c r="E7" s="337" t="str">
        <f>IF('⑦1.活動計画変更（販促）'!C11="変更",'⑦1.活動計画変更（販促）'!F11,IF('⑦1.活動計画変更（販促）'!C11="中止","",'⑦1.活動計画変更（販促）'!F10))</f>
        <v/>
      </c>
      <c r="F7" s="339" t="str">
        <f>IF('⑦1.活動計画変更（販促）'!C11="変更",'⑦1.活動計画変更（販促）'!G11,IF('⑦1.活動計画変更（販促）'!C11="中止","",'⑦1.活動計画変更（販促）'!G10))</f>
        <v/>
      </c>
      <c r="G7" s="860" t="s">
        <v>286</v>
      </c>
      <c r="H7" s="1230"/>
      <c r="I7" s="1230"/>
      <c r="J7" s="1230"/>
      <c r="K7" s="1231"/>
      <c r="M7" s="217"/>
      <c r="N7" s="351" t="str">
        <f t="array" ref="N7">IFERROR(INDEX($B$5:$B$54,SMALL(IF($G$5:$G$54="実施済",ROW($B$5:$B$54)),ROW(B3))-4,0),"")</f>
        <v/>
      </c>
      <c r="O7" s="350" t="str">
        <f>IF(N7="","",VLOOKUP(N$5:N$54,'①7.積算内訳（販促）'!$B$6:$H$505,5,FALSE))</f>
        <v/>
      </c>
      <c r="P7" s="350" t="str">
        <f>IF($N7="","",VLOOKUP($N$5:$N$54,'①7.積算内訳（販促）'!$B$6:$H$505,6,FALSE))</f>
        <v/>
      </c>
      <c r="Q7" s="350" t="str">
        <f>IF($N7="","",VLOOKUP($N$5:$N$54,'①7.積算内訳（販促）'!$B$6:$H$505,7,FALSE))</f>
        <v/>
      </c>
    </row>
    <row r="8" spans="2:17" ht="42" customHeight="1">
      <c r="B8" s="369" t="str">
        <f>IF(C8="","",IF('⑦1.活動計画変更（販促）'!C13="中止","中止","販促④"))</f>
        <v/>
      </c>
      <c r="C8" s="336" t="str">
        <f>IF('⑦1.活動計画変更（販促）'!C13="変更",'⑦1.活動計画変更（販促）'!D13,IF('⑦1.活動計画変更（販促）'!C13="中止",0,'⑦1.活動計画変更（販促）'!D12))</f>
        <v/>
      </c>
      <c r="D8" s="337" t="str">
        <f>IF('⑦1.活動計画変更（販促）'!C13="変更",'⑦1.活動計画変更（販促）'!E13,IF('⑦1.活動計画変更（販促）'!C13="中止","",'⑦1.活動計画変更（販促）'!E12))</f>
        <v/>
      </c>
      <c r="E8" s="337" t="str">
        <f>IF('⑦1.活動計画変更（販促）'!C13="変更",'⑦1.活動計画変更（販促）'!F13,IF('⑦1.活動計画変更（販促）'!C13="中止","",'⑦1.活動計画変更（販促）'!F12))</f>
        <v/>
      </c>
      <c r="F8" s="339" t="str">
        <f>IF('⑦1.活動計画変更（販促）'!C13="変更",'⑦1.活動計画変更（販促）'!G13,IF('⑦1.活動計画変更（販促）'!C13="中止","",'⑦1.活動計画変更（販促）'!G12))</f>
        <v/>
      </c>
      <c r="G8" s="860" t="s">
        <v>286</v>
      </c>
      <c r="H8" s="1230"/>
      <c r="I8" s="1230"/>
      <c r="J8" s="1230"/>
      <c r="K8" s="1231"/>
      <c r="M8" s="219"/>
      <c r="N8" s="351" t="str">
        <f t="array" ref="N8">IFERROR(INDEX($B$5:$B$54,SMALL(IF($G$5:$G$54="実施済",ROW($B$5:$B$54)),ROW(B4))-4,0),"")</f>
        <v/>
      </c>
      <c r="O8" s="350" t="str">
        <f>IF(N8="","",VLOOKUP(N$5:N$54,'①7.積算内訳（販促）'!$B$6:$H$505,5,FALSE))</f>
        <v/>
      </c>
      <c r="P8" s="350" t="str">
        <f>IF($N8="","",VLOOKUP($N$5:$N$54,'①7.積算内訳（販促）'!$B$6:$H$505,6,FALSE))</f>
        <v/>
      </c>
      <c r="Q8" s="350" t="str">
        <f>IF($N8="","",VLOOKUP($N$5:$N$54,'①7.積算内訳（販促）'!$B$6:$H$505,7,FALSE))</f>
        <v/>
      </c>
    </row>
    <row r="9" spans="2:17" ht="42" customHeight="1">
      <c r="B9" s="369" t="str">
        <f>IF(C9="","",IF('⑦1.活動計画変更（販促）'!C15="中止","中止","販促⑤"))</f>
        <v/>
      </c>
      <c r="C9" s="336" t="str">
        <f>IF('⑦1.活動計画変更（販促）'!C15="変更",'⑦1.活動計画変更（販促）'!D15,IF('⑦1.活動計画変更（販促）'!C15="中止",0,'⑦1.活動計画変更（販促）'!D14))</f>
        <v/>
      </c>
      <c r="D9" s="337" t="str">
        <f>IF('⑦1.活動計画変更（販促）'!C15="変更",'⑦1.活動計画変更（販促）'!E15,IF('⑦1.活動計画変更（販促）'!C15="中止","",'⑦1.活動計画変更（販促）'!E14))</f>
        <v/>
      </c>
      <c r="E9" s="337" t="str">
        <f>IF('⑦1.活動計画変更（販促）'!C15="変更",'⑦1.活動計画変更（販促）'!F15,IF('⑦1.活動計画変更（販促）'!C15="中止","",'⑦1.活動計画変更（販促）'!F14))</f>
        <v/>
      </c>
      <c r="F9" s="339" t="str">
        <f>IF('⑦1.活動計画変更（販促）'!C15="変更",'⑦1.活動計画変更（販促）'!G15,IF('⑦1.活動計画変更（販促）'!C15="中止","",'⑦1.活動計画変更（販促）'!G14))</f>
        <v/>
      </c>
      <c r="G9" s="860" t="s">
        <v>286</v>
      </c>
      <c r="H9" s="1230"/>
      <c r="I9" s="1230"/>
      <c r="J9" s="1230"/>
      <c r="K9" s="1231"/>
      <c r="N9" s="351" t="str">
        <f t="array" ref="N9">IFERROR(INDEX($B$5:$B$54,SMALL(IF($G$5:$G$54="実施済",ROW($B$5:$B$54)),ROW(B5))-4,0),"")</f>
        <v/>
      </c>
      <c r="O9" s="350" t="str">
        <f>IF(N9="","",VLOOKUP(N$5:N$54,'①7.積算内訳（販促）'!$B$6:$H$505,5,FALSE))</f>
        <v/>
      </c>
      <c r="P9" s="350" t="str">
        <f>IF($N9="","",VLOOKUP($N$5:$N$54,'①7.積算内訳（販促）'!$B$6:$H$505,6,FALSE))</f>
        <v/>
      </c>
      <c r="Q9" s="350" t="str">
        <f>IF($N9="","",VLOOKUP($N$5:$N$54,'①7.積算内訳（販促）'!$B$6:$H$505,7,FALSE))</f>
        <v/>
      </c>
    </row>
    <row r="10" spans="2:17" ht="42" customHeight="1">
      <c r="B10" s="369" t="str">
        <f>IF(C10="","",IF('⑦1.活動計画変更（販促）'!C17="中止","中止","販促⑥"))</f>
        <v/>
      </c>
      <c r="C10" s="336" t="str">
        <f>IF('⑦1.活動計画変更（販促）'!C17="変更",'⑦1.活動計画変更（販促）'!D17,IF('⑦1.活動計画変更（販促）'!C17="中止",0,'⑦1.活動計画変更（販促）'!D16))</f>
        <v/>
      </c>
      <c r="D10" s="337" t="str">
        <f>IF('⑦1.活動計画変更（販促）'!C17="変更",'⑦1.活動計画変更（販促）'!E17,IF('⑦1.活動計画変更（販促）'!C17="中止","",'⑦1.活動計画変更（販促）'!E16))</f>
        <v/>
      </c>
      <c r="E10" s="337" t="str">
        <f>IF('⑦1.活動計画変更（販促）'!C17="変更",'⑦1.活動計画変更（販促）'!F17,IF('⑦1.活動計画変更（販促）'!C17="中止","",'⑦1.活動計画変更（販促）'!F16))</f>
        <v/>
      </c>
      <c r="F10" s="340" t="str">
        <f>IF('⑦1.活動計画変更（販促）'!C17="変更",'⑦1.活動計画変更（販促）'!G17,IF('⑦1.活動計画変更（販促）'!C17="中止","",'⑦1.活動計画変更（販促）'!G16))</f>
        <v/>
      </c>
      <c r="G10" s="860" t="s">
        <v>286</v>
      </c>
      <c r="H10" s="1230"/>
      <c r="I10" s="1230"/>
      <c r="J10" s="1230"/>
      <c r="K10" s="1231"/>
      <c r="N10" s="351" t="str">
        <f t="array" ref="N10">IFERROR(INDEX($B$5:$B$54,SMALL(IF($G$5:$G$54="実施済",ROW($B$5:$B$54)),ROW(B6))-4,0),"")</f>
        <v/>
      </c>
      <c r="O10" s="350" t="str">
        <f>IF(N10="","",VLOOKUP(N$5:N$54,'①7.積算内訳（販促）'!$B$6:$H$505,5,FALSE))</f>
        <v/>
      </c>
      <c r="P10" s="350" t="str">
        <f>IF($N10="","",VLOOKUP($N$5:$N$54,'①7.積算内訳（販促）'!$B$6:$H$505,6,FALSE))</f>
        <v/>
      </c>
      <c r="Q10" s="350" t="str">
        <f>IF($N10="","",VLOOKUP($N$5:$N$54,'①7.積算内訳（販促）'!$B$6:$H$505,7,FALSE))</f>
        <v/>
      </c>
    </row>
    <row r="11" spans="2:17" ht="42" customHeight="1">
      <c r="B11" s="369" t="str">
        <f>IF(C11="","",IF('⑦1.活動計画変更（販促）'!C19="中止","中止","販促⑦"))</f>
        <v/>
      </c>
      <c r="C11" s="336" t="str">
        <f>IF('⑦1.活動計画変更（販促）'!C19="変更",'⑦1.活動計画変更（販促）'!D19,IF('⑦1.活動計画変更（販促）'!C19="中止",0,'⑦1.活動計画変更（販促）'!D18))</f>
        <v/>
      </c>
      <c r="D11" s="337" t="str">
        <f>IF('⑦1.活動計画変更（販促）'!C19="変更",'⑦1.活動計画変更（販促）'!E19,IF('⑦1.活動計画変更（販促）'!C19="中止","",'⑦1.活動計画変更（販促）'!E18))</f>
        <v/>
      </c>
      <c r="E11" s="337" t="str">
        <f>IF('⑦1.活動計画変更（販促）'!C19="変更",'⑦1.活動計画変更（販促）'!F19,IF('⑦1.活動計画変更（販促）'!C19="中止","",'⑦1.活動計画変更（販促）'!F18))</f>
        <v/>
      </c>
      <c r="F11" s="340" t="str">
        <f>IF('⑦1.活動計画変更（販促）'!C19="変更",'⑦1.活動計画変更（販促）'!G19,IF('⑦1.活動計画変更（販促）'!C19="中止","",'⑦1.活動計画変更（販促）'!G18))</f>
        <v/>
      </c>
      <c r="G11" s="860" t="s">
        <v>286</v>
      </c>
      <c r="H11" s="1230"/>
      <c r="I11" s="1230"/>
      <c r="J11" s="1230"/>
      <c r="K11" s="1231"/>
      <c r="N11" s="351" t="str">
        <f t="array" ref="N11">IFERROR(INDEX($B$5:$B$54,SMALL(IF($G$5:$G$54="実施済",ROW($B$5:$B$54)),ROW(B7))-4,0),"")</f>
        <v/>
      </c>
      <c r="O11" s="350" t="str">
        <f>IF(N11="","",VLOOKUP(N$5:N$54,'①7.積算内訳（販促）'!$B$6:$H$505,5,FALSE))</f>
        <v/>
      </c>
      <c r="P11" s="350" t="str">
        <f>IF($N11="","",VLOOKUP($N$5:$N$54,'①7.積算内訳（販促）'!$B$6:$H$505,6,FALSE))</f>
        <v/>
      </c>
      <c r="Q11" s="350" t="str">
        <f>IF($N11="","",VLOOKUP($N$5:$N$54,'①7.積算内訳（販促）'!$B$6:$H$505,7,FALSE))</f>
        <v/>
      </c>
    </row>
    <row r="12" spans="2:17" ht="42" customHeight="1">
      <c r="B12" s="369" t="str">
        <f>IF(C12="","",IF('⑦1.活動計画変更（販促）'!C21="中止","中止","販促⑧"))</f>
        <v/>
      </c>
      <c r="C12" s="336" t="str">
        <f>IF('⑦1.活動計画変更（販促）'!C21="変更",'⑦1.活動計画変更（販促）'!D21,IF('⑦1.活動計画変更（販促）'!C21="中止",0,'⑦1.活動計画変更（販促）'!D20))</f>
        <v/>
      </c>
      <c r="D12" s="337" t="str">
        <f>IF('⑦1.活動計画変更（販促）'!C21="変更",'⑦1.活動計画変更（販促）'!E21,IF('⑦1.活動計画変更（販促）'!C21="中止","",'⑦1.活動計画変更（販促）'!E20))</f>
        <v/>
      </c>
      <c r="E12" s="337" t="str">
        <f>IF('⑦1.活動計画変更（販促）'!C21="変更",'⑦1.活動計画変更（販促）'!F21,IF('⑦1.活動計画変更（販促）'!C21="中止","",'⑦1.活動計画変更（販促）'!F20))</f>
        <v/>
      </c>
      <c r="F12" s="340" t="str">
        <f>IF('⑦1.活動計画変更（販促）'!C21="変更",'⑦1.活動計画変更（販促）'!G21,IF('⑦1.活動計画変更（販促）'!C21="中止","",'⑦1.活動計画変更（販促）'!G20))</f>
        <v/>
      </c>
      <c r="G12" s="860" t="s">
        <v>286</v>
      </c>
      <c r="H12" s="1230"/>
      <c r="I12" s="1230"/>
      <c r="J12" s="1230"/>
      <c r="K12" s="1231"/>
      <c r="N12" s="351" t="str">
        <f t="array" ref="N12">IFERROR(INDEX($B$5:$B$54,SMALL(IF($G$5:$G$54="実施済",ROW($B$5:$B$54)),ROW(B8))-4,0),"")</f>
        <v/>
      </c>
      <c r="O12" s="350" t="str">
        <f>IF(N12="","",VLOOKUP(N$5:N$54,'①7.積算内訳（販促）'!$B$6:$H$505,5,FALSE))</f>
        <v/>
      </c>
      <c r="P12" s="350" t="str">
        <f>IF($N12="","",VLOOKUP($N$5:$N$54,'①7.積算内訳（販促）'!$B$6:$H$505,6,FALSE))</f>
        <v/>
      </c>
      <c r="Q12" s="350" t="str">
        <f>IF($N12="","",VLOOKUP($N$5:$N$54,'①7.積算内訳（販促）'!$B$6:$H$505,7,FALSE))</f>
        <v/>
      </c>
    </row>
    <row r="13" spans="2:17" ht="42" customHeight="1">
      <c r="B13" s="369" t="str">
        <f>IF(C13="","",IF('⑦1.活動計画変更（販促）'!C23="中止","中止","販促⑨"))</f>
        <v/>
      </c>
      <c r="C13" s="336" t="str">
        <f>IF('⑦1.活動計画変更（販促）'!C23="変更",'⑦1.活動計画変更（販促）'!D23,IF('⑦1.活動計画変更（販促）'!C23="中止",0,'⑦1.活動計画変更（販促）'!D22))</f>
        <v/>
      </c>
      <c r="D13" s="337" t="str">
        <f>IF('⑦1.活動計画変更（販促）'!C23="変更",'⑦1.活動計画変更（販促）'!E23,IF('⑦1.活動計画変更（販促）'!C23="中止","",'⑦1.活動計画変更（販促）'!E22))</f>
        <v/>
      </c>
      <c r="E13" s="337" t="str">
        <f>IF('⑦1.活動計画変更（販促）'!C23="変更",'⑦1.活動計画変更（販促）'!F23,IF('⑦1.活動計画変更（販促）'!C23="中止","",'⑦1.活動計画変更（販促）'!F22))</f>
        <v/>
      </c>
      <c r="F13" s="340" t="str">
        <f>IF('⑦1.活動計画変更（販促）'!C23="変更",'⑦1.活動計画変更（販促）'!G23,IF('⑦1.活動計画変更（販促）'!C23="中止","",'⑦1.活動計画変更（販促）'!G22))</f>
        <v/>
      </c>
      <c r="G13" s="860" t="s">
        <v>286</v>
      </c>
      <c r="H13" s="1230"/>
      <c r="I13" s="1230"/>
      <c r="J13" s="1230"/>
      <c r="K13" s="1231"/>
      <c r="N13" s="351" t="str">
        <f t="array" ref="N13">IFERROR(INDEX($B$5:$B$54,SMALL(IF($G$5:$G$54="実施済",ROW($B$5:$B$54)),ROW(B9))-4,0),"")</f>
        <v/>
      </c>
      <c r="O13" s="350" t="str">
        <f>IF(N13="","",VLOOKUP(N$5:N$54,'①7.積算内訳（販促）'!$B$6:$H$505,5,FALSE))</f>
        <v/>
      </c>
      <c r="P13" s="350" t="str">
        <f>IF($N13="","",VLOOKUP($N$5:$N$54,'①7.積算内訳（販促）'!$B$6:$H$505,6,FALSE))</f>
        <v/>
      </c>
      <c r="Q13" s="350" t="str">
        <f>IF($N13="","",VLOOKUP($N$5:$N$54,'①7.積算内訳（販促）'!$B$6:$H$505,7,FALSE))</f>
        <v/>
      </c>
    </row>
    <row r="14" spans="2:17" ht="42" customHeight="1" thickBot="1">
      <c r="B14" s="370" t="str">
        <f>IF(C14="","",IF('⑦1.活動計画変更（販促）'!C25="中止","中止","販促⑩"))</f>
        <v/>
      </c>
      <c r="C14" s="341" t="str">
        <f>IF('⑦1.活動計画変更（販促）'!C25="変更",'⑦1.活動計画変更（販促）'!D25,IF('⑦1.活動計画変更（販促）'!C25="中止",0,'⑦1.活動計画変更（販促）'!D24))</f>
        <v/>
      </c>
      <c r="D14" s="342" t="str">
        <f>IF('⑦1.活動計画変更（販促）'!C25="変更",'⑦1.活動計画変更（販促）'!E25,IF('⑦1.活動計画変更（販促）'!C25="中止","",'⑦1.活動計画変更（販促）'!E24))</f>
        <v/>
      </c>
      <c r="E14" s="342" t="str">
        <f>IF('⑦1.活動計画変更（販促）'!C25="変更",'⑦1.活動計画変更（販促）'!F25,IF('⑦1.活動計画変更（販促）'!C25="中止","",'⑦1.活動計画変更（販促）'!F24))</f>
        <v/>
      </c>
      <c r="F14" s="343" t="str">
        <f>IF('⑦1.活動計画変更（販促）'!C25="変更",'⑦1.活動計画変更（販促）'!G25,IF('⑦1.活動計画変更（販促）'!C25="中止","",'⑦1.活動計画変更（販促）'!G24))</f>
        <v/>
      </c>
      <c r="G14" s="876" t="s">
        <v>286</v>
      </c>
      <c r="H14" s="1232"/>
      <c r="I14" s="1232"/>
      <c r="J14" s="1232"/>
      <c r="K14" s="1233"/>
      <c r="N14" s="351" t="str">
        <f t="array" ref="N14">IFERROR(INDEX($B$5:$B$54,SMALL(IF($G$5:$G$54="実施済",ROW($B$5:$B$54)),ROW(B10))-4,0),"")</f>
        <v/>
      </c>
      <c r="O14" s="350" t="str">
        <f>IF(N14="","",VLOOKUP(N$5:N$54,'①7.積算内訳（販促）'!$B$6:$H$505,5,FALSE))</f>
        <v/>
      </c>
      <c r="P14" s="350" t="str">
        <f>IF($N14="","",VLOOKUP($N$5:$N$54,'①7.積算内訳（販促）'!$B$6:$H$505,6,FALSE))</f>
        <v/>
      </c>
      <c r="Q14" s="350" t="str">
        <f>IF($N14="","",VLOOKUP($N$5:$N$54,'①7.積算内訳（販促）'!$B$6:$H$505,7,FALSE))</f>
        <v/>
      </c>
    </row>
    <row r="15" spans="2:17" ht="42" customHeight="1">
      <c r="B15" s="368" t="str">
        <f>IF(C15="","",IF('⑦1.活動計画変更（販促）'!C27="中止","中止","販促⑪"))</f>
        <v/>
      </c>
      <c r="C15" s="344" t="str">
        <f>IF('⑦1.活動計画変更（販促）'!C27="変更",'⑦1.活動計画変更（販促）'!D27,IF('⑦1.活動計画変更（販促）'!C27="中止",0,'⑦1.活動計画変更（販促）'!D26))</f>
        <v/>
      </c>
      <c r="D15" s="345" t="str">
        <f>IF('⑦1.活動計画変更（販促）'!C27="変更",'⑦1.活動計画変更（販促）'!E27,IF('⑦1.活動計画変更（販促）'!C27="中止","",'⑦1.活動計画変更（販促）'!E26))</f>
        <v/>
      </c>
      <c r="E15" s="345" t="str">
        <f>IF('⑦1.活動計画変更（販促）'!C27="変更",'⑦1.活動計画変更（販促）'!F27,IF('⑦1.活動計画変更（販促）'!C27="中止","",'⑦1.活動計画変更（販促）'!F26))</f>
        <v/>
      </c>
      <c r="F15" s="346" t="str">
        <f>IF('⑦1.活動計画変更（販促）'!C27="変更",'⑦1.活動計画変更（販促）'!G27,IF('⑦1.活動計画変更（販促）'!C27="中止","",'⑦1.活動計画変更（販促）'!G26))</f>
        <v/>
      </c>
      <c r="G15" s="877" t="s">
        <v>286</v>
      </c>
      <c r="H15" s="1241"/>
      <c r="I15" s="1241"/>
      <c r="J15" s="1241"/>
      <c r="K15" s="1242"/>
      <c r="N15" s="351" t="str">
        <f t="array" ref="N15">IFERROR(INDEX($B$5:$B$54,SMALL(IF($G$5:$G$54="実施済",ROW($B$5:$B$54)),ROW(B11))-4,0),"")</f>
        <v/>
      </c>
      <c r="O15" s="350" t="str">
        <f>IF(N15="","",VLOOKUP(N$5:N$54,'①7.積算内訳（販促）'!$B$6:$H$505,5,FALSE))</f>
        <v/>
      </c>
      <c r="P15" s="350" t="str">
        <f>IF($N15="","",VLOOKUP($N$5:$N$54,'①7.積算内訳（販促）'!$B$6:$H$505,6,FALSE))</f>
        <v/>
      </c>
      <c r="Q15" s="350" t="str">
        <f>IF($N15="","",VLOOKUP($N$5:$N$54,'①7.積算内訳（販促）'!$B$6:$H$505,7,FALSE))</f>
        <v/>
      </c>
    </row>
    <row r="16" spans="2:17" ht="42" customHeight="1">
      <c r="B16" s="369" t="str">
        <f>IF(C16="","",IF('⑦1.活動計画変更（販促）'!C29="中止","中止","販促⑫"))</f>
        <v/>
      </c>
      <c r="C16" s="336" t="str">
        <f>IF('⑦1.活動計画変更（販促）'!C29="変更",'⑦1.活動計画変更（販促）'!D29,IF('⑦1.活動計画変更（販促）'!C29="中止",0,'⑦1.活動計画変更（販促）'!D28))</f>
        <v/>
      </c>
      <c r="D16" s="337" t="str">
        <f>IF('⑦1.活動計画変更（販促）'!C29="変更",'⑦1.活動計画変更（販促）'!E29,IF('⑦1.活動計画変更（販促）'!C29="中止","",'⑦1.活動計画変更（販促）'!E28))</f>
        <v/>
      </c>
      <c r="E16" s="337" t="str">
        <f>IF('⑦1.活動計画変更（販促）'!C29="変更",'⑦1.活動計画変更（販促）'!F29,IF('⑦1.活動計画変更（販促）'!C29="中止","",'⑦1.活動計画変更（販促）'!F28))</f>
        <v/>
      </c>
      <c r="F16" s="340" t="str">
        <f>IF('⑦1.活動計画変更（販促）'!C29="変更",'⑦1.活動計画変更（販促）'!G29,IF('⑦1.活動計画変更（販促）'!C29="中止","",'⑦1.活動計画変更（販促）'!G28))</f>
        <v/>
      </c>
      <c r="G16" s="860" t="s">
        <v>286</v>
      </c>
      <c r="H16" s="1230"/>
      <c r="I16" s="1230"/>
      <c r="J16" s="1230"/>
      <c r="K16" s="1231"/>
      <c r="N16" s="351" t="str">
        <f t="array" ref="N16">IFERROR(INDEX($B$5:$B$54,SMALL(IF($G$5:$G$54="実施済",ROW($B$5:$B$54)),ROW(B12))-4,0),"")</f>
        <v/>
      </c>
      <c r="O16" s="350" t="str">
        <f>IF(N16="","",VLOOKUP(N$5:N$54,'①7.積算内訳（販促）'!$B$6:$H$505,5,FALSE))</f>
        <v/>
      </c>
      <c r="P16" s="350" t="str">
        <f>IF($N16="","",VLOOKUP($N$5:$N$54,'①7.積算内訳（販促）'!$B$6:$H$505,6,FALSE))</f>
        <v/>
      </c>
      <c r="Q16" s="350" t="str">
        <f>IF($N16="","",VLOOKUP($N$5:$N$54,'①7.積算内訳（販促）'!$B$6:$H$505,7,FALSE))</f>
        <v/>
      </c>
    </row>
    <row r="17" spans="2:17" ht="42" customHeight="1">
      <c r="B17" s="369" t="str">
        <f>IF(C17="","",IF('⑦1.活動計画変更（販促）'!C31="中止","中止","販促⑬"))</f>
        <v/>
      </c>
      <c r="C17" s="336" t="str">
        <f>IF('⑦1.活動計画変更（販促）'!C31="変更",'⑦1.活動計画変更（販促）'!D31,IF('⑦1.活動計画変更（販促）'!C31="中止",0,'⑦1.活動計画変更（販促）'!D30))</f>
        <v/>
      </c>
      <c r="D17" s="337" t="str">
        <f>IF('⑦1.活動計画変更（販促）'!C31="変更",'⑦1.活動計画変更（販促）'!E31,IF('⑦1.活動計画変更（販促）'!C31="中止","",'⑦1.活動計画変更（販促）'!E30))</f>
        <v/>
      </c>
      <c r="E17" s="337" t="str">
        <f>IF('⑦1.活動計画変更（販促）'!C31="変更",'⑦1.活動計画変更（販促）'!F31,IF('⑦1.活動計画変更（販促）'!C31="中止","",'⑦1.活動計画変更（販促）'!F30))</f>
        <v/>
      </c>
      <c r="F17" s="340" t="str">
        <f>IF('⑦1.活動計画変更（販促）'!C31="変更",'⑦1.活動計画変更（販促）'!G31,IF('⑦1.活動計画変更（販促）'!C31="中止","",'⑦1.活動計画変更（販促）'!G30))</f>
        <v/>
      </c>
      <c r="G17" s="860" t="s">
        <v>286</v>
      </c>
      <c r="H17" s="1230"/>
      <c r="I17" s="1230"/>
      <c r="J17" s="1230"/>
      <c r="K17" s="1231"/>
      <c r="N17" s="351" t="str">
        <f t="array" ref="N17">IFERROR(INDEX($B$5:$B$54,SMALL(IF($G$5:$G$54="実施済",ROW($B$5:$B$54)),ROW(B13))-4,0),"")</f>
        <v/>
      </c>
      <c r="O17" s="350" t="str">
        <f>IF(N17="","",VLOOKUP(N$5:N$54,'①7.積算内訳（販促）'!$B$6:$H$505,5,FALSE))</f>
        <v/>
      </c>
      <c r="P17" s="350" t="str">
        <f>IF($N17="","",VLOOKUP($N$5:$N$54,'①7.積算内訳（販促）'!$B$6:$H$505,6,FALSE))</f>
        <v/>
      </c>
      <c r="Q17" s="350" t="str">
        <f>IF($N17="","",VLOOKUP($N$5:$N$54,'①7.積算内訳（販促）'!$B$6:$H$505,7,FALSE))</f>
        <v/>
      </c>
    </row>
    <row r="18" spans="2:17" ht="42" customHeight="1">
      <c r="B18" s="369" t="str">
        <f>IF(C18="","",IF('⑦1.活動計画変更（販促）'!C33="中止","中止","販促⑭"))</f>
        <v/>
      </c>
      <c r="C18" s="336" t="str">
        <f>IF('⑦1.活動計画変更（販促）'!C33="変更",'⑦1.活動計画変更（販促）'!D33,IF('⑦1.活動計画変更（販促）'!C33="中止",0,'⑦1.活動計画変更（販促）'!D32))</f>
        <v/>
      </c>
      <c r="D18" s="337" t="str">
        <f>IF('⑦1.活動計画変更（販促）'!C33="変更",'⑦1.活動計画変更（販促）'!E33,IF('⑦1.活動計画変更（販促）'!C33="中止","",'⑦1.活動計画変更（販促）'!E32))</f>
        <v/>
      </c>
      <c r="E18" s="337" t="str">
        <f>IF('⑦1.活動計画変更（販促）'!C33="変更",'⑦1.活動計画変更（販促）'!F33,IF('⑦1.活動計画変更（販促）'!C33="中止","",'⑦1.活動計画変更（販促）'!F32))</f>
        <v/>
      </c>
      <c r="F18" s="340" t="str">
        <f>IF('⑦1.活動計画変更（販促）'!C33="変更",'⑦1.活動計画変更（販促）'!G33,IF('⑦1.活動計画変更（販促）'!C33="中止","",'⑦1.活動計画変更（販促）'!G32))</f>
        <v/>
      </c>
      <c r="G18" s="860" t="s">
        <v>286</v>
      </c>
      <c r="H18" s="1230"/>
      <c r="I18" s="1230"/>
      <c r="J18" s="1230"/>
      <c r="K18" s="1231"/>
      <c r="N18" s="351" t="str">
        <f t="array" ref="N18">IFERROR(INDEX($B$5:$B$54,SMALL(IF($G$5:$G$54="実施済",ROW($B$5:$B$54)),ROW(B14))-4,0),"")</f>
        <v/>
      </c>
      <c r="O18" s="350" t="str">
        <f>IF(N18="","",VLOOKUP(N$5:N$54,'①7.積算内訳（販促）'!$B$6:$H$505,5,FALSE))</f>
        <v/>
      </c>
      <c r="P18" s="350" t="str">
        <f>IF($N18="","",VLOOKUP($N$5:$N$54,'①7.積算内訳（販促）'!$B$6:$H$505,6,FALSE))</f>
        <v/>
      </c>
      <c r="Q18" s="350" t="str">
        <f>IF($N18="","",VLOOKUP($N$5:$N$54,'①7.積算内訳（販促）'!$B$6:$H$505,7,FALSE))</f>
        <v/>
      </c>
    </row>
    <row r="19" spans="2:17" ht="42" customHeight="1">
      <c r="B19" s="369" t="str">
        <f>IF(C19="","",IF('⑦1.活動計画変更（販促）'!C35="中止","中止","販促⑮"))</f>
        <v/>
      </c>
      <c r="C19" s="336" t="str">
        <f>IF('⑦1.活動計画変更（販促）'!C35="変更",'⑦1.活動計画変更（販促）'!D35,IF('⑦1.活動計画変更（販促）'!C35="中止",0,'⑦1.活動計画変更（販促）'!D34))</f>
        <v/>
      </c>
      <c r="D19" s="337" t="str">
        <f>IF('⑦1.活動計画変更（販促）'!C35="変更",'⑦1.活動計画変更（販促）'!E35,IF('⑦1.活動計画変更（販促）'!C35="中止","",'⑦1.活動計画変更（販促）'!E34))</f>
        <v/>
      </c>
      <c r="E19" s="337" t="str">
        <f>IF('⑦1.活動計画変更（販促）'!C35="変更",'⑦1.活動計画変更（販促）'!F35,IF('⑦1.活動計画変更（販促）'!C35="中止","",'⑦1.活動計画変更（販促）'!F34))</f>
        <v/>
      </c>
      <c r="F19" s="340" t="str">
        <f>IF('⑦1.活動計画変更（販促）'!C35="変更",'⑦1.活動計画変更（販促）'!G35,IF('⑦1.活動計画変更（販促）'!C35="中止","",'⑦1.活動計画変更（販促）'!G34))</f>
        <v/>
      </c>
      <c r="G19" s="860" t="s">
        <v>286</v>
      </c>
      <c r="H19" s="1230"/>
      <c r="I19" s="1230"/>
      <c r="J19" s="1230"/>
      <c r="K19" s="1231"/>
      <c r="N19" s="351" t="str">
        <f t="array" ref="N19">IFERROR(INDEX($B$5:$B$54,SMALL(IF($G$5:$G$54="実施済",ROW($B$5:$B$54)),ROW(B15))-4,0),"")</f>
        <v/>
      </c>
      <c r="O19" s="350" t="str">
        <f>IF(N19="","",VLOOKUP(N$5:N$54,'①7.積算内訳（販促）'!$B$6:$H$505,5,FALSE))</f>
        <v/>
      </c>
      <c r="P19" s="350" t="str">
        <f>IF($N19="","",VLOOKUP($N$5:$N$54,'①7.積算内訳（販促）'!$B$6:$H$505,6,FALSE))</f>
        <v/>
      </c>
      <c r="Q19" s="350" t="str">
        <f>IF($N19="","",VLOOKUP($N$5:$N$54,'①7.積算内訳（販促）'!$B$6:$H$505,7,FALSE))</f>
        <v/>
      </c>
    </row>
    <row r="20" spans="2:17" ht="42" customHeight="1">
      <c r="B20" s="369" t="str">
        <f>IF(C20="","",IF('⑦1.活動計画変更（販促）'!C37="中止","中止","販促⑯"))</f>
        <v/>
      </c>
      <c r="C20" s="336" t="str">
        <f>IF('⑦1.活動計画変更（販促）'!C37="変更",'⑦1.活動計画変更（販促）'!D37,IF('⑦1.活動計画変更（販促）'!C37="中止",0,'⑦1.活動計画変更（販促）'!D36))</f>
        <v/>
      </c>
      <c r="D20" s="337" t="str">
        <f>IF('⑦1.活動計画変更（販促）'!C37="変更",'⑦1.活動計画変更（販促）'!E37,IF('⑦1.活動計画変更（販促）'!C37="中止","",'⑦1.活動計画変更（販促）'!E36))</f>
        <v/>
      </c>
      <c r="E20" s="337" t="str">
        <f>IF('⑦1.活動計画変更（販促）'!C37="変更",'⑦1.活動計画変更（販促）'!F37,IF('⑦1.活動計画変更（販促）'!C37="中止","",'⑦1.活動計画変更（販促）'!F36))</f>
        <v/>
      </c>
      <c r="F20" s="340" t="str">
        <f>IF('⑦1.活動計画変更（販促）'!C37="変更",'⑦1.活動計画変更（販促）'!G37,IF('⑦1.活動計画変更（販促）'!C37="中止","",'⑦1.活動計画変更（販促）'!G36))</f>
        <v/>
      </c>
      <c r="G20" s="860" t="s">
        <v>286</v>
      </c>
      <c r="H20" s="1230"/>
      <c r="I20" s="1230"/>
      <c r="J20" s="1230"/>
      <c r="K20" s="1231"/>
      <c r="N20" s="351" t="str">
        <f t="array" ref="N20">IFERROR(INDEX($B$5:$B$54,SMALL(IF($G$5:$G$54="実施済",ROW($B$5:$B$54)),ROW(B16))-4,0),"")</f>
        <v/>
      </c>
      <c r="O20" s="350" t="str">
        <f>IF(N20="","",VLOOKUP(N$5:N$54,'①7.積算内訳（販促）'!$B$6:$H$505,5,FALSE))</f>
        <v/>
      </c>
      <c r="P20" s="350" t="str">
        <f>IF($N20="","",VLOOKUP($N$5:$N$54,'①7.積算内訳（販促）'!$B$6:$H$505,6,FALSE))</f>
        <v/>
      </c>
      <c r="Q20" s="350" t="str">
        <f>IF($N20="","",VLOOKUP($N$5:$N$54,'①7.積算内訳（販促）'!$B$6:$H$505,7,FALSE))</f>
        <v/>
      </c>
    </row>
    <row r="21" spans="2:17" ht="42" customHeight="1">
      <c r="B21" s="369" t="str">
        <f>IF(C21="","",IF('⑦1.活動計画変更（販促）'!C39="中止","中止","販促⑰"))</f>
        <v/>
      </c>
      <c r="C21" s="336" t="str">
        <f>IF('⑦1.活動計画変更（販促）'!C39="変更",'⑦1.活動計画変更（販促）'!D39,IF('⑦1.活動計画変更（販促）'!C39="中止",0,'⑦1.活動計画変更（販促）'!D38))</f>
        <v/>
      </c>
      <c r="D21" s="337" t="str">
        <f>IF('⑦1.活動計画変更（販促）'!C39="変更",'⑦1.活動計画変更（販促）'!E39,IF('⑦1.活動計画変更（販促）'!C39="中止","",'⑦1.活動計画変更（販促）'!E38))</f>
        <v/>
      </c>
      <c r="E21" s="337" t="str">
        <f>IF('⑦1.活動計画変更（販促）'!C39="変更",'⑦1.活動計画変更（販促）'!F39,IF('⑦1.活動計画変更（販促）'!C39="中止","",'⑦1.活動計画変更（販促）'!F38))</f>
        <v/>
      </c>
      <c r="F21" s="340" t="str">
        <f>IF('⑦1.活動計画変更（販促）'!C39="変更",'⑦1.活動計画変更（販促）'!G39,IF('⑦1.活動計画変更（販促）'!C39="中止","",'⑦1.活動計画変更（販促）'!G38))</f>
        <v/>
      </c>
      <c r="G21" s="860" t="s">
        <v>286</v>
      </c>
      <c r="H21" s="1230"/>
      <c r="I21" s="1230"/>
      <c r="J21" s="1230"/>
      <c r="K21" s="1231"/>
      <c r="N21" s="351" t="str">
        <f t="array" ref="N21">IFERROR(INDEX($B$5:$B$54,SMALL(IF($G$5:$G$54="実施済",ROW($B$5:$B$54)),ROW(B17))-4,0),"")</f>
        <v/>
      </c>
      <c r="O21" s="350" t="str">
        <f>IF(N21="","",VLOOKUP(N$5:N$54,'①7.積算内訳（販促）'!$B$6:$H$505,5,FALSE))</f>
        <v/>
      </c>
      <c r="P21" s="350" t="str">
        <f>IF($N21="","",VLOOKUP($N$5:$N$54,'①7.積算内訳（販促）'!$B$6:$H$505,6,FALSE))</f>
        <v/>
      </c>
      <c r="Q21" s="350" t="str">
        <f>IF($N21="","",VLOOKUP($N$5:$N$54,'①7.積算内訳（販促）'!$B$6:$H$505,7,FALSE))</f>
        <v/>
      </c>
    </row>
    <row r="22" spans="2:17" ht="42" customHeight="1">
      <c r="B22" s="369" t="str">
        <f>IF(C22="","",IF('⑦1.活動計画変更（販促）'!C41="中止","中止","販促⑱"))</f>
        <v/>
      </c>
      <c r="C22" s="336" t="str">
        <f>IF('⑦1.活動計画変更（販促）'!C41="変更",'⑦1.活動計画変更（販促）'!D41,IF('⑦1.活動計画変更（販促）'!C41="中止",0,'⑦1.活動計画変更（販促）'!D40))</f>
        <v/>
      </c>
      <c r="D22" s="337" t="str">
        <f>IF('⑦1.活動計画変更（販促）'!C41="変更",'⑦1.活動計画変更（販促）'!E41,IF('⑦1.活動計画変更（販促）'!C41="中止","",'⑦1.活動計画変更（販促）'!E40))</f>
        <v/>
      </c>
      <c r="E22" s="337" t="str">
        <f>IF('⑦1.活動計画変更（販促）'!C41="変更",'⑦1.活動計画変更（販促）'!F41,IF('⑦1.活動計画変更（販促）'!C41="中止","",'⑦1.活動計画変更（販促）'!F40))</f>
        <v/>
      </c>
      <c r="F22" s="340" t="str">
        <f>IF('⑦1.活動計画変更（販促）'!C41="変更",'⑦1.活動計画変更（販促）'!G41,IF('⑦1.活動計画変更（販促）'!C41="中止","",'⑦1.活動計画変更（販促）'!G40))</f>
        <v/>
      </c>
      <c r="G22" s="860" t="s">
        <v>286</v>
      </c>
      <c r="H22" s="1230"/>
      <c r="I22" s="1230"/>
      <c r="J22" s="1230"/>
      <c r="K22" s="1231"/>
      <c r="N22" s="351" t="str">
        <f t="array" ref="N22">IFERROR(INDEX($B$5:$B$54,SMALL(IF($G$5:$G$54="実施済",ROW($B$5:$B$54)),ROW(B18))-4,0),"")</f>
        <v/>
      </c>
      <c r="O22" s="350" t="str">
        <f>IF(N22="","",VLOOKUP(N$5:N$54,'①7.積算内訳（販促）'!$B$6:$H$505,5,FALSE))</f>
        <v/>
      </c>
      <c r="P22" s="350" t="str">
        <f>IF($N22="","",VLOOKUP($N$5:$N$54,'①7.積算内訳（販促）'!$B$6:$H$505,6,FALSE))</f>
        <v/>
      </c>
      <c r="Q22" s="350" t="str">
        <f>IF($N22="","",VLOOKUP($N$5:$N$54,'①7.積算内訳（販促）'!$B$6:$H$505,7,FALSE))</f>
        <v/>
      </c>
    </row>
    <row r="23" spans="2:17" ht="42" customHeight="1">
      <c r="B23" s="369" t="str">
        <f>IF(C23="","",IF('⑦1.活動計画変更（販促）'!C43="中止","中止","販促⑲"))</f>
        <v/>
      </c>
      <c r="C23" s="336" t="str">
        <f>IF('⑦1.活動計画変更（販促）'!C43="変更",'⑦1.活動計画変更（販促）'!D43,IF('⑦1.活動計画変更（販促）'!C43="中止",0,'⑦1.活動計画変更（販促）'!D42))</f>
        <v/>
      </c>
      <c r="D23" s="337" t="str">
        <f>IF('⑦1.活動計画変更（販促）'!C43="変更",'⑦1.活動計画変更（販促）'!E43,IF('⑦1.活動計画変更（販促）'!C43="中止","",'⑦1.活動計画変更（販促）'!E42))</f>
        <v/>
      </c>
      <c r="E23" s="337" t="str">
        <f>IF('⑦1.活動計画変更（販促）'!C43="変更",'⑦1.活動計画変更（販促）'!F43,IF('⑦1.活動計画変更（販促）'!C43="中止","",'⑦1.活動計画変更（販促）'!F42))</f>
        <v/>
      </c>
      <c r="F23" s="340" t="str">
        <f>IF('⑦1.活動計画変更（販促）'!C43="変更",'⑦1.活動計画変更（販促）'!G43,IF('⑦1.活動計画変更（販促）'!C43="中止","",'⑦1.活動計画変更（販促）'!G42))</f>
        <v/>
      </c>
      <c r="G23" s="860" t="s">
        <v>286</v>
      </c>
      <c r="H23" s="1230"/>
      <c r="I23" s="1230"/>
      <c r="J23" s="1230"/>
      <c r="K23" s="1231"/>
      <c r="N23" s="351" t="str">
        <f t="array" ref="N23">IFERROR(INDEX($B$5:$B$54,SMALL(IF($G$5:$G$54="実施済",ROW($B$5:$B$54)),ROW(B19))-4,0),"")</f>
        <v/>
      </c>
      <c r="O23" s="350" t="str">
        <f>IF(N23="","",VLOOKUP(N$5:N$54,'①7.積算内訳（販促）'!$B$6:$H$505,5,FALSE))</f>
        <v/>
      </c>
      <c r="P23" s="350" t="str">
        <f>IF($N23="","",VLOOKUP($N$5:$N$54,'①7.積算内訳（販促）'!$B$6:$H$505,6,FALSE))</f>
        <v/>
      </c>
      <c r="Q23" s="350" t="str">
        <f>IF($N23="","",VLOOKUP($N$5:$N$54,'①7.積算内訳（販促）'!$B$6:$H$505,7,FALSE))</f>
        <v/>
      </c>
    </row>
    <row r="24" spans="2:17" ht="42" customHeight="1" thickBot="1">
      <c r="B24" s="370" t="str">
        <f>IF(C24="","",IF('⑦1.活動計画変更（販促）'!C45="中止","中止","販促⑳"))</f>
        <v/>
      </c>
      <c r="C24" s="341" t="str">
        <f>IF('⑦1.活動計画変更（販促）'!C45="変更",'⑦1.活動計画変更（販促）'!D45,IF('⑦1.活動計画変更（販促）'!C45="中止",0,'⑦1.活動計画変更（販促）'!D44))</f>
        <v/>
      </c>
      <c r="D24" s="342" t="str">
        <f>IF('⑦1.活動計画変更（販促）'!C45="変更",'⑦1.活動計画変更（販促）'!E45,IF('⑦1.活動計画変更（販促）'!C45="中止","",'⑦1.活動計画変更（販促）'!E44))</f>
        <v/>
      </c>
      <c r="E24" s="342" t="str">
        <f>IF('⑦1.活動計画変更（販促）'!C45="変更",'⑦1.活動計画変更（販促）'!F45,IF('⑦1.活動計画変更（販促）'!C45="中止","",'⑦1.活動計画変更（販促）'!F44))</f>
        <v/>
      </c>
      <c r="F24" s="343" t="str">
        <f>IF('⑦1.活動計画変更（販促）'!C45="変更",'⑦1.活動計画変更（販促）'!G45,IF('⑦1.活動計画変更（販促）'!C45="中止","",'⑦1.活動計画変更（販促）'!G44))</f>
        <v/>
      </c>
      <c r="G24" s="876" t="s">
        <v>286</v>
      </c>
      <c r="H24" s="1232"/>
      <c r="I24" s="1232"/>
      <c r="J24" s="1232"/>
      <c r="K24" s="1233"/>
      <c r="N24" s="351" t="str">
        <f t="array" ref="N24">IFERROR(INDEX($B$5:$B$54,SMALL(IF($G$5:$G$54="実施済",ROW($B$5:$B$54)),ROW(B20))-4,0),"")</f>
        <v/>
      </c>
      <c r="O24" s="350" t="str">
        <f>IF(N24="","",VLOOKUP(N$5:N$54,'①7.積算内訳（販促）'!$B$6:$H$505,5,FALSE))</f>
        <v/>
      </c>
      <c r="P24" s="350" t="str">
        <f>IF($N24="","",VLOOKUP($N$5:$N$54,'①7.積算内訳（販促）'!$B$6:$H$505,6,FALSE))</f>
        <v/>
      </c>
      <c r="Q24" s="350" t="str">
        <f>IF($N24="","",VLOOKUP($N$5:$N$54,'①7.積算内訳（販促）'!$B$6:$H$505,7,FALSE))</f>
        <v/>
      </c>
    </row>
    <row r="25" spans="2:17" ht="42" customHeight="1">
      <c r="B25" s="368" t="str">
        <f>IF(C25="","",IF('⑦1.活動計画変更（販促）'!C107="中止","中止","販促㉑"))</f>
        <v/>
      </c>
      <c r="C25" s="344" t="str">
        <f>IF('⑦1.活動計画変更（販促）'!C47="変更",'⑦1.活動計画変更（販促）'!D47,IF('⑦1.活動計画変更（販促）'!C47="中止",0,'⑦1.活動計画変更（販促）'!D46))</f>
        <v/>
      </c>
      <c r="D25" s="345" t="str">
        <f>IF('⑦1.活動計画変更（販促）'!C47="変更",'⑦1.活動計画変更（販促）'!E47,IF('⑦1.活動計画変更（販促）'!C47="中止","",'⑦1.活動計画変更（販促）'!E46))</f>
        <v/>
      </c>
      <c r="E25" s="345" t="str">
        <f>IF('⑦1.活動計画変更（販促）'!C47="変更",'⑦1.活動計画変更（販促）'!F47,IF('⑦1.活動計画変更（販促）'!C47="中止","",'⑦1.活動計画変更（販促）'!F46))</f>
        <v/>
      </c>
      <c r="F25" s="346" t="str">
        <f>IF('⑦1.活動計画変更（販促）'!C47="変更",'⑦1.活動計画変更（販促）'!G47,IF('⑦1.活動計画変更（販促）'!C47="中止","",'⑦1.活動計画変更（販促）'!G46))</f>
        <v/>
      </c>
      <c r="G25" s="877" t="s">
        <v>286</v>
      </c>
      <c r="H25" s="1249"/>
      <c r="I25" s="1250"/>
      <c r="J25" s="1250"/>
      <c r="K25" s="1251"/>
      <c r="N25" s="351" t="str">
        <f t="array" ref="N25">IFERROR(INDEX($B$5:$B$54,SMALL(IF($G$5:$G$54="実施済",ROW($B$5:$B$54)),ROW(B21))-4,0),"")</f>
        <v/>
      </c>
      <c r="O25" s="350" t="str">
        <f>IF(N25="","",VLOOKUP(N$5:N$54,'①7.積算内訳（販促）'!$B$6:$H$505,5,FALSE))</f>
        <v/>
      </c>
      <c r="P25" s="350" t="str">
        <f>IF($N25="","",VLOOKUP($N$5:$N$54,'①7.積算内訳（販促）'!$B$6:$H$505,6,FALSE))</f>
        <v/>
      </c>
      <c r="Q25" s="350" t="str">
        <f>IF($N25="","",VLOOKUP($N$5:$N$54,'①7.積算内訳（販促）'!$B$6:$H$505,7,FALSE))</f>
        <v/>
      </c>
    </row>
    <row r="26" spans="2:17" ht="42" customHeight="1">
      <c r="B26" s="369" t="str">
        <f>IF(C26="","",IF('⑦1.活動計画変更（販促）'!C109="中止","中止","販促㉒"))</f>
        <v/>
      </c>
      <c r="C26" s="336" t="str">
        <f>IF('⑦1.活動計画変更（販促）'!C49="変更",'⑦1.活動計画変更（販促）'!D49,IF('⑦1.活動計画変更（販促）'!C49="中止",0,'⑦1.活動計画変更（販促）'!D48))</f>
        <v/>
      </c>
      <c r="D26" s="337" t="str">
        <f>IF('⑦1.活動計画変更（販促）'!C49="変更",'⑦1.活動計画変更（販促）'!E49,IF('⑦1.活動計画変更（販促）'!C49="中止","",'⑦1.活動計画変更（販促）'!E48))</f>
        <v/>
      </c>
      <c r="E26" s="337" t="str">
        <f>IF('⑦1.活動計画変更（販促）'!C49="変更",'⑦1.活動計画変更（販促）'!F49,IF('⑦1.活動計画変更（販促）'!C49="中止","",'⑦1.活動計画変更（販促）'!F48))</f>
        <v/>
      </c>
      <c r="F26" s="340" t="str">
        <f>IF('⑦1.活動計画変更（販促）'!C49="変更",'⑦1.活動計画変更（販促）'!G49,IF('⑦1.活動計画変更（販促）'!C49="中止","",'⑦1.活動計画変更（販促）'!G48))</f>
        <v/>
      </c>
      <c r="G26" s="860" t="s">
        <v>286</v>
      </c>
      <c r="H26" s="1243"/>
      <c r="I26" s="1244"/>
      <c r="J26" s="1244"/>
      <c r="K26" s="1245"/>
      <c r="N26" s="351" t="str">
        <f t="array" ref="N26">IFERROR(INDEX($B$5:$B$54,SMALL(IF($G$5:$G$54="実施済",ROW($B$5:$B$54)),ROW(B22))-4,0),"")</f>
        <v/>
      </c>
      <c r="O26" s="350" t="str">
        <f>IF(N26="","",VLOOKUP(N$5:N$54,'①7.積算内訳（販促）'!$B$6:$H$505,5,FALSE))</f>
        <v/>
      </c>
      <c r="P26" s="350" t="str">
        <f>IF($N26="","",VLOOKUP($N$5:$N$54,'①7.積算内訳（販促）'!$B$6:$H$505,6,FALSE))</f>
        <v/>
      </c>
      <c r="Q26" s="350" t="str">
        <f>IF($N26="","",VLOOKUP($N$5:$N$54,'①7.積算内訳（販促）'!$B$6:$H$505,7,FALSE))</f>
        <v/>
      </c>
    </row>
    <row r="27" spans="2:17" ht="42" customHeight="1">
      <c r="B27" s="369" t="str">
        <f>IF(C27="","",IF('⑦1.活動計画変更（販促）'!C111="中止","中止","販促㉓"))</f>
        <v/>
      </c>
      <c r="C27" s="336" t="str">
        <f>IF('⑦1.活動計画変更（販促）'!C51="変更",'⑦1.活動計画変更（販促）'!D51,IF('⑦1.活動計画変更（販促）'!C51="中止",0,'⑦1.活動計画変更（販促）'!D50))</f>
        <v/>
      </c>
      <c r="D27" s="337" t="str">
        <f>IF('⑦1.活動計画変更（販促）'!C51="変更",'⑦1.活動計画変更（販促）'!E51,IF('⑦1.活動計画変更（販促）'!C51="中止","",'⑦1.活動計画変更（販促）'!E50))</f>
        <v/>
      </c>
      <c r="E27" s="337" t="str">
        <f>IF('⑦1.活動計画変更（販促）'!C51="変更",'⑦1.活動計画変更（販促）'!F51,IF('⑦1.活動計画変更（販促）'!C51="中止","",'⑦1.活動計画変更（販促）'!F50))</f>
        <v/>
      </c>
      <c r="F27" s="340" t="str">
        <f>IF('⑦1.活動計画変更（販促）'!C51="変更",'⑦1.活動計画変更（販促）'!G51,IF('⑦1.活動計画変更（販促）'!C51="中止","",'⑦1.活動計画変更（販促）'!G50))</f>
        <v/>
      </c>
      <c r="G27" s="860" t="s">
        <v>286</v>
      </c>
      <c r="H27" s="1243"/>
      <c r="I27" s="1244"/>
      <c r="J27" s="1244"/>
      <c r="K27" s="1245"/>
      <c r="N27" s="351" t="str">
        <f t="array" ref="N27">IFERROR(INDEX($B$5:$B$54,SMALL(IF($G$5:$G$54="実施済",ROW($B$5:$B$54)),ROW(B23))-4,0),"")</f>
        <v/>
      </c>
      <c r="O27" s="350" t="str">
        <f>IF(N27="","",VLOOKUP(N$5:N$54,'①7.積算内訳（販促）'!$B$6:$H$505,5,FALSE))</f>
        <v/>
      </c>
      <c r="P27" s="350" t="str">
        <f>IF($N27="","",VLOOKUP($N$5:$N$54,'①7.積算内訳（販促）'!$B$6:$H$505,6,FALSE))</f>
        <v/>
      </c>
      <c r="Q27" s="350" t="str">
        <f>IF($N27="","",VLOOKUP($N$5:$N$54,'①7.積算内訳（販促）'!$B$6:$H$505,7,FALSE))</f>
        <v/>
      </c>
    </row>
    <row r="28" spans="2:17" ht="42" customHeight="1">
      <c r="B28" s="369" t="str">
        <f>IF(C28="","",IF('⑦1.活動計画変更（販促）'!C113="中止","中止","販促㉔"))</f>
        <v/>
      </c>
      <c r="C28" s="336" t="str">
        <f>IF('⑦1.活動計画変更（販促）'!C53="変更",'⑦1.活動計画変更（販促）'!D53,IF('⑦1.活動計画変更（販促）'!C53="中止",0,'⑦1.活動計画変更（販促）'!D52))</f>
        <v/>
      </c>
      <c r="D28" s="337" t="str">
        <f>IF('⑦1.活動計画変更（販促）'!C53="変更",'⑦1.活動計画変更（販促）'!E53,IF('⑦1.活動計画変更（販促）'!C53="中止","",'⑦1.活動計画変更（販促）'!E52))</f>
        <v/>
      </c>
      <c r="E28" s="337" t="str">
        <f>IF('⑦1.活動計画変更（販促）'!C53="変更",'⑦1.活動計画変更（販促）'!F53,IF('⑦1.活動計画変更（販促）'!C53="中止","",'⑦1.活動計画変更（販促）'!F52))</f>
        <v/>
      </c>
      <c r="F28" s="340" t="str">
        <f>IF('⑦1.活動計画変更（販促）'!C53="変更",'⑦1.活動計画変更（販促）'!G53,IF('⑦1.活動計画変更（販促）'!C53="中止","",'⑦1.活動計画変更（販促）'!G52))</f>
        <v/>
      </c>
      <c r="G28" s="860" t="s">
        <v>286</v>
      </c>
      <c r="H28" s="1243"/>
      <c r="I28" s="1244"/>
      <c r="J28" s="1244"/>
      <c r="K28" s="1245"/>
      <c r="N28" s="351" t="str">
        <f t="array" ref="N28">IFERROR(INDEX($B$5:$B$54,SMALL(IF($G$5:$G$54="実施済",ROW($B$5:$B$54)),ROW(B24))-4,0),"")</f>
        <v/>
      </c>
      <c r="O28" s="350" t="str">
        <f>IF(N28="","",VLOOKUP(N$5:N$54,'①7.積算内訳（販促）'!$B$6:$H$505,5,FALSE))</f>
        <v/>
      </c>
      <c r="P28" s="350" t="str">
        <f>IF($N28="","",VLOOKUP($N$5:$N$54,'①7.積算内訳（販促）'!$B$6:$H$505,6,FALSE))</f>
        <v/>
      </c>
      <c r="Q28" s="350" t="str">
        <f>IF($N28="","",VLOOKUP($N$5:$N$54,'①7.積算内訳（販促）'!$B$6:$H$505,7,FALSE))</f>
        <v/>
      </c>
    </row>
    <row r="29" spans="2:17" ht="42" customHeight="1">
      <c r="B29" s="369" t="str">
        <f>IF(C29="","",IF('⑦1.活動計画変更（販促）'!C115="中止","中止","販促㉕"))</f>
        <v/>
      </c>
      <c r="C29" s="336" t="str">
        <f>IF('⑦1.活動計画変更（販促）'!C55="変更",'⑦1.活動計画変更（販促）'!D55,IF('⑦1.活動計画変更（販促）'!C55="中止",0,'⑦1.活動計画変更（販促）'!D54))</f>
        <v/>
      </c>
      <c r="D29" s="337" t="str">
        <f>IF('⑦1.活動計画変更（販促）'!C55="変更",'⑦1.活動計画変更（販促）'!E55,IF('⑦1.活動計画変更（販促）'!C55="中止","",'⑦1.活動計画変更（販促）'!E54))</f>
        <v/>
      </c>
      <c r="E29" s="337" t="str">
        <f>IF('⑦1.活動計画変更（販促）'!C55="変更",'⑦1.活動計画変更（販促）'!F55,IF('⑦1.活動計画変更（販促）'!C55="中止","",'⑦1.活動計画変更（販促）'!F54))</f>
        <v/>
      </c>
      <c r="F29" s="340" t="str">
        <f>IF('⑦1.活動計画変更（販促）'!C55="変更",'⑦1.活動計画変更（販促）'!G55,IF('⑦1.活動計画変更（販促）'!C55="中止","",'⑦1.活動計画変更（販促）'!G54))</f>
        <v/>
      </c>
      <c r="G29" s="860" t="s">
        <v>286</v>
      </c>
      <c r="H29" s="1243"/>
      <c r="I29" s="1244"/>
      <c r="J29" s="1244"/>
      <c r="K29" s="1245"/>
      <c r="N29" s="351" t="str">
        <f t="array" ref="N29">IFERROR(INDEX($B$5:$B$54,SMALL(IF($G$5:$G$54="実施済",ROW($B$5:$B$54)),ROW(B25))-4,0),"")</f>
        <v/>
      </c>
      <c r="O29" s="350" t="str">
        <f>IF(N29="","",VLOOKUP(N$5:N$54,'①7.積算内訳（販促）'!$B$6:$H$505,5,FALSE))</f>
        <v/>
      </c>
      <c r="P29" s="350" t="str">
        <f>IF($N29="","",VLOOKUP($N$5:$N$54,'①7.積算内訳（販促）'!$B$6:$H$505,6,FALSE))</f>
        <v/>
      </c>
      <c r="Q29" s="350" t="str">
        <f>IF($N29="","",VLOOKUP($N$5:$N$54,'①7.積算内訳（販促）'!$B$6:$H$505,7,FALSE))</f>
        <v/>
      </c>
    </row>
    <row r="30" spans="2:17" ht="42" customHeight="1">
      <c r="B30" s="369" t="str">
        <f>IF(C30="","",IF('⑦1.活動計画変更（販促）'!C117="中止","中止","販促㉖"))</f>
        <v/>
      </c>
      <c r="C30" s="336" t="str">
        <f>IF('⑦1.活動計画変更（販促）'!C57="変更",'⑦1.活動計画変更（販促）'!D57,IF('⑦1.活動計画変更（販促）'!C57="中止",0,'⑦1.活動計画変更（販促）'!D56))</f>
        <v/>
      </c>
      <c r="D30" s="337" t="str">
        <f>IF('⑦1.活動計画変更（販促）'!C57="変更",'⑦1.活動計画変更（販促）'!E57,IF('⑦1.活動計画変更（販促）'!C57="中止","",'⑦1.活動計画変更（販促）'!E56))</f>
        <v/>
      </c>
      <c r="E30" s="337" t="str">
        <f>IF('⑦1.活動計画変更（販促）'!C57="変更",'⑦1.活動計画変更（販促）'!F57,IF('⑦1.活動計画変更（販促）'!C57="中止","",'⑦1.活動計画変更（販促）'!F56))</f>
        <v/>
      </c>
      <c r="F30" s="340" t="str">
        <f>IF('⑦1.活動計画変更（販促）'!C57="変更",'⑦1.活動計画変更（販促）'!G57,IF('⑦1.活動計画変更（販促）'!C57="中止","",'⑦1.活動計画変更（販促）'!G56))</f>
        <v/>
      </c>
      <c r="G30" s="860" t="s">
        <v>286</v>
      </c>
      <c r="H30" s="1243"/>
      <c r="I30" s="1244"/>
      <c r="J30" s="1244"/>
      <c r="K30" s="1245"/>
      <c r="N30" s="351" t="str">
        <f t="array" ref="N30">IFERROR(INDEX($B$5:$B$54,SMALL(IF($G$5:$G$54="実施済",ROW($B$5:$B$54)),ROW(B26))-4,0),"")</f>
        <v/>
      </c>
      <c r="O30" s="350" t="str">
        <f>IF(N30="","",VLOOKUP(N$5:N$54,'①7.積算内訳（販促）'!$B$6:$H$505,5,FALSE))</f>
        <v/>
      </c>
      <c r="P30" s="350" t="str">
        <f>IF($N30="","",VLOOKUP($N$5:$N$54,'①7.積算内訳（販促）'!$B$6:$H$505,6,FALSE))</f>
        <v/>
      </c>
      <c r="Q30" s="350" t="str">
        <f>IF($N30="","",VLOOKUP($N$5:$N$54,'①7.積算内訳（販促）'!$B$6:$H$505,7,FALSE))</f>
        <v/>
      </c>
    </row>
    <row r="31" spans="2:17" ht="42" customHeight="1">
      <c r="B31" s="369" t="str">
        <f>IF(C31="","",IF('⑦1.活動計画変更（販促）'!C119="中止","中止","販促㉗"))</f>
        <v/>
      </c>
      <c r="C31" s="336" t="str">
        <f>IF('⑦1.活動計画変更（販促）'!C59="変更",'⑦1.活動計画変更（販促）'!D59,IF('⑦1.活動計画変更（販促）'!C59="中止",0,'⑦1.活動計画変更（販促）'!D58))</f>
        <v/>
      </c>
      <c r="D31" s="337" t="str">
        <f>IF('⑦1.活動計画変更（販促）'!C59="変更",'⑦1.活動計画変更（販促）'!E59,IF('⑦1.活動計画変更（販促）'!C59="中止","",'⑦1.活動計画変更（販促）'!E58))</f>
        <v/>
      </c>
      <c r="E31" s="337" t="str">
        <f>IF('⑦1.活動計画変更（販促）'!C59="変更",'⑦1.活動計画変更（販促）'!F59,IF('⑦1.活動計画変更（販促）'!C59="中止","",'⑦1.活動計画変更（販促）'!F58))</f>
        <v/>
      </c>
      <c r="F31" s="340" t="str">
        <f>IF('⑦1.活動計画変更（販促）'!C59="変更",'⑦1.活動計画変更（販促）'!G59,IF('⑦1.活動計画変更（販促）'!C59="中止","",'⑦1.活動計画変更（販促）'!G58))</f>
        <v/>
      </c>
      <c r="G31" s="860" t="s">
        <v>286</v>
      </c>
      <c r="H31" s="1243"/>
      <c r="I31" s="1244"/>
      <c r="J31" s="1244"/>
      <c r="K31" s="1245"/>
      <c r="N31" s="351" t="str">
        <f t="array" ref="N31">IFERROR(INDEX($B$5:$B$54,SMALL(IF($G$5:$G$54="実施済",ROW($B$5:$B$54)),ROW(B27))-4,0),"")</f>
        <v/>
      </c>
      <c r="O31" s="350" t="str">
        <f>IF(N31="","",VLOOKUP(N$5:N$54,'①7.積算内訳（販促）'!$B$6:$H$505,5,FALSE))</f>
        <v/>
      </c>
      <c r="P31" s="350" t="str">
        <f>IF($N31="","",VLOOKUP($N$5:$N$54,'①7.積算内訳（販促）'!$B$6:$H$505,6,FALSE))</f>
        <v/>
      </c>
      <c r="Q31" s="350" t="str">
        <f>IF($N31="","",VLOOKUP($N$5:$N$54,'①7.積算内訳（販促）'!$B$6:$H$505,7,FALSE))</f>
        <v/>
      </c>
    </row>
    <row r="32" spans="2:17" ht="42" customHeight="1">
      <c r="B32" s="369" t="str">
        <f>IF(C32="","",IF('⑦1.活動計画変更（販促）'!C121="中止","中止","販促㉘"))</f>
        <v/>
      </c>
      <c r="C32" s="336" t="str">
        <f>IF('⑦1.活動計画変更（販促）'!C61="変更",'⑦1.活動計画変更（販促）'!D61,IF('⑦1.活動計画変更（販促）'!C61="中止",0,'⑦1.活動計画変更（販促）'!D60))</f>
        <v/>
      </c>
      <c r="D32" s="337" t="str">
        <f>IF('⑦1.活動計画変更（販促）'!C61="変更",'⑦1.活動計画変更（販促）'!E61,IF('⑦1.活動計画変更（販促）'!C61="中止","",'⑦1.活動計画変更（販促）'!E60))</f>
        <v/>
      </c>
      <c r="E32" s="337" t="str">
        <f>IF('⑦1.活動計画変更（販促）'!C61="変更",'⑦1.活動計画変更（販促）'!F61,IF('⑦1.活動計画変更（販促）'!C61="中止","",'⑦1.活動計画変更（販促）'!F60))</f>
        <v/>
      </c>
      <c r="F32" s="340" t="str">
        <f>IF('⑦1.活動計画変更（販促）'!C61="変更",'⑦1.活動計画変更（販促）'!G61,IF('⑦1.活動計画変更（販促）'!C61="中止","",'⑦1.活動計画変更（販促）'!G60))</f>
        <v/>
      </c>
      <c r="G32" s="860" t="s">
        <v>286</v>
      </c>
      <c r="H32" s="1243"/>
      <c r="I32" s="1244"/>
      <c r="J32" s="1244"/>
      <c r="K32" s="1245"/>
      <c r="N32" s="351" t="str">
        <f t="array" ref="N32">IFERROR(INDEX($B$5:$B$54,SMALL(IF($G$5:$G$54="実施済",ROW($B$5:$B$54)),ROW(B28))-4,0),"")</f>
        <v/>
      </c>
      <c r="O32" s="350" t="str">
        <f>IF(N32="","",VLOOKUP(N$5:N$54,'①7.積算内訳（販促）'!$B$6:$H$505,5,FALSE))</f>
        <v/>
      </c>
      <c r="P32" s="350" t="str">
        <f>IF($N32="","",VLOOKUP($N$5:$N$54,'①7.積算内訳（販促）'!$B$6:$H$505,6,FALSE))</f>
        <v/>
      </c>
      <c r="Q32" s="350" t="str">
        <f>IF($N32="","",VLOOKUP($N$5:$N$54,'①7.積算内訳（販促）'!$B$6:$H$505,7,FALSE))</f>
        <v/>
      </c>
    </row>
    <row r="33" spans="2:17" ht="42" customHeight="1">
      <c r="B33" s="369" t="str">
        <f>IF(C33="","",IF('⑦1.活動計画変更（販促）'!C123="中止","中止","販促㉙"))</f>
        <v/>
      </c>
      <c r="C33" s="336" t="str">
        <f>IF('⑦1.活動計画変更（販促）'!C63="変更",'⑦1.活動計画変更（販促）'!D63,IF('⑦1.活動計画変更（販促）'!C63="中止",0,'⑦1.活動計画変更（販促）'!D62))</f>
        <v/>
      </c>
      <c r="D33" s="337" t="str">
        <f>IF('⑦1.活動計画変更（販促）'!C63="変更",'⑦1.活動計画変更（販促）'!E63,IF('⑦1.活動計画変更（販促）'!C63="中止","",'⑦1.活動計画変更（販促）'!E62))</f>
        <v/>
      </c>
      <c r="E33" s="337" t="str">
        <f>IF('⑦1.活動計画変更（販促）'!C63="変更",'⑦1.活動計画変更（販促）'!F63,IF('⑦1.活動計画変更（販促）'!C63="中止","",'⑦1.活動計画変更（販促）'!F62))</f>
        <v/>
      </c>
      <c r="F33" s="340" t="str">
        <f>IF('⑦1.活動計画変更（販促）'!C63="変更",'⑦1.活動計画変更（販促）'!G63,IF('⑦1.活動計画変更（販促）'!C63="中止","",'⑦1.活動計画変更（販促）'!G62))</f>
        <v/>
      </c>
      <c r="G33" s="860" t="s">
        <v>286</v>
      </c>
      <c r="H33" s="1243"/>
      <c r="I33" s="1244"/>
      <c r="J33" s="1244"/>
      <c r="K33" s="1245"/>
      <c r="N33" s="351" t="str">
        <f t="array" ref="N33">IFERROR(INDEX($B$5:$B$54,SMALL(IF($G$5:$G$54="実施済",ROW($B$5:$B$54)),ROW(B29))-4,0),"")</f>
        <v/>
      </c>
      <c r="O33" s="350" t="str">
        <f>IF(N33="","",VLOOKUP(N$5:N$54,'①7.積算内訳（販促）'!$B$6:$H$505,5,FALSE))</f>
        <v/>
      </c>
      <c r="P33" s="350" t="str">
        <f>IF($N33="","",VLOOKUP($N$5:$N$54,'①7.積算内訳（販促）'!$B$6:$H$505,6,FALSE))</f>
        <v/>
      </c>
      <c r="Q33" s="350" t="str">
        <f>IF($N33="","",VLOOKUP($N$5:$N$54,'①7.積算内訳（販促）'!$B$6:$H$505,7,FALSE))</f>
        <v/>
      </c>
    </row>
    <row r="34" spans="2:17" ht="42" customHeight="1" thickBot="1">
      <c r="B34" s="370" t="str">
        <f>IF(C34="","",IF('⑦1.活動計画変更（販促）'!C125="中止","中止","販促㉚"))</f>
        <v/>
      </c>
      <c r="C34" s="341" t="str">
        <f>IF('⑦1.活動計画変更（販促）'!C65="変更",'⑦1.活動計画変更（販促）'!D65,IF('⑦1.活動計画変更（販促）'!C65="中止",0,'⑦1.活動計画変更（販促）'!D64))</f>
        <v/>
      </c>
      <c r="D34" s="342" t="str">
        <f>IF('⑦1.活動計画変更（販促）'!C65="変更",'⑦1.活動計画変更（販促）'!E65,IF('⑦1.活動計画変更（販促）'!C65="中止","",'⑦1.活動計画変更（販促）'!E64))</f>
        <v/>
      </c>
      <c r="E34" s="342" t="str">
        <f>IF('⑦1.活動計画変更（販促）'!C65="変更",'⑦1.活動計画変更（販促）'!F65,IF('⑦1.活動計画変更（販促）'!C65="中止","",'⑦1.活動計画変更（販促）'!F64))</f>
        <v/>
      </c>
      <c r="F34" s="343" t="str">
        <f>IF('⑦1.活動計画変更（販促）'!C65="変更",'⑦1.活動計画変更（販促）'!G65,IF('⑦1.活動計画変更（販促）'!C65="中止","",'⑦1.活動計画変更（販促）'!G64))</f>
        <v/>
      </c>
      <c r="G34" s="876" t="s">
        <v>286</v>
      </c>
      <c r="H34" s="1246"/>
      <c r="I34" s="1247"/>
      <c r="J34" s="1247"/>
      <c r="K34" s="1248"/>
      <c r="N34" s="351" t="str">
        <f t="array" ref="N34">IFERROR(INDEX($B$5:$B$54,SMALL(IF($G$5:$G$54="実施済",ROW($B$5:$B$54)),ROW(B30))-4,0),"")</f>
        <v/>
      </c>
      <c r="O34" s="350" t="str">
        <f>IF(N34="","",VLOOKUP(N$5:N$54,'①7.積算内訳（販促）'!$B$6:$H$505,5,FALSE))</f>
        <v/>
      </c>
      <c r="P34" s="350" t="str">
        <f>IF($N34="","",VLOOKUP($N$5:$N$54,'①7.積算内訳（販促）'!$B$6:$H$505,6,FALSE))</f>
        <v/>
      </c>
      <c r="Q34" s="350" t="str">
        <f>IF($N34="","",VLOOKUP($N$5:$N$54,'①7.積算内訳（販促）'!$B$6:$H$505,7,FALSE))</f>
        <v/>
      </c>
    </row>
    <row r="35" spans="2:17" ht="42" customHeight="1">
      <c r="B35" s="368" t="str">
        <f>IF(C35="","",IF('⑦1.活動計画変更（販促）'!C127="中止","中止","販促㉛"))</f>
        <v/>
      </c>
      <c r="C35" s="344" t="str">
        <f>IF('⑦1.活動計画変更（販促）'!C67="変更",'⑦1.活動計画変更（販促）'!D67,IF('⑦1.活動計画変更（販促）'!C67="中止",0,'⑦1.活動計画変更（販促）'!D66))</f>
        <v/>
      </c>
      <c r="D35" s="345" t="str">
        <f>IF('⑦1.活動計画変更（販促）'!C67="変更",'⑦1.活動計画変更（販促）'!E67,IF('⑦1.活動計画変更（販促）'!C67="中止","",'⑦1.活動計画変更（販促）'!E66))</f>
        <v/>
      </c>
      <c r="E35" s="345" t="str">
        <f>IF('⑦1.活動計画変更（販促）'!C67="変更",'⑦1.活動計画変更（販促）'!F67,IF('⑦1.活動計画変更（販促）'!C67="中止","",'⑦1.活動計画変更（販促）'!F66))</f>
        <v/>
      </c>
      <c r="F35" s="346" t="str">
        <f>IF('⑦1.活動計画変更（販促）'!C67="変更",'⑦1.活動計画変更（販促）'!G67,IF('⑦1.活動計画変更（販促）'!C67="中止","",'⑦1.活動計画変更（販促）'!G66))</f>
        <v/>
      </c>
      <c r="G35" s="877" t="s">
        <v>286</v>
      </c>
      <c r="H35" s="1249"/>
      <c r="I35" s="1250"/>
      <c r="J35" s="1250"/>
      <c r="K35" s="1251"/>
      <c r="N35" s="351" t="str">
        <f t="array" ref="N35">IFERROR(INDEX($B$5:$B$54,SMALL(IF($G$5:$G$54="実施済",ROW($B$5:$B$54)),ROW(B31))-4,0),"")</f>
        <v/>
      </c>
      <c r="O35" s="350" t="str">
        <f>IF(N35="","",VLOOKUP(N$5:N$54,'①7.積算内訳（販促）'!$B$6:$H$505,5,FALSE))</f>
        <v/>
      </c>
      <c r="P35" s="350" t="str">
        <f>IF($N35="","",VLOOKUP($N$5:$N$54,'①7.積算内訳（販促）'!$B$6:$H$505,6,FALSE))</f>
        <v/>
      </c>
      <c r="Q35" s="350" t="str">
        <f>IF($N35="","",VLOOKUP($N$5:$N$54,'①7.積算内訳（販促）'!$B$6:$H$505,7,FALSE))</f>
        <v/>
      </c>
    </row>
    <row r="36" spans="2:17" ht="42" customHeight="1">
      <c r="B36" s="369" t="str">
        <f>IF(C36="","",IF('⑦1.活動計画変更（販促）'!C129="中止","中止","販促㉜"))</f>
        <v/>
      </c>
      <c r="C36" s="336" t="str">
        <f>IF('⑦1.活動計画変更（販促）'!C69="変更",'⑦1.活動計画変更（販促）'!D69,IF('⑦1.活動計画変更（販促）'!C69="中止",0,'⑦1.活動計画変更（販促）'!D68))</f>
        <v/>
      </c>
      <c r="D36" s="337" t="str">
        <f>IF('⑦1.活動計画変更（販促）'!C69="変更",'⑦1.活動計画変更（販促）'!E69,IF('⑦1.活動計画変更（販促）'!C69="中止","",'⑦1.活動計画変更（販促）'!E68))</f>
        <v/>
      </c>
      <c r="E36" s="337" t="str">
        <f>IF('⑦1.活動計画変更（販促）'!C69="変更",'⑦1.活動計画変更（販促）'!F69,IF('⑦1.活動計画変更（販促）'!C69="中止","",'⑦1.活動計画変更（販促）'!F68))</f>
        <v/>
      </c>
      <c r="F36" s="340" t="str">
        <f>IF('⑦1.活動計画変更（販促）'!C69="変更",'⑦1.活動計画変更（販促）'!G69,IF('⑦1.活動計画変更（販促）'!C69="中止","",'⑦1.活動計画変更（販促）'!G68))</f>
        <v/>
      </c>
      <c r="G36" s="860" t="s">
        <v>286</v>
      </c>
      <c r="H36" s="1243"/>
      <c r="I36" s="1244"/>
      <c r="J36" s="1244"/>
      <c r="K36" s="1245"/>
      <c r="N36" s="351" t="str">
        <f t="array" ref="N36">IFERROR(INDEX($B$5:$B$54,SMALL(IF($G$5:$G$54="実施済",ROW($B$5:$B$54)),ROW(B32))-4,0),"")</f>
        <v/>
      </c>
      <c r="O36" s="350" t="str">
        <f>IF(N36="","",VLOOKUP(N$5:N$54,'①7.積算内訳（販促）'!$B$6:$H$505,5,FALSE))</f>
        <v/>
      </c>
      <c r="P36" s="350" t="str">
        <f>IF($N36="","",VLOOKUP($N$5:$N$54,'①7.積算内訳（販促）'!$B$6:$H$505,6,FALSE))</f>
        <v/>
      </c>
      <c r="Q36" s="350" t="str">
        <f>IF($N36="","",VLOOKUP($N$5:$N$54,'①7.積算内訳（販促）'!$B$6:$H$505,7,FALSE))</f>
        <v/>
      </c>
    </row>
    <row r="37" spans="2:17" ht="42" customHeight="1">
      <c r="B37" s="369" t="str">
        <f>IF(C37="","",IF('⑦1.活動計画変更（販促）'!C131="中止","中止","販促㉝"))</f>
        <v/>
      </c>
      <c r="C37" s="336" t="str">
        <f>IF('⑦1.活動計画変更（販促）'!C71="変更",'⑦1.活動計画変更（販促）'!D71,IF('⑦1.活動計画変更（販促）'!C71="中止",0,'⑦1.活動計画変更（販促）'!D70))</f>
        <v/>
      </c>
      <c r="D37" s="337" t="str">
        <f>IF('⑦1.活動計画変更（販促）'!C71="変更",'⑦1.活動計画変更（販促）'!E71,IF('⑦1.活動計画変更（販促）'!C71="中止","",'⑦1.活動計画変更（販促）'!E70))</f>
        <v/>
      </c>
      <c r="E37" s="337" t="str">
        <f>IF('⑦1.活動計画変更（販促）'!C71="変更",'⑦1.活動計画変更（販促）'!F71,IF('⑦1.活動計画変更（販促）'!C71="中止","",'⑦1.活動計画変更（販促）'!F70))</f>
        <v/>
      </c>
      <c r="F37" s="340" t="str">
        <f>IF('⑦1.活動計画変更（販促）'!C71="変更",'⑦1.活動計画変更（販促）'!G71,IF('⑦1.活動計画変更（販促）'!C71="中止","",'⑦1.活動計画変更（販促）'!G70))</f>
        <v/>
      </c>
      <c r="G37" s="860" t="s">
        <v>286</v>
      </c>
      <c r="H37" s="1243"/>
      <c r="I37" s="1244"/>
      <c r="J37" s="1244"/>
      <c r="K37" s="1245"/>
      <c r="N37" s="351" t="str">
        <f t="array" ref="N37">IFERROR(INDEX($B$5:$B$54,SMALL(IF($G$5:$G$54="実施済",ROW($B$5:$B$54)),ROW(B33))-4,0),"")</f>
        <v/>
      </c>
      <c r="O37" s="350" t="str">
        <f>IF(N37="","",VLOOKUP(N$5:N$54,'①7.積算内訳（販促）'!$B$6:$H$505,5,FALSE))</f>
        <v/>
      </c>
      <c r="P37" s="350" t="str">
        <f>IF($N37="","",VLOOKUP($N$5:$N$54,'①7.積算内訳（販促）'!$B$6:$H$505,6,FALSE))</f>
        <v/>
      </c>
      <c r="Q37" s="350" t="str">
        <f>IF($N37="","",VLOOKUP($N$5:$N$54,'①7.積算内訳（販促）'!$B$6:$H$505,7,FALSE))</f>
        <v/>
      </c>
    </row>
    <row r="38" spans="2:17" ht="42" customHeight="1">
      <c r="B38" s="369" t="str">
        <f>IF(C38="","",IF('⑦1.活動計画変更（販促）'!C133="中止","中止","販促㉞"))</f>
        <v/>
      </c>
      <c r="C38" s="336" t="str">
        <f>IF('⑦1.活動計画変更（販促）'!C73="変更",'⑦1.活動計画変更（販促）'!D73,IF('⑦1.活動計画変更（販促）'!C73="中止",0,'⑦1.活動計画変更（販促）'!D72))</f>
        <v/>
      </c>
      <c r="D38" s="337" t="str">
        <f>IF('⑦1.活動計画変更（販促）'!C73="変更",'⑦1.活動計画変更（販促）'!E73,IF('⑦1.活動計画変更（販促）'!C73="中止","",'⑦1.活動計画変更（販促）'!E72))</f>
        <v/>
      </c>
      <c r="E38" s="337" t="str">
        <f>IF('⑦1.活動計画変更（販促）'!C73="変更",'⑦1.活動計画変更（販促）'!F73,IF('⑦1.活動計画変更（販促）'!C73="中止","",'⑦1.活動計画変更（販促）'!F72))</f>
        <v/>
      </c>
      <c r="F38" s="340" t="str">
        <f>IF('⑦1.活動計画変更（販促）'!C73="変更",'⑦1.活動計画変更（販促）'!G73,IF('⑦1.活動計画変更（販促）'!C73="中止","",'⑦1.活動計画変更（販促）'!G72))</f>
        <v/>
      </c>
      <c r="G38" s="860" t="s">
        <v>286</v>
      </c>
      <c r="H38" s="1243"/>
      <c r="I38" s="1244"/>
      <c r="J38" s="1244"/>
      <c r="K38" s="1245"/>
      <c r="N38" s="351" t="str">
        <f t="array" ref="N38">IFERROR(INDEX($B$5:$B$54,SMALL(IF($G$5:$G$54="実施済",ROW($B$5:$B$54)),ROW(B34))-4,0),"")</f>
        <v/>
      </c>
      <c r="O38" s="350" t="str">
        <f>IF(N38="","",VLOOKUP(N$5:N$54,'①7.積算内訳（販促）'!$B$6:$H$505,5,FALSE))</f>
        <v/>
      </c>
      <c r="P38" s="350" t="str">
        <f>IF($N38="","",VLOOKUP($N$5:$N$54,'①7.積算内訳（販促）'!$B$6:$H$505,6,FALSE))</f>
        <v/>
      </c>
      <c r="Q38" s="350" t="str">
        <f>IF($N38="","",VLOOKUP($N$5:$N$54,'①7.積算内訳（販促）'!$B$6:$H$505,7,FALSE))</f>
        <v/>
      </c>
    </row>
    <row r="39" spans="2:17" ht="42" customHeight="1">
      <c r="B39" s="369" t="str">
        <f>IF(C39="","",IF('⑦1.活動計画変更（販促）'!C135="中止","中止","販促㉟"))</f>
        <v/>
      </c>
      <c r="C39" s="336" t="str">
        <f>IF('⑦1.活動計画変更（販促）'!C75="変更",'⑦1.活動計画変更（販促）'!D75,IF('⑦1.活動計画変更（販促）'!C75="中止",0,'⑦1.活動計画変更（販促）'!D74))</f>
        <v/>
      </c>
      <c r="D39" s="337" t="str">
        <f>IF('⑦1.活動計画変更（販促）'!C75="変更",'⑦1.活動計画変更（販促）'!E75,IF('⑦1.活動計画変更（販促）'!C75="中止","",'⑦1.活動計画変更（販促）'!E74))</f>
        <v/>
      </c>
      <c r="E39" s="337" t="str">
        <f>IF('⑦1.活動計画変更（販促）'!C75="変更",'⑦1.活動計画変更（販促）'!F75,IF('⑦1.活動計画変更（販促）'!C75="中止","",'⑦1.活動計画変更（販促）'!F74))</f>
        <v/>
      </c>
      <c r="F39" s="340" t="str">
        <f>IF('⑦1.活動計画変更（販促）'!C75="変更",'⑦1.活動計画変更（販促）'!G75,IF('⑦1.活動計画変更（販促）'!C75="中止","",'⑦1.活動計画変更（販促）'!G74))</f>
        <v/>
      </c>
      <c r="G39" s="860" t="s">
        <v>286</v>
      </c>
      <c r="H39" s="1243"/>
      <c r="I39" s="1244"/>
      <c r="J39" s="1244"/>
      <c r="K39" s="1245"/>
      <c r="N39" s="351" t="str">
        <f t="array" ref="N39">IFERROR(INDEX($B$5:$B$54,SMALL(IF($G$5:$G$54="実施済",ROW($B$5:$B$54)),ROW(B35))-4,0),"")</f>
        <v/>
      </c>
      <c r="O39" s="350" t="str">
        <f>IF(N39="","",VLOOKUP(N$5:N$54,'①7.積算内訳（販促）'!$B$6:$H$505,5,FALSE))</f>
        <v/>
      </c>
      <c r="P39" s="350" t="str">
        <f>IF($N39="","",VLOOKUP($N$5:$N$54,'①7.積算内訳（販促）'!$B$6:$H$505,6,FALSE))</f>
        <v/>
      </c>
      <c r="Q39" s="350" t="str">
        <f>IF($N39="","",VLOOKUP($N$5:$N$54,'①7.積算内訳（販促）'!$B$6:$H$505,7,FALSE))</f>
        <v/>
      </c>
    </row>
    <row r="40" spans="2:17" ht="42" customHeight="1">
      <c r="B40" s="369" t="str">
        <f>IF(C40="","",IF('⑦1.活動計画変更（販促）'!C137="中止","中止","販促㊱"))</f>
        <v/>
      </c>
      <c r="C40" s="336" t="str">
        <f>IF('⑦1.活動計画変更（販促）'!C77="変更",'⑦1.活動計画変更（販促）'!D77,IF('⑦1.活動計画変更（販促）'!C77="中止",0,'⑦1.活動計画変更（販促）'!D76))</f>
        <v/>
      </c>
      <c r="D40" s="337" t="str">
        <f>IF('⑦1.活動計画変更（販促）'!C77="変更",'⑦1.活動計画変更（販促）'!E77,IF('⑦1.活動計画変更（販促）'!C77="中止","",'⑦1.活動計画変更（販促）'!E76))</f>
        <v/>
      </c>
      <c r="E40" s="337" t="str">
        <f>IF('⑦1.活動計画変更（販促）'!C77="変更",'⑦1.活動計画変更（販促）'!F77,IF('⑦1.活動計画変更（販促）'!C77="中止","",'⑦1.活動計画変更（販促）'!F76))</f>
        <v/>
      </c>
      <c r="F40" s="340" t="str">
        <f>IF('⑦1.活動計画変更（販促）'!C77="変更",'⑦1.活動計画変更（販促）'!G77,IF('⑦1.活動計画変更（販促）'!C77="中止","",'⑦1.活動計画変更（販促）'!G76))</f>
        <v/>
      </c>
      <c r="G40" s="860" t="s">
        <v>286</v>
      </c>
      <c r="H40" s="1243"/>
      <c r="I40" s="1244"/>
      <c r="J40" s="1244"/>
      <c r="K40" s="1245"/>
      <c r="N40" s="351" t="str">
        <f t="array" ref="N40">IFERROR(INDEX($B$5:$B$54,SMALL(IF($G$5:$G$54="実施済",ROW($B$5:$B$54)),ROW(B36))-4,0),"")</f>
        <v/>
      </c>
      <c r="O40" s="350" t="str">
        <f>IF(N40="","",VLOOKUP(N$5:N$54,'①7.積算内訳（販促）'!$B$6:$H$505,5,FALSE))</f>
        <v/>
      </c>
      <c r="P40" s="350" t="str">
        <f>IF($N40="","",VLOOKUP($N$5:$N$54,'①7.積算内訳（販促）'!$B$6:$H$505,6,FALSE))</f>
        <v/>
      </c>
      <c r="Q40" s="350" t="str">
        <f>IF($N40="","",VLOOKUP($N$5:$N$54,'①7.積算内訳（販促）'!$B$6:$H$505,7,FALSE))</f>
        <v/>
      </c>
    </row>
    <row r="41" spans="2:17" ht="42" customHeight="1">
      <c r="B41" s="369" t="str">
        <f>IF(C41="","",IF('⑦1.活動計画変更（販促）'!C139="中止","中止","販促㊲"))</f>
        <v/>
      </c>
      <c r="C41" s="336" t="str">
        <f>IF('⑦1.活動計画変更（販促）'!C79="変更",'⑦1.活動計画変更（販促）'!D79,IF('⑦1.活動計画変更（販促）'!C79="中止",0,'⑦1.活動計画変更（販促）'!D78))</f>
        <v/>
      </c>
      <c r="D41" s="337" t="str">
        <f>IF('⑦1.活動計画変更（販促）'!C79="変更",'⑦1.活動計画変更（販促）'!E79,IF('⑦1.活動計画変更（販促）'!C79="中止","",'⑦1.活動計画変更（販促）'!E78))</f>
        <v/>
      </c>
      <c r="E41" s="337" t="str">
        <f>IF('⑦1.活動計画変更（販促）'!C79="変更",'⑦1.活動計画変更（販促）'!F79,IF('⑦1.活動計画変更（販促）'!C79="中止","",'⑦1.活動計画変更（販促）'!F78))</f>
        <v/>
      </c>
      <c r="F41" s="340" t="str">
        <f>IF('⑦1.活動計画変更（販促）'!C79="変更",'⑦1.活動計画変更（販促）'!G79,IF('⑦1.活動計画変更（販促）'!C79="中止","",'⑦1.活動計画変更（販促）'!G78))</f>
        <v/>
      </c>
      <c r="G41" s="860" t="s">
        <v>286</v>
      </c>
      <c r="H41" s="1243"/>
      <c r="I41" s="1244"/>
      <c r="J41" s="1244"/>
      <c r="K41" s="1245"/>
      <c r="N41" s="351" t="str">
        <f t="array" ref="N41">IFERROR(INDEX($B$5:$B$54,SMALL(IF($G$5:$G$54="実施済",ROW($B$5:$B$54)),ROW(B37))-4,0),"")</f>
        <v/>
      </c>
      <c r="O41" s="350" t="str">
        <f>IF(N41="","",VLOOKUP(N$5:N$54,'①7.積算内訳（販促）'!$B$6:$H$505,5,FALSE))</f>
        <v/>
      </c>
      <c r="P41" s="350" t="str">
        <f>IF($N41="","",VLOOKUP($N$5:$N$54,'①7.積算内訳（販促）'!$B$6:$H$505,6,FALSE))</f>
        <v/>
      </c>
      <c r="Q41" s="350" t="str">
        <f>IF($N41="","",VLOOKUP($N$5:$N$54,'①7.積算内訳（販促）'!$B$6:$H$505,7,FALSE))</f>
        <v/>
      </c>
    </row>
    <row r="42" spans="2:17" ht="42" customHeight="1">
      <c r="B42" s="369" t="str">
        <f>IF(C42="","",IF('⑦1.活動計画変更（販促）'!C141="中止","中止","販促㊳"))</f>
        <v/>
      </c>
      <c r="C42" s="336" t="str">
        <f>IF('⑦1.活動計画変更（販促）'!C81="変更",'⑦1.活動計画変更（販促）'!D81,IF('⑦1.活動計画変更（販促）'!C81="中止",0,'⑦1.活動計画変更（販促）'!D80))</f>
        <v/>
      </c>
      <c r="D42" s="337" t="str">
        <f>IF('⑦1.活動計画変更（販促）'!C81="変更",'⑦1.活動計画変更（販促）'!E81,IF('⑦1.活動計画変更（販促）'!C81="中止","",'⑦1.活動計画変更（販促）'!E80))</f>
        <v/>
      </c>
      <c r="E42" s="337" t="str">
        <f>IF('⑦1.活動計画変更（販促）'!C81="変更",'⑦1.活動計画変更（販促）'!F81,IF('⑦1.活動計画変更（販促）'!C81="中止","",'⑦1.活動計画変更（販促）'!F80))</f>
        <v/>
      </c>
      <c r="F42" s="340" t="str">
        <f>IF('⑦1.活動計画変更（販促）'!C81="変更",'⑦1.活動計画変更（販促）'!G81,IF('⑦1.活動計画変更（販促）'!C81="中止","",'⑦1.活動計画変更（販促）'!G80))</f>
        <v/>
      </c>
      <c r="G42" s="860" t="s">
        <v>286</v>
      </c>
      <c r="H42" s="1243"/>
      <c r="I42" s="1244"/>
      <c r="J42" s="1244"/>
      <c r="K42" s="1245"/>
      <c r="N42" s="351" t="str">
        <f t="array" ref="N42">IFERROR(INDEX($B$5:$B$54,SMALL(IF($G$5:$G$54="実施済",ROW($B$5:$B$54)),ROW(B38))-4,0),"")</f>
        <v/>
      </c>
      <c r="O42" s="350" t="str">
        <f>IF(N42="","",VLOOKUP(N$5:N$54,'①7.積算内訳（販促）'!$B$6:$H$505,5,FALSE))</f>
        <v/>
      </c>
      <c r="P42" s="350" t="str">
        <f>IF($N42="","",VLOOKUP($N$5:$N$54,'①7.積算内訳（販促）'!$B$6:$H$505,6,FALSE))</f>
        <v/>
      </c>
      <c r="Q42" s="350" t="str">
        <f>IF($N42="","",VLOOKUP($N$5:$N$54,'①7.積算内訳（販促）'!$B$6:$H$505,7,FALSE))</f>
        <v/>
      </c>
    </row>
    <row r="43" spans="2:17" ht="42" customHeight="1">
      <c r="B43" s="369" t="str">
        <f>IF(C43="","",IF('⑦1.活動計画変更（販促）'!C143="中止","中止","販促㊴"))</f>
        <v/>
      </c>
      <c r="C43" s="336" t="str">
        <f>IF('⑦1.活動計画変更（販促）'!C83="変更",'⑦1.活動計画変更（販促）'!D83,IF('⑦1.活動計画変更（販促）'!C83="中止",0,'⑦1.活動計画変更（販促）'!D82))</f>
        <v/>
      </c>
      <c r="D43" s="337" t="str">
        <f>IF('⑦1.活動計画変更（販促）'!C83="変更",'⑦1.活動計画変更（販促）'!E83,IF('⑦1.活動計画変更（販促）'!C83="中止","",'⑦1.活動計画変更（販促）'!E82))</f>
        <v/>
      </c>
      <c r="E43" s="337" t="str">
        <f>IF('⑦1.活動計画変更（販促）'!C83="変更",'⑦1.活動計画変更（販促）'!F83,IF('⑦1.活動計画変更（販促）'!C83="中止","",'⑦1.活動計画変更（販促）'!F82))</f>
        <v/>
      </c>
      <c r="F43" s="340" t="str">
        <f>IF('⑦1.活動計画変更（販促）'!C83="変更",'⑦1.活動計画変更（販促）'!G83,IF('⑦1.活動計画変更（販促）'!C83="中止","",'⑦1.活動計画変更（販促）'!G82))</f>
        <v/>
      </c>
      <c r="G43" s="860" t="s">
        <v>286</v>
      </c>
      <c r="H43" s="1243"/>
      <c r="I43" s="1244"/>
      <c r="J43" s="1244"/>
      <c r="K43" s="1245"/>
      <c r="N43" s="351" t="str">
        <f t="array" ref="N43">IFERROR(INDEX($B$5:$B$54,SMALL(IF($G$5:$G$54="実施済",ROW($B$5:$B$54)),ROW(B39))-4,0),"")</f>
        <v/>
      </c>
      <c r="O43" s="350" t="str">
        <f>IF(N43="","",VLOOKUP(N$5:N$54,'①7.積算内訳（販促）'!$B$6:$H$505,5,FALSE))</f>
        <v/>
      </c>
      <c r="P43" s="350" t="str">
        <f>IF($N43="","",VLOOKUP($N$5:$N$54,'①7.積算内訳（販促）'!$B$6:$H$505,6,FALSE))</f>
        <v/>
      </c>
      <c r="Q43" s="350" t="str">
        <f>IF($N43="","",VLOOKUP($N$5:$N$54,'①7.積算内訳（販促）'!$B$6:$H$505,7,FALSE))</f>
        <v/>
      </c>
    </row>
    <row r="44" spans="2:17" ht="42" customHeight="1" thickBot="1">
      <c r="B44" s="370" t="str">
        <f>IF(C44="","",IF('⑦1.活動計画変更（販促）'!C145="中止","中止","販促㊵"))</f>
        <v/>
      </c>
      <c r="C44" s="341" t="str">
        <f>IF('⑦1.活動計画変更（販促）'!C85="変更",'⑦1.活動計画変更（販促）'!D85,IF('⑦1.活動計画変更（販促）'!C85="中止",0,'⑦1.活動計画変更（販促）'!D84))</f>
        <v/>
      </c>
      <c r="D44" s="342" t="str">
        <f>IF('⑦1.活動計画変更（販促）'!C85="変更",'⑦1.活動計画変更（販促）'!E85,IF('⑦1.活動計画変更（販促）'!C85="中止","",'⑦1.活動計画変更（販促）'!E84))</f>
        <v/>
      </c>
      <c r="E44" s="342" t="str">
        <f>IF('⑦1.活動計画変更（販促）'!C85="変更",'⑦1.活動計画変更（販促）'!F85,IF('⑦1.活動計画変更（販促）'!C85="中止","",'⑦1.活動計画変更（販促）'!F84))</f>
        <v/>
      </c>
      <c r="F44" s="343" t="str">
        <f>IF('⑦1.活動計画変更（販促）'!C85="変更",'⑦1.活動計画変更（販促）'!G85,IF('⑦1.活動計画変更（販促）'!C85="中止","",'⑦1.活動計画変更（販促）'!G84))</f>
        <v/>
      </c>
      <c r="G44" s="876" t="s">
        <v>286</v>
      </c>
      <c r="H44" s="1246"/>
      <c r="I44" s="1247"/>
      <c r="J44" s="1247"/>
      <c r="K44" s="1248"/>
      <c r="N44" s="351" t="str">
        <f t="array" ref="N44">IFERROR(INDEX($B$5:$B$54,SMALL(IF($G$5:$G$54="実施済",ROW($B$5:$B$54)),ROW(B40))-4,0),"")</f>
        <v/>
      </c>
      <c r="O44" s="350" t="str">
        <f>IF(N44="","",VLOOKUP(N$5:N$54,'①7.積算内訳（販促）'!$B$6:$H$505,5,FALSE))</f>
        <v/>
      </c>
      <c r="P44" s="350" t="str">
        <f>IF($N44="","",VLOOKUP($N$5:$N$54,'①7.積算内訳（販促）'!$B$6:$H$505,6,FALSE))</f>
        <v/>
      </c>
      <c r="Q44" s="350" t="str">
        <f>IF($N44="","",VLOOKUP($N$5:$N$54,'①7.積算内訳（販促）'!$B$6:$H$505,7,FALSE))</f>
        <v/>
      </c>
    </row>
    <row r="45" spans="2:17" ht="42" customHeight="1">
      <c r="B45" s="368" t="str">
        <f>IF(C45="","",IF('⑦1.活動計画変更（販促）'!C147="中止","中止","販促㊶"))</f>
        <v/>
      </c>
      <c r="C45" s="344" t="str">
        <f>IF('⑦1.活動計画変更（販促）'!C87="変更",'⑦1.活動計画変更（販促）'!D87,IF('⑦1.活動計画変更（販促）'!C87="中止",0,'⑦1.活動計画変更（販促）'!D86))</f>
        <v/>
      </c>
      <c r="D45" s="345" t="str">
        <f>IF('⑦1.活動計画変更（販促）'!C87="変更",'⑦1.活動計画変更（販促）'!E87,IF('⑦1.活動計画変更（販促）'!C87="中止","",'⑦1.活動計画変更（販促）'!E86))</f>
        <v/>
      </c>
      <c r="E45" s="345" t="str">
        <f>IF('⑦1.活動計画変更（販促）'!C87="変更",'⑦1.活動計画変更（販促）'!F87,IF('⑦1.活動計画変更（販促）'!C87="中止","",'⑦1.活動計画変更（販促）'!F86))</f>
        <v/>
      </c>
      <c r="F45" s="346" t="str">
        <f>IF('⑦1.活動計画変更（販促）'!C87="変更",'⑦1.活動計画変更（販促）'!G87,IF('⑦1.活動計画変更（販促）'!C87="中止","",'⑦1.活動計画変更（販促）'!G86))</f>
        <v/>
      </c>
      <c r="G45" s="877" t="s">
        <v>286</v>
      </c>
      <c r="H45" s="1249"/>
      <c r="I45" s="1250"/>
      <c r="J45" s="1250"/>
      <c r="K45" s="1251"/>
      <c r="N45" s="351" t="str">
        <f t="array" ref="N45">IFERROR(INDEX($B$5:$B$54,SMALL(IF($G$5:$G$54="実施済",ROW($B$5:$B$54)),ROW(B41))-4,0),"")</f>
        <v/>
      </c>
      <c r="O45" s="350" t="str">
        <f>IF(N45="","",VLOOKUP(N$5:N$54,'①7.積算内訳（販促）'!$B$6:$H$505,5,FALSE))</f>
        <v/>
      </c>
      <c r="P45" s="350" t="str">
        <f>IF($N45="","",VLOOKUP($N$5:$N$54,'①7.積算内訳（販促）'!$B$6:$H$505,6,FALSE))</f>
        <v/>
      </c>
      <c r="Q45" s="350" t="str">
        <f>IF($N45="","",VLOOKUP($N$5:$N$54,'①7.積算内訳（販促）'!$B$6:$H$505,7,FALSE))</f>
        <v/>
      </c>
    </row>
    <row r="46" spans="2:17" ht="42" customHeight="1">
      <c r="B46" s="369" t="str">
        <f>IF(C46="","",IF('⑦1.活動計画変更（販促）'!C149="中止","中止","販促㊷"))</f>
        <v/>
      </c>
      <c r="C46" s="336" t="str">
        <f>IF('⑦1.活動計画変更（販促）'!C89="変更",'⑦1.活動計画変更（販促）'!D89,IF('⑦1.活動計画変更（販促）'!C89="中止",0,'⑦1.活動計画変更（販促）'!D88))</f>
        <v/>
      </c>
      <c r="D46" s="337" t="str">
        <f>IF('⑦1.活動計画変更（販促）'!C89="変更",'⑦1.活動計画変更（販促）'!E89,IF('⑦1.活動計画変更（販促）'!C89="中止","",'⑦1.活動計画変更（販促）'!E88))</f>
        <v/>
      </c>
      <c r="E46" s="337" t="str">
        <f>IF('⑦1.活動計画変更（販促）'!C89="変更",'⑦1.活動計画変更（販促）'!F89,IF('⑦1.活動計画変更（販促）'!C89="中止","",'⑦1.活動計画変更（販促）'!F88))</f>
        <v/>
      </c>
      <c r="F46" s="340" t="str">
        <f>IF('⑦1.活動計画変更（販促）'!C89="変更",'⑦1.活動計画変更（販促）'!G89,IF('⑦1.活動計画変更（販促）'!C89="中止","",'⑦1.活動計画変更（販促）'!G88))</f>
        <v/>
      </c>
      <c r="G46" s="860" t="s">
        <v>286</v>
      </c>
      <c r="H46" s="1243"/>
      <c r="I46" s="1244"/>
      <c r="J46" s="1244"/>
      <c r="K46" s="1245"/>
      <c r="N46" s="351" t="str">
        <f t="array" ref="N46">IFERROR(INDEX($B$5:$B$54,SMALL(IF($G$5:$G$54="実施済",ROW($B$5:$B$54)),ROW(B42))-4,0),"")</f>
        <v/>
      </c>
      <c r="O46" s="350" t="str">
        <f>IF(N46="","",VLOOKUP(N$5:N$54,'①7.積算内訳（販促）'!$B$6:$H$505,5,FALSE))</f>
        <v/>
      </c>
      <c r="P46" s="350" t="str">
        <f>IF($N46="","",VLOOKUP($N$5:$N$54,'①7.積算内訳（販促）'!$B$6:$H$505,6,FALSE))</f>
        <v/>
      </c>
      <c r="Q46" s="350" t="str">
        <f>IF($N46="","",VLOOKUP($N$5:$N$54,'①7.積算内訳（販促）'!$B$6:$H$505,7,FALSE))</f>
        <v/>
      </c>
    </row>
    <row r="47" spans="2:17" ht="42" customHeight="1">
      <c r="B47" s="369" t="str">
        <f>IF(C47="","",IF('⑦1.活動計画変更（販促）'!C151="中止","中止","販促㊸"))</f>
        <v/>
      </c>
      <c r="C47" s="336" t="str">
        <f>IF('⑦1.活動計画変更（販促）'!C91="変更",'⑦1.活動計画変更（販促）'!D91,IF('⑦1.活動計画変更（販促）'!C91="中止",0,'⑦1.活動計画変更（販促）'!D90))</f>
        <v/>
      </c>
      <c r="D47" s="337" t="str">
        <f>IF('⑦1.活動計画変更（販促）'!C91="変更",'⑦1.活動計画変更（販促）'!E91,IF('⑦1.活動計画変更（販促）'!C91="中止","",'⑦1.活動計画変更（販促）'!E90))</f>
        <v/>
      </c>
      <c r="E47" s="337" t="str">
        <f>IF('⑦1.活動計画変更（販促）'!C91="変更",'⑦1.活動計画変更（販促）'!F91,IF('⑦1.活動計画変更（販促）'!C91="中止","",'⑦1.活動計画変更（販促）'!F90))</f>
        <v/>
      </c>
      <c r="F47" s="340" t="str">
        <f>IF('⑦1.活動計画変更（販促）'!C91="変更",'⑦1.活動計画変更（販促）'!G91,IF('⑦1.活動計画変更（販促）'!C91="中止","",'⑦1.活動計画変更（販促）'!G90))</f>
        <v/>
      </c>
      <c r="G47" s="860" t="s">
        <v>286</v>
      </c>
      <c r="H47" s="1243"/>
      <c r="I47" s="1244"/>
      <c r="J47" s="1244"/>
      <c r="K47" s="1245"/>
      <c r="N47" s="351" t="str">
        <f t="array" ref="N47">IFERROR(INDEX($B$5:$B$54,SMALL(IF($G$5:$G$54="実施済",ROW($B$5:$B$54)),ROW(B43))-4,0),"")</f>
        <v/>
      </c>
      <c r="O47" s="350" t="str">
        <f>IF(N47="","",VLOOKUP(N$5:N$54,'①7.積算内訳（販促）'!$B$6:$H$505,5,FALSE))</f>
        <v/>
      </c>
      <c r="P47" s="350" t="str">
        <f>IF($N47="","",VLOOKUP($N$5:$N$54,'①7.積算内訳（販促）'!$B$6:$H$505,6,FALSE))</f>
        <v/>
      </c>
      <c r="Q47" s="350" t="str">
        <f>IF($N47="","",VLOOKUP($N$5:$N$54,'①7.積算内訳（販促）'!$B$6:$H$505,7,FALSE))</f>
        <v/>
      </c>
    </row>
    <row r="48" spans="2:17" ht="42" customHeight="1">
      <c r="B48" s="369" t="str">
        <f>IF(C48="","",IF('⑦1.活動計画変更（販促）'!C153="中止","中止","販促㊹"))</f>
        <v/>
      </c>
      <c r="C48" s="336" t="str">
        <f>IF('⑦1.活動計画変更（販促）'!C93="変更",'⑦1.活動計画変更（販促）'!D93,IF('⑦1.活動計画変更（販促）'!C93="中止",0,'⑦1.活動計画変更（販促）'!D92))</f>
        <v/>
      </c>
      <c r="D48" s="337" t="str">
        <f>IF('⑦1.活動計画変更（販促）'!C93="変更",'⑦1.活動計画変更（販促）'!E93,IF('⑦1.活動計画変更（販促）'!C93="中止","",'⑦1.活動計画変更（販促）'!E92))</f>
        <v/>
      </c>
      <c r="E48" s="337" t="str">
        <f>IF('⑦1.活動計画変更（販促）'!C93="変更",'⑦1.活動計画変更（販促）'!F93,IF('⑦1.活動計画変更（販促）'!C93="中止","",'⑦1.活動計画変更（販促）'!F92))</f>
        <v/>
      </c>
      <c r="F48" s="340" t="str">
        <f>IF('⑦1.活動計画変更（販促）'!C93="変更",'⑦1.活動計画変更（販促）'!G93,IF('⑦1.活動計画変更（販促）'!C93="中止","",'⑦1.活動計画変更（販促）'!G92))</f>
        <v/>
      </c>
      <c r="G48" s="860" t="s">
        <v>286</v>
      </c>
      <c r="H48" s="1243"/>
      <c r="I48" s="1244"/>
      <c r="J48" s="1244"/>
      <c r="K48" s="1245"/>
      <c r="N48" s="351" t="str">
        <f t="array" ref="N48">IFERROR(INDEX($B$5:$B$54,SMALL(IF($G$5:$G$54="実施済",ROW($B$5:$B$54)),ROW(B44))-4,0),"")</f>
        <v/>
      </c>
      <c r="O48" s="350" t="str">
        <f>IF(N48="","",VLOOKUP(N$5:N$54,'①7.積算内訳（販促）'!$B$6:$H$505,5,FALSE))</f>
        <v/>
      </c>
      <c r="P48" s="350" t="str">
        <f>IF($N48="","",VLOOKUP($N$5:$N$54,'①7.積算内訳（販促）'!$B$6:$H$505,6,FALSE))</f>
        <v/>
      </c>
      <c r="Q48" s="350" t="str">
        <f>IF($N48="","",VLOOKUP($N$5:$N$54,'①7.積算内訳（販促）'!$B$6:$H$505,7,FALSE))</f>
        <v/>
      </c>
    </row>
    <row r="49" spans="2:17" ht="42" customHeight="1">
      <c r="B49" s="369" t="str">
        <f>IF(C49="","",IF('⑦1.活動計画変更（販促）'!C155="中止","中止","販促㊺"))</f>
        <v/>
      </c>
      <c r="C49" s="336" t="str">
        <f>IF('⑦1.活動計画変更（販促）'!C95="変更",'⑦1.活動計画変更（販促）'!D95,IF('⑦1.活動計画変更（販促）'!C95="中止",0,'⑦1.活動計画変更（販促）'!D94))</f>
        <v/>
      </c>
      <c r="D49" s="337" t="str">
        <f>IF('⑦1.活動計画変更（販促）'!C95="変更",'⑦1.活動計画変更（販促）'!E95,IF('⑦1.活動計画変更（販促）'!C95="中止","",'⑦1.活動計画変更（販促）'!E94))</f>
        <v/>
      </c>
      <c r="E49" s="337" t="str">
        <f>IF('⑦1.活動計画変更（販促）'!C95="変更",'⑦1.活動計画変更（販促）'!F95,IF('⑦1.活動計画変更（販促）'!C95="中止","",'⑦1.活動計画変更（販促）'!F94))</f>
        <v/>
      </c>
      <c r="F49" s="340" t="str">
        <f>IF('⑦1.活動計画変更（販促）'!C95="変更",'⑦1.活動計画変更（販促）'!G95,IF('⑦1.活動計画変更（販促）'!C95="中止","",'⑦1.活動計画変更（販促）'!G94))</f>
        <v/>
      </c>
      <c r="G49" s="860" t="s">
        <v>286</v>
      </c>
      <c r="H49" s="1243"/>
      <c r="I49" s="1244"/>
      <c r="J49" s="1244"/>
      <c r="K49" s="1245"/>
      <c r="N49" s="351" t="str">
        <f t="array" ref="N49">IFERROR(INDEX($B$5:$B$54,SMALL(IF($G$5:$G$54="実施済",ROW($B$5:$B$54)),ROW(B45))-4,0),"")</f>
        <v/>
      </c>
      <c r="O49" s="350" t="str">
        <f>IF(N49="","",VLOOKUP(N$5:N$54,'①7.積算内訳（販促）'!$B$6:$H$505,5,FALSE))</f>
        <v/>
      </c>
      <c r="P49" s="350" t="str">
        <f>IF($N49="","",VLOOKUP($N$5:$N$54,'①7.積算内訳（販促）'!$B$6:$H$505,6,FALSE))</f>
        <v/>
      </c>
      <c r="Q49" s="350" t="str">
        <f>IF($N49="","",VLOOKUP($N$5:$N$54,'①7.積算内訳（販促）'!$B$6:$H$505,7,FALSE))</f>
        <v/>
      </c>
    </row>
    <row r="50" spans="2:17" ht="42" customHeight="1">
      <c r="B50" s="369" t="str">
        <f>IF(C50="","",IF('⑦1.活動計画変更（販促）'!C157="中止","中止","販促㊻"))</f>
        <v/>
      </c>
      <c r="C50" s="336" t="str">
        <f>IF('⑦1.活動計画変更（販促）'!C97="変更",'⑦1.活動計画変更（販促）'!D97,IF('⑦1.活動計画変更（販促）'!C97="中止",0,'⑦1.活動計画変更（販促）'!D96))</f>
        <v/>
      </c>
      <c r="D50" s="337" t="str">
        <f>IF('⑦1.活動計画変更（販促）'!C97="変更",'⑦1.活動計画変更（販促）'!E97,IF('⑦1.活動計画変更（販促）'!C97="中止","",'⑦1.活動計画変更（販促）'!E96))</f>
        <v/>
      </c>
      <c r="E50" s="337" t="str">
        <f>IF('⑦1.活動計画変更（販促）'!C97="変更",'⑦1.活動計画変更（販促）'!F97,IF('⑦1.活動計画変更（販促）'!C97="中止","",'⑦1.活動計画変更（販促）'!F96))</f>
        <v/>
      </c>
      <c r="F50" s="340" t="str">
        <f>IF('⑦1.活動計画変更（販促）'!C97="変更",'⑦1.活動計画変更（販促）'!G97,IF('⑦1.活動計画変更（販促）'!C97="中止","",'⑦1.活動計画変更（販促）'!G96))</f>
        <v/>
      </c>
      <c r="G50" s="860" t="s">
        <v>286</v>
      </c>
      <c r="H50" s="1243"/>
      <c r="I50" s="1244"/>
      <c r="J50" s="1244"/>
      <c r="K50" s="1245"/>
      <c r="N50" s="351" t="str">
        <f t="array" ref="N50">IFERROR(INDEX($B$5:$B$54,SMALL(IF($G$5:$G$54="実施済",ROW($B$5:$B$54)),ROW(B46))-4,0),"")</f>
        <v/>
      </c>
      <c r="O50" s="350" t="str">
        <f>IF(N50="","",VLOOKUP(N$5:N$54,'①7.積算内訳（販促）'!$B$6:$H$505,5,FALSE))</f>
        <v/>
      </c>
      <c r="P50" s="350" t="str">
        <f>IF($N50="","",VLOOKUP($N$5:$N$54,'①7.積算内訳（販促）'!$B$6:$H$505,6,FALSE))</f>
        <v/>
      </c>
      <c r="Q50" s="350" t="str">
        <f>IF($N50="","",VLOOKUP($N$5:$N$54,'①7.積算内訳（販促）'!$B$6:$H$505,7,FALSE))</f>
        <v/>
      </c>
    </row>
    <row r="51" spans="2:17" ht="42" customHeight="1">
      <c r="B51" s="369" t="str">
        <f>IF(C51="","",IF('⑦1.活動計画変更（販促）'!C159="中止","中止","販促㊼"))</f>
        <v/>
      </c>
      <c r="C51" s="336" t="str">
        <f>IF('⑦1.活動計画変更（販促）'!C99="変更",'⑦1.活動計画変更（販促）'!D99,IF('⑦1.活動計画変更（販促）'!C99="中止",0,'⑦1.活動計画変更（販促）'!D98))</f>
        <v/>
      </c>
      <c r="D51" s="337" t="str">
        <f>IF('⑦1.活動計画変更（販促）'!C99="変更",'⑦1.活動計画変更（販促）'!E99,IF('⑦1.活動計画変更（販促）'!C99="中止","",'⑦1.活動計画変更（販促）'!E98))</f>
        <v/>
      </c>
      <c r="E51" s="337" t="str">
        <f>IF('⑦1.活動計画変更（販促）'!C99="変更",'⑦1.活動計画変更（販促）'!F99,IF('⑦1.活動計画変更（販促）'!C99="中止","",'⑦1.活動計画変更（販促）'!F98))</f>
        <v/>
      </c>
      <c r="F51" s="340" t="str">
        <f>IF('⑦1.活動計画変更（販促）'!C99="変更",'⑦1.活動計画変更（販促）'!G99,IF('⑦1.活動計画変更（販促）'!C99="中止","",'⑦1.活動計画変更（販促）'!G98))</f>
        <v/>
      </c>
      <c r="G51" s="860" t="s">
        <v>286</v>
      </c>
      <c r="H51" s="1243"/>
      <c r="I51" s="1244"/>
      <c r="J51" s="1244"/>
      <c r="K51" s="1245"/>
      <c r="N51" s="351" t="str">
        <f t="array" ref="N51">IFERROR(INDEX($B$5:$B$54,SMALL(IF($G$5:$G$54="実施済",ROW($B$5:$B$54)),ROW(B47))-4,0),"")</f>
        <v/>
      </c>
      <c r="O51" s="350" t="str">
        <f>IF(N51="","",VLOOKUP(N$5:N$54,'①7.積算内訳（販促）'!$B$6:$H$505,5,FALSE))</f>
        <v/>
      </c>
      <c r="P51" s="350" t="str">
        <f>IF($N51="","",VLOOKUP($N$5:$N$54,'①7.積算内訳（販促）'!$B$6:$H$505,6,FALSE))</f>
        <v/>
      </c>
      <c r="Q51" s="350" t="str">
        <f>IF($N51="","",VLOOKUP($N$5:$N$54,'①7.積算内訳（販促）'!$B$6:$H$505,7,FALSE))</f>
        <v/>
      </c>
    </row>
    <row r="52" spans="2:17" ht="42" customHeight="1">
      <c r="B52" s="369" t="str">
        <f>IF(C52="","",IF('⑦1.活動計画変更（販促）'!C161="中止","中止","販促㊽"))</f>
        <v/>
      </c>
      <c r="C52" s="336" t="str">
        <f>IF('⑦1.活動計画変更（販促）'!C101="変更",'⑦1.活動計画変更（販促）'!D101,IF('⑦1.活動計画変更（販促）'!C101="中止",0,'⑦1.活動計画変更（販促）'!D100))</f>
        <v/>
      </c>
      <c r="D52" s="337" t="str">
        <f>IF('⑦1.活動計画変更（販促）'!C101="変更",'⑦1.活動計画変更（販促）'!E101,IF('⑦1.活動計画変更（販促）'!C101="中止","",'⑦1.活動計画変更（販促）'!E100))</f>
        <v/>
      </c>
      <c r="E52" s="337" t="str">
        <f>IF('⑦1.活動計画変更（販促）'!C101="変更",'⑦1.活動計画変更（販促）'!F101,IF('⑦1.活動計画変更（販促）'!C101="中止","",'⑦1.活動計画変更（販促）'!F100))</f>
        <v/>
      </c>
      <c r="F52" s="340" t="str">
        <f>IF('⑦1.活動計画変更（販促）'!C101="変更",'⑦1.活動計画変更（販促）'!G101,IF('⑦1.活動計画変更（販促）'!C101="中止","",'⑦1.活動計画変更（販促）'!G100))</f>
        <v/>
      </c>
      <c r="G52" s="860" t="s">
        <v>286</v>
      </c>
      <c r="H52" s="1243"/>
      <c r="I52" s="1244"/>
      <c r="J52" s="1244"/>
      <c r="K52" s="1245"/>
      <c r="N52" s="351" t="str">
        <f t="array" ref="N52">IFERROR(INDEX($B$5:$B$54,SMALL(IF($G$5:$G$54="実施済",ROW($B$5:$B$54)),ROW(B48))-4,0),"")</f>
        <v/>
      </c>
      <c r="O52" s="350" t="str">
        <f>IF(N52="","",VLOOKUP(N$5:N$54,'①7.積算内訳（販促）'!$B$6:$H$505,5,FALSE))</f>
        <v/>
      </c>
      <c r="P52" s="350" t="str">
        <f>IF($N52="","",VLOOKUP($N$5:$N$54,'①7.積算内訳（販促）'!$B$6:$H$505,6,FALSE))</f>
        <v/>
      </c>
      <c r="Q52" s="350" t="str">
        <f>IF($N52="","",VLOOKUP($N$5:$N$54,'①7.積算内訳（販促）'!$B$6:$H$505,7,FALSE))</f>
        <v/>
      </c>
    </row>
    <row r="53" spans="2:17" ht="42" customHeight="1">
      <c r="B53" s="369" t="str">
        <f>IF(C53="","",IF('⑦1.活動計画変更（販促）'!C163="中止","中止","販促㊾"))</f>
        <v/>
      </c>
      <c r="C53" s="336" t="str">
        <f>IF('⑦1.活動計画変更（販促）'!C103="変更",'⑦1.活動計画変更（販促）'!D103,IF('⑦1.活動計画変更（販促）'!C103="中止",0,'⑦1.活動計画変更（販促）'!D102))</f>
        <v/>
      </c>
      <c r="D53" s="337" t="str">
        <f>IF('⑦1.活動計画変更（販促）'!C103="変更",'⑦1.活動計画変更（販促）'!E103,IF('⑦1.活動計画変更（販促）'!C103="中止","",'⑦1.活動計画変更（販促）'!E102))</f>
        <v/>
      </c>
      <c r="E53" s="337" t="str">
        <f>IF('⑦1.活動計画変更（販促）'!C103="変更",'⑦1.活動計画変更（販促）'!F103,IF('⑦1.活動計画変更（販促）'!C103="中止","",'⑦1.活動計画変更（販促）'!F102))</f>
        <v/>
      </c>
      <c r="F53" s="340" t="str">
        <f>IF('⑦1.活動計画変更（販促）'!C103="変更",'⑦1.活動計画変更（販促）'!G103,IF('⑦1.活動計画変更（販促）'!C103="中止","",'⑦1.活動計画変更（販促）'!G102))</f>
        <v/>
      </c>
      <c r="G53" s="860" t="s">
        <v>286</v>
      </c>
      <c r="H53" s="1243"/>
      <c r="I53" s="1244"/>
      <c r="J53" s="1244"/>
      <c r="K53" s="1245"/>
      <c r="N53" s="351" t="str">
        <f t="array" ref="N53">IFERROR(INDEX($B$5:$B$54,SMALL(IF($G$5:$G$54="実施済",ROW($B$5:$B$54)),ROW(B49))-4,0),"")</f>
        <v/>
      </c>
      <c r="O53" s="350" t="str">
        <f>IF(N53="","",VLOOKUP(N$5:N$54,'①7.積算内訳（販促）'!$B$6:$H$505,5,FALSE))</f>
        <v/>
      </c>
      <c r="P53" s="350" t="str">
        <f>IF($N53="","",VLOOKUP($N$5:$N$54,'①7.積算内訳（販促）'!$B$6:$H$505,6,FALSE))</f>
        <v/>
      </c>
      <c r="Q53" s="350" t="str">
        <f>IF($N53="","",VLOOKUP($N$5:$N$54,'①7.積算内訳（販促）'!$B$6:$H$505,7,FALSE))</f>
        <v/>
      </c>
    </row>
    <row r="54" spans="2:17" ht="42" customHeight="1" thickBot="1">
      <c r="B54" s="370" t="str">
        <f>IF(C54="","",IF('⑦1.活動計画変更（販促）'!C165="中止","中止","販促㊿"))</f>
        <v/>
      </c>
      <c r="C54" s="341" t="str">
        <f>IF('⑦1.活動計画変更（販促）'!C105="変更",'⑦1.活動計画変更（販促）'!D105,IF('⑦1.活動計画変更（販促）'!C105="中止",0,'⑦1.活動計画変更（販促）'!D104))</f>
        <v/>
      </c>
      <c r="D54" s="342" t="str">
        <f>IF('⑦1.活動計画変更（販促）'!C105="変更",'⑦1.活動計画変更（販促）'!E105,IF('⑦1.活動計画変更（販促）'!C105="中止","",'⑦1.活動計画変更（販促）'!E104))</f>
        <v/>
      </c>
      <c r="E54" s="342" t="str">
        <f>IF('⑦1.活動計画変更（販促）'!C105="変更",'⑦1.活動計画変更（販促）'!F105,IF('⑦1.活動計画変更（販促）'!C105="中止","",'⑦1.活動計画変更（販促）'!F104))</f>
        <v/>
      </c>
      <c r="F54" s="343" t="str">
        <f>IF('⑦1.活動計画変更（販促）'!C105="変更",'⑦1.活動計画変更（販促）'!G105,IF('⑦1.活動計画変更（販促）'!C105="中止","",'⑦1.活動計画変更（販促）'!G104))</f>
        <v/>
      </c>
      <c r="G54" s="876" t="s">
        <v>286</v>
      </c>
      <c r="H54" s="1246"/>
      <c r="I54" s="1247"/>
      <c r="J54" s="1247"/>
      <c r="K54" s="1248"/>
      <c r="N54" s="351" t="str">
        <f t="array" ref="N54">IFERROR(INDEX($B$5:$B$54,SMALL(IF($G$5:$G$54="実施済",ROW($B$5:$B$54)),ROW(B50))-4,0),"")</f>
        <v/>
      </c>
      <c r="O54" s="350" t="str">
        <f>IF(N54="","",VLOOKUP(N$5:N$54,'①7.積算内訳（販促）'!$B$6:$H$505,5,FALSE))</f>
        <v/>
      </c>
      <c r="P54" s="350" t="str">
        <f>IF($N54="","",VLOOKUP($N$5:$N$54,'①7.積算内訳（販促）'!$B$6:$H$505,6,FALSE))</f>
        <v/>
      </c>
      <c r="Q54" s="350" t="str">
        <f>IF($N54="","",VLOOKUP($N$5:$N$54,'①7.積算内訳（販促）'!$B$6:$H$505,7,FALSE))</f>
        <v/>
      </c>
    </row>
  </sheetData>
  <sheetProtection algorithmName="SHA-512" hashValue="VmUzCqXV1WSi7jS4V1YnlWZ3Ra5pAeNMlgmKPl3Tc1FF8ZKVV0c/q1ELXg5ilwiY4oQw6BU5TvbT5uiYDoRrPA==" saltValue="7PXURH9chV09Y+QBHIKUeQ==" spinCount="100000" sheet="1" formatCells="0" formatColumns="0" formatRows="0"/>
  <mergeCells count="58">
    <mergeCell ref="H21:K21"/>
    <mergeCell ref="H22:K22"/>
    <mergeCell ref="H23:K23"/>
    <mergeCell ref="H24:K24"/>
    <mergeCell ref="H16:K16"/>
    <mergeCell ref="H17:K17"/>
    <mergeCell ref="H18:K18"/>
    <mergeCell ref="H19:K19"/>
    <mergeCell ref="H20:K20"/>
    <mergeCell ref="H15:K15"/>
    <mergeCell ref="H3:K4"/>
    <mergeCell ref="H5:K5"/>
    <mergeCell ref="H6:K6"/>
    <mergeCell ref="H7:K7"/>
    <mergeCell ref="H8:K8"/>
    <mergeCell ref="H9:K9"/>
    <mergeCell ref="H10:K10"/>
    <mergeCell ref="H11:K11"/>
    <mergeCell ref="H12:K12"/>
    <mergeCell ref="H13:K13"/>
    <mergeCell ref="H14:K14"/>
    <mergeCell ref="O2:Q2"/>
    <mergeCell ref="G3:G4"/>
    <mergeCell ref="B3:B4"/>
    <mergeCell ref="C3:C4"/>
    <mergeCell ref="D3:D4"/>
    <mergeCell ref="E3:E4"/>
    <mergeCell ref="F3:F4"/>
    <mergeCell ref="H25:K25"/>
    <mergeCell ref="H26:K26"/>
    <mergeCell ref="H27:K27"/>
    <mergeCell ref="H28:K28"/>
    <mergeCell ref="H29:K29"/>
    <mergeCell ref="H30:K30"/>
    <mergeCell ref="H31:K31"/>
    <mergeCell ref="H32:K32"/>
    <mergeCell ref="H33:K33"/>
    <mergeCell ref="H34:K34"/>
    <mergeCell ref="H35:K35"/>
    <mergeCell ref="H36:K36"/>
    <mergeCell ref="H37:K37"/>
    <mergeCell ref="H38:K38"/>
    <mergeCell ref="H39:K39"/>
    <mergeCell ref="H40:K40"/>
    <mergeCell ref="H41:K41"/>
    <mergeCell ref="H42:K42"/>
    <mergeCell ref="H43:K43"/>
    <mergeCell ref="H44:K44"/>
    <mergeCell ref="H45:K45"/>
    <mergeCell ref="H46:K46"/>
    <mergeCell ref="H47:K47"/>
    <mergeCell ref="H48:K48"/>
    <mergeCell ref="H49:K49"/>
    <mergeCell ref="H50:K50"/>
    <mergeCell ref="H51:K51"/>
    <mergeCell ref="H52:K52"/>
    <mergeCell ref="H53:K53"/>
    <mergeCell ref="H54:K54"/>
  </mergeCells>
  <phoneticPr fontId="1"/>
  <conditionalFormatting sqref="C5">
    <cfRule type="expression" dxfId="2170" priority="14">
      <formula>C5=0</formula>
    </cfRule>
  </conditionalFormatting>
  <conditionalFormatting sqref="C6:C24">
    <cfRule type="expression" dxfId="2169" priority="13">
      <formula>C6=0</formula>
    </cfRule>
  </conditionalFormatting>
  <conditionalFormatting sqref="G5:G24">
    <cfRule type="containsText" dxfId="2168" priority="10" operator="containsText" text="実施済">
      <formula>NOT(ISERROR(SEARCH("実施済",G5)))</formula>
    </cfRule>
    <cfRule type="containsText" dxfId="2167" priority="12" operator="containsText" text="選択">
      <formula>NOT(ISERROR(SEARCH("選択",G5)))</formula>
    </cfRule>
  </conditionalFormatting>
  <conditionalFormatting sqref="C25:C34">
    <cfRule type="expression" dxfId="2166" priority="9">
      <formula>C25=0</formula>
    </cfRule>
  </conditionalFormatting>
  <conditionalFormatting sqref="G25:G34">
    <cfRule type="containsText" dxfId="2165" priority="7" operator="containsText" text="実施済">
      <formula>NOT(ISERROR(SEARCH("実施済",G25)))</formula>
    </cfRule>
    <cfRule type="containsText" dxfId="2164" priority="8" operator="containsText" text="選択">
      <formula>NOT(ISERROR(SEARCH("選択",G25)))</formula>
    </cfRule>
  </conditionalFormatting>
  <conditionalFormatting sqref="C35:C44">
    <cfRule type="expression" dxfId="2163" priority="6">
      <formula>C35=0</formula>
    </cfRule>
  </conditionalFormatting>
  <conditionalFormatting sqref="G35:G44">
    <cfRule type="containsText" dxfId="2162" priority="4" operator="containsText" text="実施済">
      <formula>NOT(ISERROR(SEARCH("実施済",G35)))</formula>
    </cfRule>
    <cfRule type="containsText" dxfId="2161" priority="5" operator="containsText" text="選択">
      <formula>NOT(ISERROR(SEARCH("選択",G35)))</formula>
    </cfRule>
  </conditionalFormatting>
  <conditionalFormatting sqref="C45:C54">
    <cfRule type="expression" dxfId="2160" priority="3">
      <formula>C45=0</formula>
    </cfRule>
  </conditionalFormatting>
  <conditionalFormatting sqref="G45:G54">
    <cfRule type="containsText" dxfId="2159" priority="1" operator="containsText" text="実施済">
      <formula>NOT(ISERROR(SEARCH("実施済",G45)))</formula>
    </cfRule>
    <cfRule type="containsText" dxfId="2158" priority="2" operator="containsText" text="選択">
      <formula>NOT(ISERROR(SEARCH("選択",G45)))</formula>
    </cfRule>
  </conditionalFormatting>
  <dataValidations count="2">
    <dataValidation type="list" allowBlank="1" showInputMessage="1" showErrorMessage="1" sqref="G5:G54" xr:uid="{00000000-0002-0000-1300-000000000000}">
      <formula1>"選択,実施済,実施予定"</formula1>
    </dataValidation>
    <dataValidation allowBlank="1" showInputMessage="1" showErrorMessage="1" promptTitle="活動内容を入力してください。" prompt="計画変更申請を行っていない場合は、採択時の内容を転記(コピー＆貼り付け)してください。" sqref="H5:K14" xr:uid="{00000000-0002-0000-1300-000001000000}"/>
  </dataValidations>
  <pageMargins left="0.59055118110236227" right="0.39370078740157483" top="0.78740157480314965" bottom="0.35433070866141736" header="0.31496062992125984" footer="0.15748031496062992"/>
  <pageSetup paperSize="9" scale="95" fitToHeight="0" orientation="landscape" r:id="rId1"/>
  <headerFooter>
    <oddHeader>&amp;L様式２（別添１）</oddHeader>
    <oddFooter xml:space="preserve">&amp;C&amp;"ＭＳ Ｐゴシック,標準"&amp;10&amp;P / &amp;N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249977111117893"/>
    <pageSetUpPr fitToPage="1"/>
  </sheetPr>
  <dimension ref="A1:Q14"/>
  <sheetViews>
    <sheetView view="pageBreakPreview" zoomScaleNormal="100" zoomScaleSheetLayoutView="100" workbookViewId="0"/>
  </sheetViews>
  <sheetFormatPr defaultColWidth="9" defaultRowHeight="13"/>
  <cols>
    <col min="1" max="1" width="2" style="121" customWidth="1"/>
    <col min="2" max="2" width="6.83203125" style="121" customWidth="1"/>
    <col min="3" max="3" width="35.58203125" style="121" customWidth="1"/>
    <col min="4" max="15" width="7.33203125" style="121" customWidth="1"/>
    <col min="16" max="16" width="1.58203125" style="121" customWidth="1"/>
    <col min="17" max="16384" width="9" style="121"/>
  </cols>
  <sheetData>
    <row r="1" spans="1:17" ht="9" customHeight="1"/>
    <row r="2" spans="1:17" ht="19.5" customHeight="1" thickBot="1">
      <c r="B2" s="151" t="s">
        <v>292</v>
      </c>
      <c r="E2" s="7" t="str">
        <f>IFERROR(INDEX(B$3:B$12,SMALL(IF($C$3:$C$12="Ａ",
ROW($1:$10)),ROW(A1))),"")</f>
        <v/>
      </c>
    </row>
    <row r="3" spans="1:17" ht="19.5" customHeight="1">
      <c r="B3" s="1058" t="s">
        <v>98</v>
      </c>
      <c r="C3" s="1054" t="s">
        <v>293</v>
      </c>
      <c r="D3" s="1082" t="s">
        <v>123</v>
      </c>
      <c r="E3" s="1082"/>
      <c r="F3" s="1082"/>
      <c r="G3" s="1082"/>
      <c r="H3" s="1082"/>
      <c r="I3" s="1082"/>
      <c r="J3" s="1082"/>
      <c r="K3" s="1082"/>
      <c r="L3" s="1082"/>
      <c r="M3" s="1082" t="s">
        <v>124</v>
      </c>
      <c r="N3" s="1082"/>
      <c r="O3" s="1083"/>
    </row>
    <row r="4" spans="1:17" ht="19.5" customHeight="1">
      <c r="B4" s="1262"/>
      <c r="C4" s="1072"/>
      <c r="D4" s="589" t="s">
        <v>294</v>
      </c>
      <c r="E4" s="589" t="s">
        <v>295</v>
      </c>
      <c r="F4" s="589" t="s">
        <v>296</v>
      </c>
      <c r="G4" s="589" t="s">
        <v>297</v>
      </c>
      <c r="H4" s="589" t="s">
        <v>298</v>
      </c>
      <c r="I4" s="589" t="s">
        <v>299</v>
      </c>
      <c r="J4" s="589" t="s">
        <v>300</v>
      </c>
      <c r="K4" s="589" t="s">
        <v>301</v>
      </c>
      <c r="L4" s="589" t="s">
        <v>302</v>
      </c>
      <c r="M4" s="589" t="s">
        <v>303</v>
      </c>
      <c r="N4" s="589" t="s">
        <v>304</v>
      </c>
      <c r="O4" s="875" t="s">
        <v>305</v>
      </c>
    </row>
    <row r="5" spans="1:17" ht="45" customHeight="1">
      <c r="A5" s="202"/>
      <c r="B5" s="515" t="str">
        <f>IF('②4.実施状況（PR）'!N5="","",'②4.実施状況（PR）'!N5)</f>
        <v/>
      </c>
      <c r="C5" s="353" t="str">
        <f>IF(B5="","",VLOOKUP(B5,'②4.実施状況（PR）'!$B5:$C$24,2,FALSE))</f>
        <v/>
      </c>
      <c r="D5" s="333"/>
      <c r="E5" s="333"/>
      <c r="F5" s="333"/>
      <c r="G5" s="333"/>
      <c r="H5" s="333"/>
      <c r="I5" s="333"/>
      <c r="J5" s="333"/>
      <c r="K5" s="409"/>
      <c r="L5" s="333"/>
      <c r="M5" s="333"/>
      <c r="N5" s="333"/>
      <c r="O5" s="352"/>
      <c r="Q5" s="158" t="s">
        <v>223</v>
      </c>
    </row>
    <row r="6" spans="1:17" ht="45" customHeight="1">
      <c r="A6" s="202"/>
      <c r="B6" s="515" t="str">
        <f>IF('②4.実施状況（PR）'!N6="","",'②4.実施状況（PR）'!N6)</f>
        <v/>
      </c>
      <c r="C6" s="353" t="str">
        <f>IF(B6="","",VLOOKUP(B6,'②4.実施状況（PR）'!$B6:$C$24,2,FALSE))</f>
        <v/>
      </c>
      <c r="D6" s="203"/>
      <c r="E6" s="203"/>
      <c r="F6" s="204"/>
      <c r="G6" s="204"/>
      <c r="H6" s="203"/>
      <c r="I6" s="205"/>
      <c r="J6" s="203"/>
      <c r="K6" s="203"/>
      <c r="L6" s="203"/>
      <c r="M6" s="203"/>
      <c r="N6" s="203"/>
      <c r="O6" s="206"/>
      <c r="Q6" s="163" t="s">
        <v>227</v>
      </c>
    </row>
    <row r="7" spans="1:17" ht="45" customHeight="1">
      <c r="A7" s="202"/>
      <c r="B7" s="515" t="str">
        <f>IF('②4.実施状況（PR）'!N7="","",'②4.実施状況（PR）'!N7)</f>
        <v/>
      </c>
      <c r="C7" s="353" t="str">
        <f>IF(B7="","",VLOOKUP(B7,'②4.実施状況（PR）'!$B7:$C$24,2,FALSE))</f>
        <v/>
      </c>
      <c r="D7" s="203"/>
      <c r="E7" s="203"/>
      <c r="F7" s="203"/>
      <c r="G7" s="203"/>
      <c r="H7" s="203"/>
      <c r="I7" s="203"/>
      <c r="J7" s="203"/>
      <c r="K7" s="203"/>
      <c r="L7" s="203"/>
      <c r="M7" s="203"/>
      <c r="N7" s="203"/>
      <c r="O7" s="206"/>
    </row>
    <row r="8" spans="1:17" ht="45" customHeight="1">
      <c r="A8" s="202"/>
      <c r="B8" s="515" t="str">
        <f>IF('②4.実施状況（PR）'!N8="","",'②4.実施状況（PR）'!N8)</f>
        <v/>
      </c>
      <c r="C8" s="353" t="str">
        <f>IF(B8="","",VLOOKUP(B8,'②4.実施状況（PR）'!$B8:$C$24,2,FALSE))</f>
        <v/>
      </c>
      <c r="D8" s="203"/>
      <c r="E8" s="203"/>
      <c r="F8" s="203"/>
      <c r="G8" s="203"/>
      <c r="H8" s="203"/>
      <c r="I8" s="203"/>
      <c r="J8" s="203"/>
      <c r="K8" s="207"/>
      <c r="L8" s="207"/>
      <c r="M8" s="203"/>
      <c r="N8" s="203"/>
      <c r="O8" s="206"/>
    </row>
    <row r="9" spans="1:17" ht="45" customHeight="1">
      <c r="B9" s="515" t="str">
        <f>IF('②4.実施状況（PR）'!N9="","",'②4.実施状況（PR）'!N9)</f>
        <v/>
      </c>
      <c r="C9" s="353" t="str">
        <f>IF(B9="","",VLOOKUP(B9,'②4.実施状況（PR）'!$B9:$C$24,2,FALSE))</f>
        <v/>
      </c>
      <c r="D9" s="203"/>
      <c r="E9" s="203"/>
      <c r="F9" s="203"/>
      <c r="G9" s="203"/>
      <c r="H9" s="203"/>
      <c r="I9" s="203"/>
      <c r="J9" s="203"/>
      <c r="K9" s="203"/>
      <c r="L9" s="203"/>
      <c r="M9" s="203"/>
      <c r="N9" s="203"/>
      <c r="O9" s="206"/>
    </row>
    <row r="10" spans="1:17" ht="45" customHeight="1">
      <c r="B10" s="515" t="str">
        <f>IF('②4.実施状況（PR）'!N10="","",'②4.実施状況（PR）'!N10)</f>
        <v/>
      </c>
      <c r="C10" s="353" t="str">
        <f>IF(B10="","",VLOOKUP(B10,'②4.実施状況（PR）'!$B10:$C$24,2,FALSE))</f>
        <v/>
      </c>
      <c r="D10" s="203"/>
      <c r="E10" s="203"/>
      <c r="F10" s="203"/>
      <c r="G10" s="203"/>
      <c r="H10" s="203"/>
      <c r="I10" s="203"/>
      <c r="J10" s="203"/>
      <c r="K10" s="203"/>
      <c r="L10" s="203"/>
      <c r="M10" s="203"/>
      <c r="N10" s="203"/>
      <c r="O10" s="206"/>
    </row>
    <row r="11" spans="1:17" ht="45" customHeight="1">
      <c r="B11" s="515" t="str">
        <f>IF('②4.実施状況（PR）'!N11="","",'②4.実施状況（PR）'!N11)</f>
        <v/>
      </c>
      <c r="C11" s="353" t="str">
        <f>IF(B11="","",VLOOKUP(B11,'②4.実施状況（PR）'!$B11:$C$24,2,FALSE))</f>
        <v/>
      </c>
      <c r="D11" s="203"/>
      <c r="E11" s="203"/>
      <c r="F11" s="203"/>
      <c r="G11" s="203"/>
      <c r="H11" s="203"/>
      <c r="I11" s="203"/>
      <c r="J11" s="203"/>
      <c r="K11" s="203"/>
      <c r="L11" s="203"/>
      <c r="M11" s="203"/>
      <c r="N11" s="203"/>
      <c r="O11" s="206"/>
    </row>
    <row r="12" spans="1:17" ht="45" customHeight="1">
      <c r="B12" s="515" t="str">
        <f>IF('②4.実施状況（PR）'!N12="","",'②4.実施状況（PR）'!N12)</f>
        <v/>
      </c>
      <c r="C12" s="353" t="str">
        <f>IF(B12="","",VLOOKUP(B12,'②4.実施状況（PR）'!$B12:$C$24,2,FALSE))</f>
        <v/>
      </c>
      <c r="D12" s="203"/>
      <c r="E12" s="203"/>
      <c r="F12" s="203"/>
      <c r="G12" s="203"/>
      <c r="H12" s="203"/>
      <c r="I12" s="203"/>
      <c r="J12" s="203"/>
      <c r="K12" s="203"/>
      <c r="L12" s="203"/>
      <c r="M12" s="203"/>
      <c r="N12" s="203"/>
      <c r="O12" s="206"/>
    </row>
    <row r="13" spans="1:17" ht="45" customHeight="1">
      <c r="B13" s="515" t="str">
        <f>IF('②4.実施状況（PR）'!N13="","",'②4.実施状況（PR）'!N13)</f>
        <v/>
      </c>
      <c r="C13" s="353" t="str">
        <f>IF(B13="","",VLOOKUP(B13,'②4.実施状況（PR）'!$B13:$C$24,2,FALSE))</f>
        <v/>
      </c>
      <c r="D13" s="203"/>
      <c r="E13" s="203"/>
      <c r="F13" s="203"/>
      <c r="G13" s="203"/>
      <c r="H13" s="203"/>
      <c r="I13" s="203"/>
      <c r="J13" s="203"/>
      <c r="K13" s="203"/>
      <c r="L13" s="203"/>
      <c r="M13" s="203"/>
      <c r="N13" s="203"/>
      <c r="O13" s="206"/>
    </row>
    <row r="14" spans="1:17" ht="45" customHeight="1" thickBot="1">
      <c r="B14" s="516" t="str">
        <f>IF('②4.実施状況（PR）'!N14="","",'②4.実施状況（PR）'!N14)</f>
        <v/>
      </c>
      <c r="C14" s="482" t="str">
        <f>IF(B14="","",VLOOKUP(B14,'②4.実施状況（PR）'!$B14:$C$24,2,FALSE))</f>
        <v/>
      </c>
      <c r="D14" s="208"/>
      <c r="E14" s="208"/>
      <c r="F14" s="208"/>
      <c r="G14" s="208"/>
      <c r="H14" s="208"/>
      <c r="I14" s="208"/>
      <c r="J14" s="208"/>
      <c r="K14" s="208"/>
      <c r="L14" s="208"/>
      <c r="M14" s="208"/>
      <c r="N14" s="208"/>
      <c r="O14" s="209"/>
      <c r="Q14" s="124"/>
    </row>
  </sheetData>
  <sheetProtection algorithmName="SHA-512" hashValue="pMGOjD8raaV6FUXdtK/S/EYzzaSm3P/kxUqztSRHKr4JQmwJNVn1ozkz+iz9grDOZwsU9hGOD0U4U3VBDjlUuw==" saltValue="oSLlpNzoCQEU6qPZf/dOXg==" spinCount="100000" sheet="1" formatCells="0" formatColumns="0" formatRows="0"/>
  <mergeCells count="4">
    <mergeCell ref="B3:B4"/>
    <mergeCell ref="C3:C4"/>
    <mergeCell ref="D3:L3"/>
    <mergeCell ref="M3:O3"/>
  </mergeCells>
  <phoneticPr fontId="1"/>
  <dataValidations xWindow="413" yWindow="378" count="2">
    <dataValidation type="whole" operator="lessThan" allowBlank="1" showInputMessage="1" showErrorMessage="1" errorTitle="入力不要です" error="②４.実施状況から「実施済」の活動が反映されています。[キャンセル]をクリックしてください。" sqref="B5:C14" xr:uid="{00000000-0002-0000-1400-000000000000}">
      <formula1>0</formula1>
    </dataValidation>
    <dataValidation allowBlank="1" showInputMessage="1" showErrorMessage="1" promptTitle="記載の注意点" prompt="実施したスケジュールを記載してください。" sqref="D5:O5" xr:uid="{00000000-0002-0000-1400-000001000000}"/>
  </dataValidations>
  <pageMargins left="0.59055118110236227" right="0.39370078740157483" top="0.74803149606299213" bottom="0.31496062992125984" header="0.31496062992125984" footer="0.15748031496062992"/>
  <pageSetup paperSize="9" scale="93" fitToHeight="0" orientation="landscape" r:id="rId1"/>
  <headerFooter>
    <oddHeader>&amp;L様式２（別添１）</oddHeader>
    <oddFooter xml:space="preserve">&amp;C&amp;"ＭＳ Ｐゴシック,標準"&amp;10&amp;P / &amp;N&amp;"-,標準"&amp;11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249977111117893"/>
    <pageSetUpPr fitToPage="1"/>
  </sheetPr>
  <dimension ref="A1:Q24"/>
  <sheetViews>
    <sheetView view="pageBreakPreview" zoomScaleNormal="100" zoomScaleSheetLayoutView="100" workbookViewId="0"/>
  </sheetViews>
  <sheetFormatPr defaultColWidth="9" defaultRowHeight="13"/>
  <cols>
    <col min="1" max="1" width="2" style="121" customWidth="1"/>
    <col min="2" max="2" width="6.83203125" style="121" customWidth="1"/>
    <col min="3" max="3" width="35.58203125" style="121" customWidth="1"/>
    <col min="4" max="15" width="7.33203125" style="121" customWidth="1"/>
    <col min="16" max="16" width="1.58203125" style="121" customWidth="1"/>
    <col min="17" max="16384" width="9" style="121"/>
  </cols>
  <sheetData>
    <row r="1" spans="1:17" ht="9" customHeight="1"/>
    <row r="2" spans="1:17" ht="19.5" customHeight="1" thickBot="1">
      <c r="B2" s="151" t="s">
        <v>306</v>
      </c>
      <c r="E2" s="7" t="str">
        <f>IFERROR(INDEX(B$3:B$12,SMALL(IF($C$3:$C$12="Ａ",
ROW($1:$10)),ROW(A1))),"")</f>
        <v/>
      </c>
    </row>
    <row r="3" spans="1:17" ht="19.5" customHeight="1">
      <c r="B3" s="1058" t="s">
        <v>98</v>
      </c>
      <c r="C3" s="1054" t="s">
        <v>293</v>
      </c>
      <c r="D3" s="1082" t="s">
        <v>123</v>
      </c>
      <c r="E3" s="1082"/>
      <c r="F3" s="1082"/>
      <c r="G3" s="1082"/>
      <c r="H3" s="1082"/>
      <c r="I3" s="1082"/>
      <c r="J3" s="1082"/>
      <c r="K3" s="1082"/>
      <c r="L3" s="1082"/>
      <c r="M3" s="1082" t="s">
        <v>124</v>
      </c>
      <c r="N3" s="1082"/>
      <c r="O3" s="1083"/>
    </row>
    <row r="4" spans="1:17" ht="19.5" customHeight="1">
      <c r="B4" s="1262"/>
      <c r="C4" s="1072"/>
      <c r="D4" s="589" t="s">
        <v>294</v>
      </c>
      <c r="E4" s="589" t="s">
        <v>295</v>
      </c>
      <c r="F4" s="589" t="s">
        <v>296</v>
      </c>
      <c r="G4" s="589" t="s">
        <v>297</v>
      </c>
      <c r="H4" s="589" t="s">
        <v>298</v>
      </c>
      <c r="I4" s="589" t="s">
        <v>299</v>
      </c>
      <c r="J4" s="589" t="s">
        <v>300</v>
      </c>
      <c r="K4" s="589" t="s">
        <v>301</v>
      </c>
      <c r="L4" s="589" t="s">
        <v>302</v>
      </c>
      <c r="M4" s="589" t="s">
        <v>303</v>
      </c>
      <c r="N4" s="589" t="s">
        <v>304</v>
      </c>
      <c r="O4" s="875" t="s">
        <v>305</v>
      </c>
    </row>
    <row r="5" spans="1:17" ht="45" customHeight="1">
      <c r="A5" s="202"/>
      <c r="B5" s="515" t="str">
        <f>IF('②4.実施状況（販促）'!N5="","",'②4.実施状況（販促）'!N5)</f>
        <v/>
      </c>
      <c r="C5" s="353" t="str">
        <f>IF(B5="","",VLOOKUP(B5,'②4.実施状況（販促）'!$B5:$C$54,2,FALSE))</f>
        <v/>
      </c>
      <c r="D5" s="333"/>
      <c r="E5" s="333"/>
      <c r="F5" s="333"/>
      <c r="G5" s="333"/>
      <c r="H5" s="333"/>
      <c r="I5" s="333"/>
      <c r="J5" s="333"/>
      <c r="K5" s="409"/>
      <c r="L5" s="333"/>
      <c r="M5" s="333"/>
      <c r="N5" s="333"/>
      <c r="O5" s="352"/>
      <c r="Q5" s="158" t="s">
        <v>223</v>
      </c>
    </row>
    <row r="6" spans="1:17" ht="45" customHeight="1">
      <c r="A6" s="202"/>
      <c r="B6" s="515" t="str">
        <f>IF('②4.実施状況（販促）'!N6="","",'②4.実施状況（販促）'!N6)</f>
        <v/>
      </c>
      <c r="C6" s="353" t="str">
        <f>IF(B6="","",VLOOKUP(B6,'②4.実施状況（販促）'!$B6:$C$54,2,FALSE))</f>
        <v/>
      </c>
      <c r="D6" s="203"/>
      <c r="E6" s="203"/>
      <c r="F6" s="204"/>
      <c r="G6" s="204"/>
      <c r="H6" s="203"/>
      <c r="I6" s="205"/>
      <c r="J6" s="203"/>
      <c r="K6" s="203"/>
      <c r="L6" s="203"/>
      <c r="M6" s="203"/>
      <c r="N6" s="203"/>
      <c r="O6" s="206"/>
      <c r="Q6" s="163" t="s">
        <v>227</v>
      </c>
    </row>
    <row r="7" spans="1:17" ht="45" customHeight="1">
      <c r="A7" s="202"/>
      <c r="B7" s="515" t="str">
        <f>IF('②4.実施状況（販促）'!N7="","",'②4.実施状況（販促）'!N7)</f>
        <v/>
      </c>
      <c r="C7" s="353" t="str">
        <f>IF(B7="","",VLOOKUP(B7,'②4.実施状況（販促）'!$B7:$C$54,2,FALSE))</f>
        <v/>
      </c>
      <c r="D7" s="203"/>
      <c r="E7" s="203"/>
      <c r="F7" s="203"/>
      <c r="G7" s="203"/>
      <c r="H7" s="203"/>
      <c r="I7" s="203"/>
      <c r="J7" s="203"/>
      <c r="K7" s="203"/>
      <c r="L7" s="203"/>
      <c r="M7" s="203"/>
      <c r="N7" s="203"/>
      <c r="O7" s="206"/>
    </row>
    <row r="8" spans="1:17" ht="45" customHeight="1">
      <c r="A8" s="202"/>
      <c r="B8" s="515" t="str">
        <f>IF('②4.実施状況（販促）'!N8="","",'②4.実施状況（販促）'!N8)</f>
        <v/>
      </c>
      <c r="C8" s="353" t="str">
        <f>IF(B8="","",VLOOKUP(B8,'②4.実施状況（販促）'!$B8:$C$54,2,FALSE))</f>
        <v/>
      </c>
      <c r="D8" s="203"/>
      <c r="E8" s="203"/>
      <c r="F8" s="203"/>
      <c r="G8" s="203"/>
      <c r="H8" s="203"/>
      <c r="I8" s="203"/>
      <c r="J8" s="203"/>
      <c r="K8" s="207"/>
      <c r="L8" s="207"/>
      <c r="M8" s="203"/>
      <c r="N8" s="203"/>
      <c r="O8" s="206"/>
    </row>
    <row r="9" spans="1:17" ht="45" customHeight="1">
      <c r="B9" s="515" t="str">
        <f>IF('②4.実施状況（販促）'!N9="","",'②4.実施状況（販促）'!N9)</f>
        <v/>
      </c>
      <c r="C9" s="353" t="str">
        <f>IF(B9="","",VLOOKUP(B9,'②4.実施状況（販促）'!$B9:$C$54,2,FALSE))</f>
        <v/>
      </c>
      <c r="D9" s="203"/>
      <c r="E9" s="203"/>
      <c r="F9" s="203"/>
      <c r="G9" s="203"/>
      <c r="H9" s="203"/>
      <c r="I9" s="203"/>
      <c r="J9" s="203"/>
      <c r="K9" s="203"/>
      <c r="L9" s="203"/>
      <c r="M9" s="203"/>
      <c r="N9" s="203"/>
      <c r="O9" s="206"/>
    </row>
    <row r="10" spans="1:17" ht="45" customHeight="1">
      <c r="B10" s="515" t="str">
        <f>IF('②4.実施状況（販促）'!N10="","",'②4.実施状況（販促）'!N10)</f>
        <v/>
      </c>
      <c r="C10" s="353" t="str">
        <f>IF(B10="","",VLOOKUP(B10,'②4.実施状況（販促）'!$B10:$C$54,2,FALSE))</f>
        <v/>
      </c>
      <c r="D10" s="203"/>
      <c r="E10" s="203"/>
      <c r="F10" s="203"/>
      <c r="G10" s="203"/>
      <c r="H10" s="203"/>
      <c r="I10" s="203"/>
      <c r="J10" s="203"/>
      <c r="K10" s="203"/>
      <c r="L10" s="203"/>
      <c r="M10" s="203"/>
      <c r="N10" s="203"/>
      <c r="O10" s="206"/>
    </row>
    <row r="11" spans="1:17" ht="45" customHeight="1">
      <c r="B11" s="515" t="str">
        <f>IF('②4.実施状況（販促）'!N11="","",'②4.実施状況（販促）'!N11)</f>
        <v/>
      </c>
      <c r="C11" s="353" t="str">
        <f>IF(B11="","",VLOOKUP(B11,'②4.実施状況（販促）'!$B11:$C$54,2,FALSE))</f>
        <v/>
      </c>
      <c r="D11" s="203"/>
      <c r="E11" s="203"/>
      <c r="F11" s="203"/>
      <c r="G11" s="203"/>
      <c r="H11" s="203"/>
      <c r="I11" s="203"/>
      <c r="J11" s="203"/>
      <c r="K11" s="203"/>
      <c r="L11" s="203"/>
      <c r="M11" s="203"/>
      <c r="N11" s="203"/>
      <c r="O11" s="206"/>
    </row>
    <row r="12" spans="1:17" ht="45" customHeight="1">
      <c r="B12" s="515" t="str">
        <f>IF('②4.実施状況（販促）'!N12="","",'②4.実施状況（販促）'!N12)</f>
        <v/>
      </c>
      <c r="C12" s="353" t="str">
        <f>IF(B12="","",VLOOKUP(B12,'②4.実施状況（販促）'!$B12:$C$54,2,FALSE))</f>
        <v/>
      </c>
      <c r="D12" s="203"/>
      <c r="E12" s="203"/>
      <c r="F12" s="203"/>
      <c r="G12" s="203"/>
      <c r="H12" s="203"/>
      <c r="I12" s="203"/>
      <c r="J12" s="203"/>
      <c r="K12" s="203"/>
      <c r="L12" s="203"/>
      <c r="M12" s="203"/>
      <c r="N12" s="203"/>
      <c r="O12" s="206"/>
    </row>
    <row r="13" spans="1:17" ht="45" customHeight="1">
      <c r="B13" s="515" t="str">
        <f>IF('②4.実施状況（販促）'!N13="","",'②4.実施状況（販促）'!N13)</f>
        <v/>
      </c>
      <c r="C13" s="353" t="str">
        <f>IF(B13="","",VLOOKUP(B13,'②4.実施状況（販促）'!$B13:$C$54,2,FALSE))</f>
        <v/>
      </c>
      <c r="D13" s="203"/>
      <c r="E13" s="203"/>
      <c r="F13" s="203"/>
      <c r="G13" s="203"/>
      <c r="H13" s="203"/>
      <c r="I13" s="203"/>
      <c r="J13" s="203"/>
      <c r="K13" s="203"/>
      <c r="L13" s="203"/>
      <c r="M13" s="203"/>
      <c r="N13" s="203"/>
      <c r="O13" s="206"/>
    </row>
    <row r="14" spans="1:17" ht="45" customHeight="1" thickBot="1">
      <c r="B14" s="516" t="str">
        <f>IF('②4.実施状況（販促）'!N14="","",'②4.実施状況（販促）'!N14)</f>
        <v/>
      </c>
      <c r="C14" s="482" t="str">
        <f>IF(B14="","",VLOOKUP(B14,'②4.実施状況（販促）'!$B14:$C$54,2,FALSE))</f>
        <v/>
      </c>
      <c r="D14" s="208"/>
      <c r="E14" s="208"/>
      <c r="F14" s="208"/>
      <c r="G14" s="208"/>
      <c r="H14" s="208"/>
      <c r="I14" s="208"/>
      <c r="J14" s="208"/>
      <c r="K14" s="208"/>
      <c r="L14" s="208"/>
      <c r="M14" s="208"/>
      <c r="N14" s="208"/>
      <c r="O14" s="209"/>
      <c r="Q14" s="124"/>
    </row>
    <row r="15" spans="1:17" ht="45" customHeight="1">
      <c r="A15" s="202"/>
      <c r="B15" s="515" t="str">
        <f>IF('②4.実施状況（販促）'!N15="","",'②4.実施状況（販促）'!N15)</f>
        <v/>
      </c>
      <c r="C15" s="353" t="str">
        <f>IF(B15="","",VLOOKUP(B15,'②4.実施状況（販促）'!$B15:$C$54,2,FALSE))</f>
        <v/>
      </c>
      <c r="D15" s="333"/>
      <c r="E15" s="333"/>
      <c r="F15" s="333"/>
      <c r="G15" s="333"/>
      <c r="H15" s="333"/>
      <c r="I15" s="333"/>
      <c r="J15" s="333"/>
      <c r="K15" s="409"/>
      <c r="L15" s="333"/>
      <c r="M15" s="333"/>
      <c r="N15" s="333"/>
      <c r="O15" s="352"/>
      <c r="Q15" s="158"/>
    </row>
    <row r="16" spans="1:17" ht="45" customHeight="1">
      <c r="A16" s="202"/>
      <c r="B16" s="515" t="str">
        <f>IF('②4.実施状況（販促）'!N16="","",'②4.実施状況（販促）'!N16)</f>
        <v/>
      </c>
      <c r="C16" s="353" t="str">
        <f>IF(B16="","",VLOOKUP(B16,'②4.実施状況（販促）'!$B16:$C$54,2,FALSE))</f>
        <v/>
      </c>
      <c r="D16" s="203"/>
      <c r="E16" s="203"/>
      <c r="F16" s="204"/>
      <c r="G16" s="204"/>
      <c r="H16" s="203"/>
      <c r="I16" s="205"/>
      <c r="J16" s="203"/>
      <c r="K16" s="203"/>
      <c r="L16" s="203"/>
      <c r="M16" s="203"/>
      <c r="N16" s="203"/>
      <c r="O16" s="206"/>
      <c r="Q16" s="163"/>
    </row>
    <row r="17" spans="1:17" ht="45" customHeight="1">
      <c r="A17" s="202"/>
      <c r="B17" s="515" t="str">
        <f>IF('②4.実施状況（販促）'!N17="","",'②4.実施状況（販促）'!N17)</f>
        <v/>
      </c>
      <c r="C17" s="353" t="str">
        <f>IF(B17="","",VLOOKUP(B17,'②4.実施状況（販促）'!$B17:$C$54,2,FALSE))</f>
        <v/>
      </c>
      <c r="D17" s="203"/>
      <c r="E17" s="203"/>
      <c r="F17" s="203"/>
      <c r="G17" s="203"/>
      <c r="H17" s="203"/>
      <c r="I17" s="203"/>
      <c r="J17" s="203"/>
      <c r="K17" s="203"/>
      <c r="L17" s="203"/>
      <c r="M17" s="203"/>
      <c r="N17" s="203"/>
      <c r="O17" s="206"/>
    </row>
    <row r="18" spans="1:17" ht="45" customHeight="1">
      <c r="A18" s="202"/>
      <c r="B18" s="515" t="str">
        <f>IF('②4.実施状況（販促）'!N18="","",'②4.実施状況（販促）'!N18)</f>
        <v/>
      </c>
      <c r="C18" s="353" t="str">
        <f>IF(B18="","",VLOOKUP(B18,'②4.実施状況（販促）'!$B18:$C$54,2,FALSE))</f>
        <v/>
      </c>
      <c r="D18" s="203"/>
      <c r="E18" s="203"/>
      <c r="F18" s="203"/>
      <c r="G18" s="203"/>
      <c r="H18" s="203"/>
      <c r="I18" s="203"/>
      <c r="J18" s="203"/>
      <c r="K18" s="207"/>
      <c r="L18" s="207"/>
      <c r="M18" s="203"/>
      <c r="N18" s="203"/>
      <c r="O18" s="206"/>
    </row>
    <row r="19" spans="1:17" ht="45" customHeight="1">
      <c r="B19" s="515" t="str">
        <f>IF('②4.実施状況（販促）'!N19="","",'②4.実施状況（販促）'!N19)</f>
        <v/>
      </c>
      <c r="C19" s="353" t="str">
        <f>IF(B19="","",VLOOKUP(B19,'②4.実施状況（販促）'!$B19:$C$54,2,FALSE))</f>
        <v/>
      </c>
      <c r="D19" s="203"/>
      <c r="E19" s="203"/>
      <c r="F19" s="203"/>
      <c r="G19" s="203"/>
      <c r="H19" s="203"/>
      <c r="I19" s="203"/>
      <c r="J19" s="203"/>
      <c r="K19" s="203"/>
      <c r="L19" s="203"/>
      <c r="M19" s="203"/>
      <c r="N19" s="203"/>
      <c r="O19" s="206"/>
    </row>
    <row r="20" spans="1:17" ht="45" customHeight="1">
      <c r="B20" s="515" t="str">
        <f>IF('②4.実施状況（販促）'!N20="","",'②4.実施状況（販促）'!N20)</f>
        <v/>
      </c>
      <c r="C20" s="353" t="str">
        <f>IF(B20="","",VLOOKUP(B20,'②4.実施状況（販促）'!$B20:$C$54,2,FALSE))</f>
        <v/>
      </c>
      <c r="D20" s="203"/>
      <c r="E20" s="203"/>
      <c r="F20" s="203"/>
      <c r="G20" s="203"/>
      <c r="H20" s="203"/>
      <c r="I20" s="203"/>
      <c r="J20" s="203"/>
      <c r="K20" s="203"/>
      <c r="L20" s="203"/>
      <c r="M20" s="203"/>
      <c r="N20" s="203"/>
      <c r="O20" s="206"/>
    </row>
    <row r="21" spans="1:17" ht="45" customHeight="1">
      <c r="B21" s="515" t="str">
        <f>IF('②4.実施状況（販促）'!N21="","",'②4.実施状況（販促）'!N21)</f>
        <v/>
      </c>
      <c r="C21" s="353" t="str">
        <f>IF(B21="","",VLOOKUP(B21,'②4.実施状況（販促）'!$B21:$C$54,2,FALSE))</f>
        <v/>
      </c>
      <c r="D21" s="203"/>
      <c r="E21" s="203"/>
      <c r="F21" s="203"/>
      <c r="G21" s="203"/>
      <c r="H21" s="203"/>
      <c r="I21" s="203"/>
      <c r="J21" s="203"/>
      <c r="K21" s="203"/>
      <c r="L21" s="203"/>
      <c r="M21" s="203"/>
      <c r="N21" s="203"/>
      <c r="O21" s="206"/>
    </row>
    <row r="22" spans="1:17" ht="45" customHeight="1">
      <c r="B22" s="515" t="str">
        <f>IF('②4.実施状況（販促）'!N22="","",'②4.実施状況（販促）'!N22)</f>
        <v/>
      </c>
      <c r="C22" s="353" t="str">
        <f>IF(B22="","",VLOOKUP(B22,'②4.実施状況（販促）'!$B22:$C$54,2,FALSE))</f>
        <v/>
      </c>
      <c r="D22" s="203"/>
      <c r="E22" s="203"/>
      <c r="F22" s="203"/>
      <c r="G22" s="203"/>
      <c r="H22" s="203"/>
      <c r="I22" s="203"/>
      <c r="J22" s="203"/>
      <c r="K22" s="203"/>
      <c r="L22" s="203"/>
      <c r="M22" s="203"/>
      <c r="N22" s="203"/>
      <c r="O22" s="206"/>
    </row>
    <row r="23" spans="1:17" ht="45" customHeight="1">
      <c r="B23" s="515" t="str">
        <f>IF('②4.実施状況（販促）'!N23="","",'②4.実施状況（販促）'!N23)</f>
        <v/>
      </c>
      <c r="C23" s="353" t="str">
        <f>IF(B23="","",VLOOKUP(B23,'②4.実施状況（販促）'!$B23:$C$54,2,FALSE))</f>
        <v/>
      </c>
      <c r="D23" s="203"/>
      <c r="E23" s="203"/>
      <c r="F23" s="203"/>
      <c r="G23" s="203"/>
      <c r="H23" s="203"/>
      <c r="I23" s="203"/>
      <c r="J23" s="203"/>
      <c r="K23" s="203"/>
      <c r="L23" s="203"/>
      <c r="M23" s="203"/>
      <c r="N23" s="203"/>
      <c r="O23" s="206"/>
    </row>
    <row r="24" spans="1:17" ht="45" customHeight="1" thickBot="1">
      <c r="B24" s="516" t="str">
        <f>IF('②4.実施状況（販促）'!N24="","",'②4.実施状況（販促）'!N24)</f>
        <v/>
      </c>
      <c r="C24" s="482" t="str">
        <f>IF(B24="","",VLOOKUP(B24,'②4.実施状況（販促）'!$B24:$C$54,2,FALSE))</f>
        <v/>
      </c>
      <c r="D24" s="208"/>
      <c r="E24" s="208"/>
      <c r="F24" s="208"/>
      <c r="G24" s="208"/>
      <c r="H24" s="208"/>
      <c r="I24" s="208"/>
      <c r="J24" s="208"/>
      <c r="K24" s="208"/>
      <c r="L24" s="208"/>
      <c r="M24" s="208"/>
      <c r="N24" s="208"/>
      <c r="O24" s="209"/>
      <c r="Q24" s="124"/>
    </row>
  </sheetData>
  <sheetProtection algorithmName="SHA-512" hashValue="tIsiiV3wHInZFXmqRliO2NN8AC3qIyMmzl1z/bDCDUCgy53ojybm7R9kZdXQwhV1T8vW5njkv/WOm09LPp97xg==" saltValue="Ji9/b24cgpDpg8vs9j55Xg==" spinCount="100000" sheet="1" formatCells="0" formatColumns="0" formatRows="0"/>
  <mergeCells count="4">
    <mergeCell ref="B3:B4"/>
    <mergeCell ref="C3:C4"/>
    <mergeCell ref="D3:L3"/>
    <mergeCell ref="M3:O3"/>
  </mergeCells>
  <phoneticPr fontId="1"/>
  <dataValidations count="1">
    <dataValidation allowBlank="1" showInputMessage="1" showErrorMessage="1" promptTitle="記載の注意点" prompt="実施したスケジュールを記載してください。" sqref="D5:O5 D15:O15" xr:uid="{00000000-0002-0000-1500-000000000000}"/>
  </dataValidations>
  <pageMargins left="0.59055118110236227" right="0.39370078740157483" top="0.74803149606299213" bottom="0.31496062992125984" header="0.31496062992125984" footer="0.15748031496062992"/>
  <pageSetup paperSize="9" scale="93" fitToHeight="0" orientation="landscape" r:id="rId1"/>
  <headerFooter>
    <oddHeader>&amp;L様式２（別添１）</oddHeader>
    <oddFooter xml:space="preserve">&amp;C&amp;"ＭＳ Ｐゴシック,標準"&amp;10&amp;P / &amp;N&amp;"-,標準"&amp;11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249977111117893"/>
    <pageSetUpPr fitToPage="1"/>
  </sheetPr>
  <dimension ref="A1:R28"/>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43.25" style="150" customWidth="1"/>
    <col min="4" max="4" width="11" style="150" customWidth="1"/>
    <col min="5" max="5" width="11.75" style="150" customWidth="1"/>
    <col min="6" max="11" width="13.08203125" style="150" customWidth="1"/>
    <col min="12" max="12" width="8.33203125" style="150" customWidth="1"/>
    <col min="13" max="13" width="1.58203125" style="150" customWidth="1"/>
    <col min="14" max="14" width="10.08203125" style="150" customWidth="1"/>
    <col min="15" max="15" width="1.58203125" style="150" customWidth="1"/>
    <col min="16" max="16384" width="9" style="150"/>
  </cols>
  <sheetData>
    <row r="1" spans="1:18" ht="8.25" customHeight="1">
      <c r="C1" s="212"/>
      <c r="D1" s="212"/>
      <c r="E1" s="212"/>
      <c r="F1" s="212"/>
      <c r="G1" s="212"/>
      <c r="H1" s="212"/>
      <c r="I1" s="212"/>
      <c r="J1" s="212"/>
      <c r="K1" s="212"/>
      <c r="L1" s="212"/>
      <c r="M1" s="212"/>
      <c r="N1" s="212"/>
    </row>
    <row r="2" spans="1:18" ht="21" customHeight="1" thickBot="1">
      <c r="B2" s="179" t="s">
        <v>307</v>
      </c>
      <c r="D2" s="213"/>
      <c r="E2" s="213"/>
      <c r="J2" s="213"/>
      <c r="K2" s="1086" t="s">
        <v>140</v>
      </c>
      <c r="L2" s="1086"/>
      <c r="O2" s="213"/>
      <c r="P2" s="213"/>
      <c r="Q2" s="213"/>
      <c r="R2" s="213"/>
    </row>
    <row r="3" spans="1:18" ht="21" customHeight="1">
      <c r="B3" s="1138" t="s">
        <v>119</v>
      </c>
      <c r="C3" s="1125" t="s">
        <v>141</v>
      </c>
      <c r="D3" s="1126"/>
      <c r="E3" s="1127"/>
      <c r="F3" s="1130" t="s">
        <v>142</v>
      </c>
      <c r="G3" s="1132" t="s">
        <v>308</v>
      </c>
      <c r="H3" s="1134" t="s">
        <v>144</v>
      </c>
      <c r="I3" s="1143" t="s">
        <v>145</v>
      </c>
      <c r="J3" s="1147" t="s">
        <v>146</v>
      </c>
      <c r="K3" s="1128" t="s">
        <v>147</v>
      </c>
      <c r="L3" s="1087" t="s">
        <v>148</v>
      </c>
    </row>
    <row r="4" spans="1:18" ht="31.5" customHeight="1" thickBot="1">
      <c r="B4" s="1139"/>
      <c r="C4" s="214" t="s">
        <v>149</v>
      </c>
      <c r="D4" s="725" t="s">
        <v>150</v>
      </c>
      <c r="E4" s="215" t="s">
        <v>151</v>
      </c>
      <c r="F4" s="1131"/>
      <c r="G4" s="1133"/>
      <c r="H4" s="1135"/>
      <c r="I4" s="1144"/>
      <c r="J4" s="1148"/>
      <c r="K4" s="1129"/>
      <c r="L4" s="1088"/>
    </row>
    <row r="5" spans="1:18" ht="22.5" customHeight="1">
      <c r="A5" s="1111"/>
      <c r="B5" s="1263"/>
      <c r="C5" s="1265" t="s">
        <v>187</v>
      </c>
      <c r="D5" s="1267"/>
      <c r="E5" s="1267"/>
      <c r="F5" s="1269">
        <f>SUM(F7:F26)</f>
        <v>0</v>
      </c>
      <c r="G5" s="1271">
        <f>SUM(G7:G26)</f>
        <v>0</v>
      </c>
      <c r="H5" s="1273">
        <f>SUM(H7:H26)</f>
        <v>0</v>
      </c>
      <c r="I5" s="1275">
        <f>SUM(I7:I26)</f>
        <v>0</v>
      </c>
      <c r="J5" s="354">
        <f>SUM(J7,J9,J11,J13,J15,J17,J19,J21,J23,J25)</f>
        <v>0</v>
      </c>
      <c r="K5" s="355">
        <f>SUM(K7,K9,K11,K13,K15,K17,K19,K21,K23,K25)</f>
        <v>0</v>
      </c>
      <c r="L5" s="1149" t="e">
        <f>IF(J6="","",((G5)/J6))</f>
        <v>#DIV/0!</v>
      </c>
      <c r="N5" s="219"/>
    </row>
    <row r="6" spans="1:18" ht="22.5" customHeight="1" thickBot="1">
      <c r="A6" s="1111"/>
      <c r="B6" s="1264"/>
      <c r="C6" s="1266"/>
      <c r="D6" s="1268"/>
      <c r="E6" s="1268"/>
      <c r="F6" s="1270"/>
      <c r="G6" s="1272"/>
      <c r="H6" s="1274"/>
      <c r="I6" s="1276"/>
      <c r="J6" s="356">
        <f>SUM(J8,J10,J12,J14,J16,J18,J20,J22,J24,J26)</f>
        <v>0</v>
      </c>
      <c r="K6" s="357">
        <f>SUM(K8,K10,K12,K14,K16,K18,K20,K22,K24,K26)</f>
        <v>0</v>
      </c>
      <c r="L6" s="1150"/>
    </row>
    <row r="7" spans="1:18" ht="22.5" customHeight="1" thickTop="1">
      <c r="B7" s="1277" t="str">
        <f>IF('②5.スケジュール(PR) '!B5="","",'②5.スケジュール(PR) '!B5)</f>
        <v/>
      </c>
      <c r="C7" s="1279" t="str">
        <f>IF(B7="","",'②5.スケジュール(PR) '!C5)</f>
        <v/>
      </c>
      <c r="D7" s="1281" t="str">
        <f>IF(B7="","",VLOOKUP($B7,'②4.実施状況（PR）'!$B5:$E$24,3,FALSE))</f>
        <v/>
      </c>
      <c r="E7" s="1281" t="str">
        <f>IF(B7="","",VLOOKUP($B7,'②4.実施状況（PR）'!$B5:$E$24,4,FALSE))</f>
        <v/>
      </c>
      <c r="F7" s="1283" t="str">
        <f>IF(B7="","",VLOOKUP($B7,'①6.成果目標（PR）'!$B7:$K$46,5,FALSE))</f>
        <v/>
      </c>
      <c r="G7" s="1285"/>
      <c r="H7" s="1287" t="str">
        <f>IF(B7="","",VLOOKUP($B7,'①6.成果目標（PR）'!$B7:$K$46,7,FALSE))</f>
        <v/>
      </c>
      <c r="I7" s="1289" t="str">
        <f>IF(B7="","",VLOOKUP($B7,'①6.成果目標（PR）'!$B7:$K$46,8,FALSE))</f>
        <v/>
      </c>
      <c r="J7" s="358" t="str">
        <f>IF(B7="","",'②7.経費内訳（PR）'!E6)</f>
        <v/>
      </c>
      <c r="K7" s="359" t="str">
        <f>IF(B7="","",VLOOKUP($B7,'①6.成果目標（PR）'!$B7:$K$46,10,FALSE))</f>
        <v/>
      </c>
      <c r="L7" s="1151" t="str">
        <f>IF(J8="","",((G7)/J8))</f>
        <v/>
      </c>
      <c r="N7" s="217" t="s">
        <v>309</v>
      </c>
    </row>
    <row r="8" spans="1:18" ht="22.5" customHeight="1">
      <c r="B8" s="1278"/>
      <c r="C8" s="1280"/>
      <c r="D8" s="1282"/>
      <c r="E8" s="1282"/>
      <c r="F8" s="1284"/>
      <c r="G8" s="1286"/>
      <c r="H8" s="1288"/>
      <c r="I8" s="1290"/>
      <c r="J8" s="360" t="str">
        <f>IF(B7="","",'②7.経費内訳（PR）'!F6)</f>
        <v/>
      </c>
      <c r="K8" s="361" t="str">
        <f>IFERROR(VLOOKUP(B7,'①4.事業内容（PR）'!$B$5:$Q$24,16,FALSE),"")</f>
        <v/>
      </c>
      <c r="L8" s="1103"/>
      <c r="N8" s="219" t="s">
        <v>310</v>
      </c>
    </row>
    <row r="9" spans="1:18" ht="22.5" customHeight="1">
      <c r="B9" s="1278" t="str">
        <f>IF('②5.スケジュール(PR) '!B6="","",'②5.スケジュール(PR) '!B6)</f>
        <v/>
      </c>
      <c r="C9" s="1292" t="str">
        <f>IF(B9="","",'②5.スケジュール(PR) '!C6)</f>
        <v/>
      </c>
      <c r="D9" s="1293" t="str">
        <f>IF(B9="","",VLOOKUP($B9,'②4.実施状況（PR）'!$B5:$E$24,3,FALSE))</f>
        <v/>
      </c>
      <c r="E9" s="1293" t="str">
        <f>IF(B9="","",VLOOKUP($B9,'②4.実施状況（PR）'!$B5:$E$24,4,FALSE))</f>
        <v/>
      </c>
      <c r="F9" s="1284" t="str">
        <f>IF(B9="","",VLOOKUP($B9,'①6.成果目標（PR）'!$B7:$K$46,5,FALSE))</f>
        <v/>
      </c>
      <c r="G9" s="1285"/>
      <c r="H9" s="1287" t="str">
        <f>IF(B9="","",VLOOKUP($B9,'①6.成果目標（PR）'!$B7:$K$46,7,FALSE))</f>
        <v/>
      </c>
      <c r="I9" s="1294" t="str">
        <f>IF(B9="","",VLOOKUP($B9,'①6.成果目標（PR）'!$B7:$K$46,8,FALSE))</f>
        <v/>
      </c>
      <c r="J9" s="362" t="str">
        <f>IF(B9="","",'②7.経費内訳（PR）'!E16)</f>
        <v/>
      </c>
      <c r="K9" s="363" t="str">
        <f>IF(B9="","",VLOOKUP($B9,'①6.成果目標（PR）'!$B7:$K$46,10,FALSE))</f>
        <v/>
      </c>
      <c r="L9" s="1103" t="str">
        <f>IF(J10="","",((G9)/J10))</f>
        <v/>
      </c>
    </row>
    <row r="10" spans="1:18" ht="22.5" customHeight="1">
      <c r="B10" s="1291"/>
      <c r="C10" s="1292"/>
      <c r="D10" s="1293"/>
      <c r="E10" s="1293"/>
      <c r="F10" s="1284"/>
      <c r="G10" s="1286"/>
      <c r="H10" s="1288"/>
      <c r="I10" s="1289"/>
      <c r="J10" s="360" t="str">
        <f>IF(B9="","",'②7.経費内訳（PR）'!F16)</f>
        <v/>
      </c>
      <c r="K10" s="361" t="str">
        <f>IFERROR(VLOOKUP(B9,'①4.事業内容（PR）'!$B$5:$Q$24,16,FALSE),"")</f>
        <v/>
      </c>
      <c r="L10" s="1103"/>
    </row>
    <row r="11" spans="1:18" ht="22.5" customHeight="1">
      <c r="B11" s="1278" t="str">
        <f>IF('②5.スケジュール(PR) '!B7="","",'②5.スケジュール(PR) '!B7)</f>
        <v/>
      </c>
      <c r="C11" s="1292" t="str">
        <f>IF(B11="","",'②5.スケジュール(PR) '!C7)</f>
        <v/>
      </c>
      <c r="D11" s="1293" t="str">
        <f>IF(B11="","",VLOOKUP($B11,'②4.実施状況（PR）'!$B5:$E$24,3,FALSE))</f>
        <v/>
      </c>
      <c r="E11" s="1293" t="str">
        <f>IF(B11="","",VLOOKUP($B11,'②4.実施状況（PR）'!$B5:$E$24,4,FALSE))</f>
        <v/>
      </c>
      <c r="F11" s="1284" t="str">
        <f>IF(B11="","",VLOOKUP($B11,'①6.成果目標（PR）'!$B7:$K$46,5,FALSE))</f>
        <v/>
      </c>
      <c r="G11" s="1285"/>
      <c r="H11" s="1287" t="str">
        <f>IF(B11="","",VLOOKUP($B11,'①6.成果目標（PR）'!$B7:$K$46,7,FALSE))</f>
        <v/>
      </c>
      <c r="I11" s="1294" t="str">
        <f>IF(B11="","",VLOOKUP($B11,'①6.成果目標（PR）'!$B7:$K$46,8,FALSE))</f>
        <v/>
      </c>
      <c r="J11" s="362" t="str">
        <f>IF(B11="","",'②7.経費内訳（PR）'!E26)</f>
        <v/>
      </c>
      <c r="K11" s="363" t="str">
        <f>IF(B11="","",VLOOKUP($B11,'①6.成果目標（PR）'!$B7:$K$46,10,FALSE))</f>
        <v/>
      </c>
      <c r="L11" s="1103" t="str">
        <f>IF(J12="","",((G11)/J12))</f>
        <v/>
      </c>
    </row>
    <row r="12" spans="1:18" ht="22.5" customHeight="1">
      <c r="B12" s="1291"/>
      <c r="C12" s="1292"/>
      <c r="D12" s="1293"/>
      <c r="E12" s="1293"/>
      <c r="F12" s="1284"/>
      <c r="G12" s="1286"/>
      <c r="H12" s="1288"/>
      <c r="I12" s="1289"/>
      <c r="J12" s="360" t="str">
        <f>IF(B11="","",'②7.経費内訳（PR）'!F26)</f>
        <v/>
      </c>
      <c r="K12" s="361" t="str">
        <f>IFERROR(VLOOKUP(B11,'①4.事業内容（PR）'!$B$5:$Q$24,16,FALSE),"")</f>
        <v/>
      </c>
      <c r="L12" s="1103"/>
    </row>
    <row r="13" spans="1:18" ht="22.5" customHeight="1">
      <c r="B13" s="1278" t="str">
        <f>IF('②5.スケジュール(PR) '!B8="","",'②5.スケジュール(PR) '!B8)</f>
        <v/>
      </c>
      <c r="C13" s="1292" t="str">
        <f>IF(B13="","",'②5.スケジュール(PR) '!C8)</f>
        <v/>
      </c>
      <c r="D13" s="1293" t="str">
        <f>IF(B13="","",VLOOKUP($B13,'②4.実施状況（PR）'!$B5:$E$24,3,FALSE))</f>
        <v/>
      </c>
      <c r="E13" s="1293" t="str">
        <f>IF(B13="","",VLOOKUP($B13,'②4.実施状況（PR）'!$B5:$E$24,4,FALSE))</f>
        <v/>
      </c>
      <c r="F13" s="1284" t="str">
        <f>IF(B13="","",VLOOKUP($B13,'①6.成果目標（PR）'!$B7:$K$46,5,FALSE))</f>
        <v/>
      </c>
      <c r="G13" s="1285"/>
      <c r="H13" s="1287" t="str">
        <f>IF(B13="","",VLOOKUP($B13,'①6.成果目標（PR）'!$B7:$K$46,7,FALSE))</f>
        <v/>
      </c>
      <c r="I13" s="1294" t="str">
        <f>IF(B13="","",VLOOKUP($B13,'①6.成果目標（PR）'!$B7:$K$46,8,FALSE))</f>
        <v/>
      </c>
      <c r="J13" s="362" t="str">
        <f>IF(B13="","",'②7.経費内訳（PR）'!E36)</f>
        <v/>
      </c>
      <c r="K13" s="363" t="str">
        <f>IF(B13="","",VLOOKUP($B13,'①6.成果目標（PR）'!$B7:$K$46,10,FALSE))</f>
        <v/>
      </c>
      <c r="L13" s="1103" t="str">
        <f>IF(J14="","",((G13)/J14))</f>
        <v/>
      </c>
    </row>
    <row r="14" spans="1:18" ht="22.5" customHeight="1">
      <c r="B14" s="1291"/>
      <c r="C14" s="1292"/>
      <c r="D14" s="1293"/>
      <c r="E14" s="1293"/>
      <c r="F14" s="1284"/>
      <c r="G14" s="1286"/>
      <c r="H14" s="1288"/>
      <c r="I14" s="1289"/>
      <c r="J14" s="360" t="str">
        <f>IF(B13="","",'②7.経費内訳（PR）'!F36)</f>
        <v/>
      </c>
      <c r="K14" s="361" t="str">
        <f>IFERROR(VLOOKUP(B13,'①4.事業内容（PR）'!$B$5:$Q$24,16,FALSE),"")</f>
        <v/>
      </c>
      <c r="L14" s="1103"/>
    </row>
    <row r="15" spans="1:18" ht="22.5" customHeight="1">
      <c r="B15" s="1278" t="str">
        <f>IF('②5.スケジュール(PR) '!B9="","",'②5.スケジュール(PR) '!B9)</f>
        <v/>
      </c>
      <c r="C15" s="1292" t="str">
        <f>IF(B15="","",'②5.スケジュール(PR) '!C9)</f>
        <v/>
      </c>
      <c r="D15" s="1293" t="str">
        <f>IF(B15="","",VLOOKUP($B15,'②4.実施状況（PR）'!$B5:$E$24,3,FALSE))</f>
        <v/>
      </c>
      <c r="E15" s="1293" t="str">
        <f>IF(B15="","",VLOOKUP($B15,'②4.実施状況（PR）'!$B5:$E$24,4,FALSE))</f>
        <v/>
      </c>
      <c r="F15" s="1284" t="str">
        <f>IF(B15="","",VLOOKUP($B15,'①6.成果目標（PR）'!$B7:$K$46,5,FALSE))</f>
        <v/>
      </c>
      <c r="G15" s="1285"/>
      <c r="H15" s="1287" t="str">
        <f>IF(B15="","",VLOOKUP($B15,'①6.成果目標（PR）'!$B7:$K$46,7,FALSE))</f>
        <v/>
      </c>
      <c r="I15" s="1294" t="str">
        <f>IF(B15="","",VLOOKUP($B15,'①6.成果目標（PR）'!$B7:$K$46,8,FALSE))</f>
        <v/>
      </c>
      <c r="J15" s="362" t="str">
        <f>IF(B15="","",'②7.経費内訳（PR）'!E46)</f>
        <v/>
      </c>
      <c r="K15" s="363" t="str">
        <f>IF(B15="","",VLOOKUP($B15,'①6.成果目標（PR）'!$B7:$K$46,10,FALSE))</f>
        <v/>
      </c>
      <c r="L15" s="1103" t="str">
        <f>IF(J16="","",((G15)/J16))</f>
        <v/>
      </c>
    </row>
    <row r="16" spans="1:18" ht="22.5" customHeight="1">
      <c r="B16" s="1291"/>
      <c r="C16" s="1292"/>
      <c r="D16" s="1293"/>
      <c r="E16" s="1293"/>
      <c r="F16" s="1284"/>
      <c r="G16" s="1286"/>
      <c r="H16" s="1288"/>
      <c r="I16" s="1289"/>
      <c r="J16" s="360" t="str">
        <f>IF(B15="","",'②7.経費内訳（PR）'!F46)</f>
        <v/>
      </c>
      <c r="K16" s="361" t="str">
        <f>IFERROR(VLOOKUP(B15,'①4.事業内容（PR）'!$B$5:$Q$24,16,FALSE),"")</f>
        <v/>
      </c>
      <c r="L16" s="1103"/>
    </row>
    <row r="17" spans="2:14" ht="22.5" customHeight="1">
      <c r="B17" s="1278" t="str">
        <f>IF('②5.スケジュール(PR) '!B10="","",'②5.スケジュール(PR) '!B10)</f>
        <v/>
      </c>
      <c r="C17" s="1292" t="str">
        <f>IF(B17="","",'②5.スケジュール(PR) '!C10)</f>
        <v/>
      </c>
      <c r="D17" s="1295" t="str">
        <f>IF(B17="","",VLOOKUP($B17,'②4.実施状況（PR）'!$B5:$E$24,3,FALSE))</f>
        <v/>
      </c>
      <c r="E17" s="1295" t="str">
        <f>IF(B17="","",VLOOKUP($B17,'②4.実施状況（PR）'!$B5:$E$24,4,FALSE))</f>
        <v/>
      </c>
      <c r="F17" s="1284" t="str">
        <f>IF(B17="","",VLOOKUP($B17,'①6.成果目標（PR）'!$B7:$K$46,5,FALSE))</f>
        <v/>
      </c>
      <c r="G17" s="1285"/>
      <c r="H17" s="1287" t="str">
        <f>IF(B17="","",VLOOKUP($B17,'①6.成果目標（PR）'!$B7:$K$46,7,FALSE))</f>
        <v/>
      </c>
      <c r="I17" s="1294" t="str">
        <f>IF(B17="","",VLOOKUP($B17,'①6.成果目標（PR）'!$B7:$K$46,8,FALSE))</f>
        <v/>
      </c>
      <c r="J17" s="362" t="str">
        <f>IF(B17="","",'②7.経費内訳（PR）'!E56)</f>
        <v/>
      </c>
      <c r="K17" s="363" t="str">
        <f>IF(B17="","",VLOOKUP($B17,'①6.成果目標（PR）'!$B7:$K$46,10,FALSE))</f>
        <v/>
      </c>
      <c r="L17" s="1103" t="str">
        <f>IF(J18="","",((G17)/J18))</f>
        <v/>
      </c>
    </row>
    <row r="18" spans="2:14" ht="22.5" customHeight="1">
      <c r="B18" s="1291"/>
      <c r="C18" s="1292"/>
      <c r="D18" s="1295"/>
      <c r="E18" s="1295"/>
      <c r="F18" s="1284"/>
      <c r="G18" s="1286"/>
      <c r="H18" s="1288"/>
      <c r="I18" s="1289"/>
      <c r="J18" s="360" t="str">
        <f>IF(B17="","",'②7.経費内訳（PR）'!F56)</f>
        <v/>
      </c>
      <c r="K18" s="361" t="str">
        <f>IFERROR(VLOOKUP(B17,'①4.事業内容（PR）'!$B$5:$Q$24,16,FALSE),"")</f>
        <v/>
      </c>
      <c r="L18" s="1103"/>
    </row>
    <row r="19" spans="2:14" ht="22.5" customHeight="1">
      <c r="B19" s="1278" t="str">
        <f>IF('②5.スケジュール(PR) '!B11="","",'②5.スケジュール(PR) '!B11)</f>
        <v/>
      </c>
      <c r="C19" s="1292" t="str">
        <f>IF(B19="","",'②5.スケジュール(PR) '!C11)</f>
        <v/>
      </c>
      <c r="D19" s="1295" t="str">
        <f>IF(B19="","",VLOOKUP($B19,'②4.実施状況（PR）'!$B5:$E$24,3,FALSE))</f>
        <v/>
      </c>
      <c r="E19" s="1295" t="str">
        <f>IF(B19="","",VLOOKUP($B19,'②4.実施状況（PR）'!$B5:$E$24,4,FALSE))</f>
        <v/>
      </c>
      <c r="F19" s="1284" t="str">
        <f>IF(B19="","",VLOOKUP($B19,'①6.成果目標（PR）'!$B7:$K$46,5,FALSE))</f>
        <v/>
      </c>
      <c r="G19" s="1285"/>
      <c r="H19" s="1287" t="str">
        <f>IF(B19="","",VLOOKUP($B19,'①6.成果目標（PR）'!$B7:$K$46,7,FALSE))</f>
        <v/>
      </c>
      <c r="I19" s="1294" t="str">
        <f>IF(B19="","",VLOOKUP($B19,'①6.成果目標（PR）'!$B7:$K$46,8,FALSE))</f>
        <v/>
      </c>
      <c r="J19" s="362" t="str">
        <f>IF(B19="","",'②7.経費内訳（PR）'!E66)</f>
        <v/>
      </c>
      <c r="K19" s="363" t="str">
        <f>IF(B19="","",VLOOKUP($B19,'①6.成果目標（PR）'!$B7:$K$46,10,FALSE))</f>
        <v/>
      </c>
      <c r="L19" s="1103" t="str">
        <f>IF(J20="","",((G19)/J20))</f>
        <v/>
      </c>
    </row>
    <row r="20" spans="2:14" ht="22.5" customHeight="1">
      <c r="B20" s="1291"/>
      <c r="C20" s="1292"/>
      <c r="D20" s="1295"/>
      <c r="E20" s="1295"/>
      <c r="F20" s="1284"/>
      <c r="G20" s="1286"/>
      <c r="H20" s="1288"/>
      <c r="I20" s="1289"/>
      <c r="J20" s="360" t="str">
        <f>IF(B19="","",'②7.経費内訳（PR）'!F66)</f>
        <v/>
      </c>
      <c r="K20" s="361" t="str">
        <f>IFERROR(VLOOKUP(B19,'①4.事業内容（PR）'!$B$5:$Q$24,16,FALSE),"")</f>
        <v/>
      </c>
      <c r="L20" s="1103"/>
    </row>
    <row r="21" spans="2:14" ht="22.5" customHeight="1">
      <c r="B21" s="1278" t="str">
        <f>IF('②5.スケジュール(PR) '!B12="","",'②5.スケジュール(PR) '!B12)</f>
        <v/>
      </c>
      <c r="C21" s="1292" t="str">
        <f>IF(B21="","",'②5.スケジュール(PR) '!C12)</f>
        <v/>
      </c>
      <c r="D21" s="1295" t="str">
        <f>IF(B21="","",VLOOKUP($B21,'②4.実施状況（PR）'!$B5:$E$24,3,FALSE))</f>
        <v/>
      </c>
      <c r="E21" s="1295" t="str">
        <f>IF(B21="","",VLOOKUP($B21,'②4.実施状況（PR）'!$B5:$E$24,4,FALSE))</f>
        <v/>
      </c>
      <c r="F21" s="1284" t="str">
        <f>IF(B21="","",VLOOKUP($B21,'①6.成果目標（PR）'!$B7:$K$46,5,FALSE))</f>
        <v/>
      </c>
      <c r="G21" s="1285"/>
      <c r="H21" s="1287" t="str">
        <f>IF(B21="","",VLOOKUP($B21,'①6.成果目標（PR）'!$B7:$K$46,7,FALSE))</f>
        <v/>
      </c>
      <c r="I21" s="1294" t="str">
        <f>IF(B21="","",VLOOKUP($B21,'①6.成果目標（PR）'!$B7:$K$46,8,FALSE))</f>
        <v/>
      </c>
      <c r="J21" s="362" t="str">
        <f>IF(B21="","",'②7.経費内訳（PR）'!E76)</f>
        <v/>
      </c>
      <c r="K21" s="363" t="str">
        <f>IF(B21="","",VLOOKUP($B21,'①6.成果目標（PR）'!$B7:$K$46,10,FALSE))</f>
        <v/>
      </c>
      <c r="L21" s="1103" t="str">
        <f>IF(J22="","",((G21)/J22))</f>
        <v/>
      </c>
    </row>
    <row r="22" spans="2:14" ht="22.5" customHeight="1">
      <c r="B22" s="1291"/>
      <c r="C22" s="1292"/>
      <c r="D22" s="1295"/>
      <c r="E22" s="1295"/>
      <c r="F22" s="1284"/>
      <c r="G22" s="1286"/>
      <c r="H22" s="1288"/>
      <c r="I22" s="1289"/>
      <c r="J22" s="360" t="str">
        <f>IF(B21="","",'②7.経費内訳（PR）'!F76)</f>
        <v/>
      </c>
      <c r="K22" s="361" t="str">
        <f>IFERROR(VLOOKUP(B21,'①4.事業内容（PR）'!$B$5:$Q$24,16,FALSE),"")</f>
        <v/>
      </c>
      <c r="L22" s="1103"/>
    </row>
    <row r="23" spans="2:14" ht="22.5" customHeight="1">
      <c r="B23" s="1278" t="str">
        <f>IF('②5.スケジュール(PR) '!B13="","",'②5.スケジュール(PR) '!B13)</f>
        <v/>
      </c>
      <c r="C23" s="1292" t="str">
        <f>IF(B23="","",'②5.スケジュール(PR) '!C13)</f>
        <v/>
      </c>
      <c r="D23" s="1295" t="str">
        <f>IF(B23="","",VLOOKUP($B23,'②4.実施状況（PR）'!$B5:$E$24,3,FALSE))</f>
        <v/>
      </c>
      <c r="E23" s="1295" t="str">
        <f>IF(B23="","",VLOOKUP($B23,'②4.実施状況（PR）'!$B5:$E$24,4,FALSE))</f>
        <v/>
      </c>
      <c r="F23" s="1284" t="str">
        <f>IF(B23="","",VLOOKUP($B23,'①6.成果目標（PR）'!$B7:$K$46,5,FALSE))</f>
        <v/>
      </c>
      <c r="G23" s="1285"/>
      <c r="H23" s="1287" t="str">
        <f>IF(B23="","",VLOOKUP($B23,'①6.成果目標（PR）'!$B7:$K$46,7,FALSE))</f>
        <v/>
      </c>
      <c r="I23" s="1294" t="str">
        <f>IF(B23="","",VLOOKUP($B23,'①6.成果目標（PR）'!$B7:$K$46,8,FALSE))</f>
        <v/>
      </c>
      <c r="J23" s="362" t="str">
        <f>IF(B23="","",'②7.経費内訳（PR）'!E86)</f>
        <v/>
      </c>
      <c r="K23" s="363" t="str">
        <f>IF(B23="","",VLOOKUP($B23,'①6.成果目標（PR）'!$B7:$K$46,10,FALSE))</f>
        <v/>
      </c>
      <c r="L23" s="1103" t="str">
        <f>IF(J24="","",((G23)/J24))</f>
        <v/>
      </c>
    </row>
    <row r="24" spans="2:14" ht="22.5" customHeight="1">
      <c r="B24" s="1291"/>
      <c r="C24" s="1292"/>
      <c r="D24" s="1295"/>
      <c r="E24" s="1295"/>
      <c r="F24" s="1284"/>
      <c r="G24" s="1286"/>
      <c r="H24" s="1288"/>
      <c r="I24" s="1289"/>
      <c r="J24" s="360" t="str">
        <f>IF(B23="","",'②7.経費内訳（PR）'!F86)</f>
        <v/>
      </c>
      <c r="K24" s="361" t="str">
        <f>IFERROR(VLOOKUP(B23,'①4.事業内容（PR）'!$B$5:$Q$24,16,FALSE),"")</f>
        <v/>
      </c>
      <c r="L24" s="1103"/>
    </row>
    <row r="25" spans="2:14" ht="22.5" customHeight="1">
      <c r="B25" s="1291" t="str">
        <f>IF('②5.スケジュール(PR) '!B14="","",'②5.スケジュール(PR) '!B14)</f>
        <v/>
      </c>
      <c r="C25" s="1292" t="str">
        <f>IF(B25="","",'②5.スケジュール(PR) '!C14)</f>
        <v/>
      </c>
      <c r="D25" s="1295" t="str">
        <f>IF(B25="","",VLOOKUP($B25,'②4.実施状況（PR）'!$B5:$E$24,3,FALSE))</f>
        <v/>
      </c>
      <c r="E25" s="1295" t="str">
        <f>IF(B25="","",VLOOKUP($B25,'②4.実施状況（PR）'!$B5:$E$24,4,FALSE))</f>
        <v/>
      </c>
      <c r="F25" s="1284" t="str">
        <f>IF(B25="","",VLOOKUP($B25,'①6.成果目標（PR）'!$B7:$K$46,5,FALSE))</f>
        <v/>
      </c>
      <c r="G25" s="1300"/>
      <c r="H25" s="1288" t="str">
        <f>IF(B25="","",VLOOKUP($B25,'①6.成果目標（PR）'!$B7:$K$46,7,FALSE))</f>
        <v/>
      </c>
      <c r="I25" s="1294" t="str">
        <f>IF(B25="","",VLOOKUP($B25,'①6.成果目標（PR）'!$B7:$K$46,8,FALSE))</f>
        <v/>
      </c>
      <c r="J25" s="364" t="str">
        <f>IF(B25="","",'②7.経費内訳（PR）'!E96)</f>
        <v/>
      </c>
      <c r="K25" s="365" t="str">
        <f>IF(B25="","",VLOOKUP($B25,'①6.成果目標（PR）'!$B7:$K$46,10,FALSE))</f>
        <v/>
      </c>
      <c r="L25" s="1103" t="str">
        <f>IF(J26="","",((G25)/J26))</f>
        <v/>
      </c>
    </row>
    <row r="26" spans="2:14" ht="22.5" customHeight="1" thickBot="1">
      <c r="B26" s="1296"/>
      <c r="C26" s="1297"/>
      <c r="D26" s="1298"/>
      <c r="E26" s="1298"/>
      <c r="F26" s="1299"/>
      <c r="G26" s="1301"/>
      <c r="H26" s="1302"/>
      <c r="I26" s="1303"/>
      <c r="J26" s="366" t="str">
        <f>IF(B25="","",'②7.経費内訳（PR）'!F96)</f>
        <v/>
      </c>
      <c r="K26" s="367" t="str">
        <f>IFERROR(VLOOKUP(B25,'①4.事業内容（PR）'!$B$5:$Q$24,16,FALSE),"")</f>
        <v/>
      </c>
      <c r="L26" s="1104"/>
      <c r="N26" s="223"/>
    </row>
    <row r="27" spans="2:14">
      <c r="C27" s="150" t="s">
        <v>311</v>
      </c>
    </row>
    <row r="28" spans="2:14">
      <c r="C28" s="150" t="s">
        <v>312</v>
      </c>
    </row>
  </sheetData>
  <sheetProtection algorithmName="SHA-512" hashValue="5lKCLNatQ7T6BhAxNdM2LAOUYENtorOoi7SMLFVa1r8HhOh4ioml5XyevnOjT1r2airDj1LhXrxl+wIHVIz5eA==" saltValue="GQDW+OGMoIG7vxVMvhmE4A==" spinCount="100000" sheet="1" scenarios="1" formatCells="0" formatColumns="0" formatRows="0"/>
  <mergeCells count="110">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1:B22"/>
    <mergeCell ref="C21:C22"/>
    <mergeCell ref="D21:D22"/>
    <mergeCell ref="E21:E22"/>
    <mergeCell ref="F21:F22"/>
    <mergeCell ref="G21:G22"/>
    <mergeCell ref="H21:H22"/>
    <mergeCell ref="I21:I22"/>
    <mergeCell ref="L21:L22"/>
    <mergeCell ref="B19:B20"/>
    <mergeCell ref="C19:C20"/>
    <mergeCell ref="D19:D20"/>
    <mergeCell ref="E19:E20"/>
    <mergeCell ref="F19:F20"/>
    <mergeCell ref="G19:G20"/>
    <mergeCell ref="H19:H20"/>
    <mergeCell ref="I19:I20"/>
    <mergeCell ref="L19:L20"/>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3:B14"/>
    <mergeCell ref="C13:C14"/>
    <mergeCell ref="D13:D14"/>
    <mergeCell ref="E13:E14"/>
    <mergeCell ref="F13:F14"/>
    <mergeCell ref="G13:G14"/>
    <mergeCell ref="H13:H14"/>
    <mergeCell ref="I13:I14"/>
    <mergeCell ref="L13:L14"/>
    <mergeCell ref="B11:B12"/>
    <mergeCell ref="C11:C12"/>
    <mergeCell ref="D11:D12"/>
    <mergeCell ref="E11:E12"/>
    <mergeCell ref="F11:F12"/>
    <mergeCell ref="G11:G12"/>
    <mergeCell ref="H11:H12"/>
    <mergeCell ref="I11:I12"/>
    <mergeCell ref="L11:L12"/>
    <mergeCell ref="B9:B10"/>
    <mergeCell ref="C9:C10"/>
    <mergeCell ref="D9:D10"/>
    <mergeCell ref="E9:E10"/>
    <mergeCell ref="F9:F10"/>
    <mergeCell ref="G9:G10"/>
    <mergeCell ref="H9:H10"/>
    <mergeCell ref="I9:I10"/>
    <mergeCell ref="L9:L10"/>
    <mergeCell ref="B7:B8"/>
    <mergeCell ref="C7:C8"/>
    <mergeCell ref="D7:D8"/>
    <mergeCell ref="E7:E8"/>
    <mergeCell ref="F7:F8"/>
    <mergeCell ref="G7:G8"/>
    <mergeCell ref="H7:H8"/>
    <mergeCell ref="I7:I8"/>
    <mergeCell ref="L7:L8"/>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s>
  <phoneticPr fontId="1"/>
  <dataValidations count="2">
    <dataValidation type="whole" imeMode="off" operator="greaterThan" allowBlank="1" showInputMessage="1" showErrorMessage="1" errorTitle="入力不要です。" error="４・申請事業内容シートに記載した活動が自動的に反映されます。事業費、補助金額は積算内訳シートを反映しています。[キャンセル]をクリックして戻ってください。" sqref="B5:I6" xr:uid="{00000000-0002-0000-1600-000000000000}">
      <formula1>10000000000</formula1>
    </dataValidation>
    <dataValidation allowBlank="1" showInputMessage="1" showErrorMessage="1" promptTitle="入力の注意" prompt="円単位まで入力してください。表示は千円単位になります。" sqref="G7:G26" xr:uid="{00000000-0002-0000-1600-000001000000}"/>
  </dataValidations>
  <pageMargins left="0.59055118110236227" right="0.39370078740157483" top="0.74803149606299213" bottom="0.31496062992125984" header="0.31496062992125984" footer="0.15748031496062992"/>
  <pageSetup paperSize="9" scale="77" fitToHeight="0" orientation="landscape" r:id="rId1"/>
  <headerFooter>
    <oddHeader>&amp;L様式２（別添１）</oddHeader>
    <oddFooter xml:space="preserve">&amp;C&amp;"ＭＳ 明朝,標準"&amp;10
&amp;"ＭＳ Ｐゴシック,標準"&amp;P / &amp;N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249977111117893"/>
    <pageSetUpPr fitToPage="1"/>
  </sheetPr>
  <dimension ref="A1:R48"/>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43.25" style="150" customWidth="1"/>
    <col min="4" max="4" width="11" style="150" customWidth="1"/>
    <col min="5" max="5" width="11.75" style="150" customWidth="1"/>
    <col min="6" max="11" width="13.08203125" style="150" customWidth="1"/>
    <col min="12" max="12" width="8.33203125" style="150" customWidth="1"/>
    <col min="13" max="13" width="1.58203125" style="150" customWidth="1"/>
    <col min="14" max="14" width="10.08203125" style="150" customWidth="1"/>
    <col min="15" max="15" width="1.58203125" style="150" customWidth="1"/>
    <col min="16" max="16384" width="9" style="150"/>
  </cols>
  <sheetData>
    <row r="1" spans="1:18" ht="8.25" customHeight="1">
      <c r="C1" s="212"/>
      <c r="D1" s="212"/>
      <c r="E1" s="212"/>
      <c r="F1" s="212"/>
      <c r="G1" s="212"/>
      <c r="H1" s="212"/>
      <c r="I1" s="212"/>
      <c r="J1" s="212"/>
      <c r="K1" s="212"/>
      <c r="L1" s="212"/>
      <c r="M1" s="212"/>
      <c r="N1" s="212"/>
    </row>
    <row r="2" spans="1:18" ht="21" customHeight="1" thickBot="1">
      <c r="B2" s="179" t="s">
        <v>313</v>
      </c>
      <c r="D2" s="213"/>
      <c r="E2" s="213"/>
      <c r="J2" s="213"/>
      <c r="K2" s="1086" t="s">
        <v>140</v>
      </c>
      <c r="L2" s="1086"/>
      <c r="O2" s="213"/>
      <c r="P2" s="213"/>
      <c r="Q2" s="213"/>
      <c r="R2" s="213"/>
    </row>
    <row r="3" spans="1:18" ht="21" customHeight="1">
      <c r="B3" s="1138" t="s">
        <v>119</v>
      </c>
      <c r="C3" s="1125" t="s">
        <v>141</v>
      </c>
      <c r="D3" s="1126"/>
      <c r="E3" s="1127"/>
      <c r="F3" s="1130" t="s">
        <v>142</v>
      </c>
      <c r="G3" s="1132" t="s">
        <v>308</v>
      </c>
      <c r="H3" s="1134" t="s">
        <v>144</v>
      </c>
      <c r="I3" s="1143" t="s">
        <v>145</v>
      </c>
      <c r="J3" s="1147" t="s">
        <v>146</v>
      </c>
      <c r="K3" s="1128" t="s">
        <v>147</v>
      </c>
      <c r="L3" s="1087" t="s">
        <v>148</v>
      </c>
    </row>
    <row r="4" spans="1:18" ht="31.5" customHeight="1" thickBot="1">
      <c r="B4" s="1139"/>
      <c r="C4" s="214" t="s">
        <v>149</v>
      </c>
      <c r="D4" s="725" t="s">
        <v>150</v>
      </c>
      <c r="E4" s="215" t="s">
        <v>151</v>
      </c>
      <c r="F4" s="1131"/>
      <c r="G4" s="1133"/>
      <c r="H4" s="1135"/>
      <c r="I4" s="1144"/>
      <c r="J4" s="1148"/>
      <c r="K4" s="1129"/>
      <c r="L4" s="1088"/>
    </row>
    <row r="5" spans="1:18" ht="22.5" customHeight="1">
      <c r="A5" s="1111"/>
      <c r="B5" s="1263"/>
      <c r="C5" s="1265" t="s">
        <v>207</v>
      </c>
      <c r="D5" s="1267"/>
      <c r="E5" s="1267"/>
      <c r="F5" s="1269">
        <f>SUM(F7:F46)</f>
        <v>0</v>
      </c>
      <c r="G5" s="1271">
        <f>SUM(G7:G46)</f>
        <v>0</v>
      </c>
      <c r="H5" s="1273">
        <f>SUM(H7:H46)</f>
        <v>0</v>
      </c>
      <c r="I5" s="1275">
        <f>SUM(I7:I46)</f>
        <v>0</v>
      </c>
      <c r="J5" s="354">
        <f>SUM(J7,J9,J11,J13,J15,J17,J19,J21,J23,J25,J27,J29,J31,J33,J35,J37,J39,J41,J43,J45)</f>
        <v>0</v>
      </c>
      <c r="K5" s="355">
        <f>SUM(K7,K9,K11,K13,K15,K17,K19,K21,K23,K25,K27,K29,K31,K33,K35,K37,K39,K41,K43,K45)</f>
        <v>0</v>
      </c>
      <c r="L5" s="1149" t="e">
        <f>IF(J6="","",((G5)/J6))</f>
        <v>#DIV/0!</v>
      </c>
      <c r="N5" s="219"/>
    </row>
    <row r="6" spans="1:18" ht="22.5" customHeight="1" thickBot="1">
      <c r="A6" s="1111"/>
      <c r="B6" s="1264"/>
      <c r="C6" s="1266"/>
      <c r="D6" s="1268"/>
      <c r="E6" s="1268"/>
      <c r="F6" s="1270"/>
      <c r="G6" s="1272"/>
      <c r="H6" s="1274"/>
      <c r="I6" s="1276"/>
      <c r="J6" s="356">
        <f>SUM(J8,J10,J12,J14,J16,J18,J20,J22,J24,J26,J28,J30,J32,J34,J36,J38,J40,J42,J44,J46)</f>
        <v>0</v>
      </c>
      <c r="K6" s="357">
        <f>SUM(K8,K10,K12,K14,K16,K18,K20,K22,K24,K26,K28,K30,K32,K34,K36,K38,K40,K42,K44,K46)</f>
        <v>0</v>
      </c>
      <c r="L6" s="1150"/>
    </row>
    <row r="7" spans="1:18" ht="22.5" customHeight="1" thickTop="1">
      <c r="B7" s="1277" t="str">
        <f>IF('②5.スケジュール(販促)'!B5="","",'②5.スケジュール(販促)'!B5)</f>
        <v/>
      </c>
      <c r="C7" s="1279" t="str">
        <f>IF(B7="","",'②5.スケジュール(販促)'!C5)</f>
        <v/>
      </c>
      <c r="D7" s="1281" t="str">
        <f>IF(B7="","",VLOOKUP($B7,'②4.実施状況（販促）'!$B5:$E$54,3,FALSE))</f>
        <v/>
      </c>
      <c r="E7" s="1281" t="str">
        <f>IF(B7="","",VLOOKUP($B7,'②4.実施状況（販促）'!$B5:$E$54,4,FALSE))</f>
        <v/>
      </c>
      <c r="F7" s="1283" t="str">
        <f>IF(B7="","",VLOOKUP($B7,'①6.成果目標（販促）'!$B7:$K$106,5,FALSE))</f>
        <v/>
      </c>
      <c r="G7" s="1285"/>
      <c r="H7" s="1287" t="str">
        <f>IF(B7="","",VLOOKUP($B7,'①6.成果目標（販促）'!$B7:$K$106,7,FALSE))</f>
        <v/>
      </c>
      <c r="I7" s="1289" t="str">
        <f>IF(B7="","",VLOOKUP($B7,'①6.成果目標（販促）'!$B7:$K$106,8,FALSE))</f>
        <v/>
      </c>
      <c r="J7" s="358" t="str">
        <f>IF(B7="","",'②7.経費内訳（販促）'!E6)</f>
        <v/>
      </c>
      <c r="K7" s="359" t="str">
        <f>IF(B7="","",VLOOKUP($B7,'①6.成果目標（販促）'!$B7:$K$106,10,FALSE))</f>
        <v/>
      </c>
      <c r="L7" s="1151" t="str">
        <f>IF(J8="","",((G7)/J8))</f>
        <v/>
      </c>
      <c r="N7" s="217" t="s">
        <v>314</v>
      </c>
    </row>
    <row r="8" spans="1:18" ht="22.5" customHeight="1">
      <c r="B8" s="1278"/>
      <c r="C8" s="1280"/>
      <c r="D8" s="1282"/>
      <c r="E8" s="1282"/>
      <c r="F8" s="1284"/>
      <c r="G8" s="1286"/>
      <c r="H8" s="1288"/>
      <c r="I8" s="1290"/>
      <c r="J8" s="360" t="str">
        <f>IF(B7="","",'②7.経費内訳（販促）'!F6)</f>
        <v/>
      </c>
      <c r="K8" s="361" t="str">
        <f>IFERROR(VLOOKUP(B7,'①4.事業内容（販促）'!$B$5:$Q$54,16,FALSE),"")</f>
        <v/>
      </c>
      <c r="L8" s="1103"/>
      <c r="N8" s="219" t="s">
        <v>315</v>
      </c>
    </row>
    <row r="9" spans="1:18" ht="22.5" customHeight="1">
      <c r="B9" s="1278" t="str">
        <f>IF('②5.スケジュール(販促)'!B6="","",'②5.スケジュール(販促)'!B6)</f>
        <v/>
      </c>
      <c r="C9" s="1292" t="str">
        <f>IF(B9="","",'②5.スケジュール(販促)'!C6)</f>
        <v/>
      </c>
      <c r="D9" s="1293" t="str">
        <f>IF(B9="","",VLOOKUP($B9,'②4.実施状況（販促）'!$B5:$E$54,3,FALSE))</f>
        <v/>
      </c>
      <c r="E9" s="1293" t="str">
        <f>IF(B9="","",VLOOKUP($B9,'②4.実施状況（販促）'!$B5:$E$54,4,FALSE))</f>
        <v/>
      </c>
      <c r="F9" s="1284" t="str">
        <f>IF(B9="","",VLOOKUP($B9,'①6.成果目標（販促）'!$B7:$K$106,5,FALSE))</f>
        <v/>
      </c>
      <c r="G9" s="1285"/>
      <c r="H9" s="1287" t="str">
        <f>IF(B9="","",VLOOKUP($B9,'①6.成果目標（販促）'!$B7:$K$106,7,FALSE))</f>
        <v/>
      </c>
      <c r="I9" s="1294" t="str">
        <f>IF(B9="","",VLOOKUP($B9,'①6.成果目標（販促）'!$B7:$K$106,8,FALSE))</f>
        <v/>
      </c>
      <c r="J9" s="362" t="str">
        <f>IF(B9="","",'②7.経費内訳（販促）'!E16)</f>
        <v/>
      </c>
      <c r="K9" s="363" t="str">
        <f>IF(B9="","",VLOOKUP($B9,'①6.成果目標（販促）'!$B7:$K$106,10,FALSE))</f>
        <v/>
      </c>
      <c r="L9" s="1103" t="str">
        <f>IF(J10="","",((G9)/J10))</f>
        <v/>
      </c>
      <c r="N9" s="213"/>
    </row>
    <row r="10" spans="1:18" ht="22.5" customHeight="1">
      <c r="B10" s="1291"/>
      <c r="C10" s="1292"/>
      <c r="D10" s="1293"/>
      <c r="E10" s="1293"/>
      <c r="F10" s="1284"/>
      <c r="G10" s="1286"/>
      <c r="H10" s="1288"/>
      <c r="I10" s="1289"/>
      <c r="J10" s="360" t="str">
        <f>IF(B9="","",'②7.経費内訳（販促）'!F16)</f>
        <v/>
      </c>
      <c r="K10" s="361" t="str">
        <f>IFERROR(VLOOKUP(B9,'①4.事業内容（販促）'!$B$5:$Q$54,16,FALSE),"")</f>
        <v/>
      </c>
      <c r="L10" s="1103"/>
      <c r="N10" s="217"/>
    </row>
    <row r="11" spans="1:18" ht="22.5" customHeight="1">
      <c r="B11" s="1278" t="str">
        <f>IF('②5.スケジュール(販促)'!B7="","",'②5.スケジュール(販促)'!B7)</f>
        <v/>
      </c>
      <c r="C11" s="1292" t="str">
        <f>IF(B11="","",'②5.スケジュール(販促)'!C7)</f>
        <v/>
      </c>
      <c r="D11" s="1293" t="str">
        <f>IF(B11="","",VLOOKUP($B11,'②4.実施状況（販促）'!$B5:$E$54,3,FALSE))</f>
        <v/>
      </c>
      <c r="E11" s="1293" t="str">
        <f>IF(B11="","",VLOOKUP($B11,'②4.実施状況（販促）'!$B5:$E$54,4,FALSE))</f>
        <v/>
      </c>
      <c r="F11" s="1284" t="str">
        <f>IF(B11="","",VLOOKUP($B11,'①6.成果目標（販促）'!$B7:$K$106,5,FALSE))</f>
        <v/>
      </c>
      <c r="G11" s="1285"/>
      <c r="H11" s="1287" t="str">
        <f>IF(B11="","",VLOOKUP($B11,'①6.成果目標（販促）'!$B7:$K$106,7,FALSE))</f>
        <v/>
      </c>
      <c r="I11" s="1294" t="str">
        <f>IF(B11="","",VLOOKUP($B11,'①6.成果目標（販促）'!$B7:$K$106,8,FALSE))</f>
        <v/>
      </c>
      <c r="J11" s="362" t="str">
        <f>IF(B11="","",'②7.経費内訳（販促）'!E26)</f>
        <v/>
      </c>
      <c r="K11" s="363" t="str">
        <f>IF(B11="","",VLOOKUP($B11,'①6.成果目標（販促）'!$B7:$K$106,10,FALSE))</f>
        <v/>
      </c>
      <c r="L11" s="1103" t="str">
        <f>IF(J12="","",((G11)/J12))</f>
        <v/>
      </c>
    </row>
    <row r="12" spans="1:18" ht="22.5" customHeight="1">
      <c r="B12" s="1291"/>
      <c r="C12" s="1292"/>
      <c r="D12" s="1293"/>
      <c r="E12" s="1293"/>
      <c r="F12" s="1284"/>
      <c r="G12" s="1286"/>
      <c r="H12" s="1288"/>
      <c r="I12" s="1289"/>
      <c r="J12" s="360" t="str">
        <f>IF(B11="","",'②7.経費内訳（販促）'!F26)</f>
        <v/>
      </c>
      <c r="K12" s="361" t="str">
        <f>IFERROR(VLOOKUP(B11,'①4.事業内容（販促）'!$B$5:$Q$54,16,FALSE),"")</f>
        <v/>
      </c>
      <c r="L12" s="1103"/>
    </row>
    <row r="13" spans="1:18" ht="22.5" customHeight="1">
      <c r="B13" s="1278" t="str">
        <f>IF('②5.スケジュール(販促)'!B8="","",'②5.スケジュール(販促)'!B8)</f>
        <v/>
      </c>
      <c r="C13" s="1292" t="str">
        <f>IF(B13="","",'②5.スケジュール(販促)'!C8)</f>
        <v/>
      </c>
      <c r="D13" s="1293" t="str">
        <f>IF(B13="","",VLOOKUP($B13,'②4.実施状況（販促）'!$B5:$E$54,3,FALSE))</f>
        <v/>
      </c>
      <c r="E13" s="1293" t="str">
        <f>IF(B13="","",VLOOKUP($B13,'②4.実施状況（販促）'!$B5:$E$54,4,FALSE))</f>
        <v/>
      </c>
      <c r="F13" s="1284" t="str">
        <f>IF(B13="","",VLOOKUP($B13,'①6.成果目標（販促）'!$B7:$K$4106,5,FALSE))</f>
        <v/>
      </c>
      <c r="G13" s="1285"/>
      <c r="H13" s="1287" t="str">
        <f>IF(B13="","",VLOOKUP($B13,'①6.成果目標（販促）'!$B7:$K$106,7,FALSE))</f>
        <v/>
      </c>
      <c r="I13" s="1294" t="str">
        <f>IF(B13="","",VLOOKUP($B13,'①6.成果目標（販促）'!$B7:$K$106,8,FALSE))</f>
        <v/>
      </c>
      <c r="J13" s="362" t="str">
        <f>IF(B13="","",'②7.経費内訳（販促）'!E36)</f>
        <v/>
      </c>
      <c r="K13" s="363" t="str">
        <f>IF(B13="","",VLOOKUP($B13,'①6.成果目標（販促）'!$B7:$K$106,10,FALSE))</f>
        <v/>
      </c>
      <c r="L13" s="1103" t="str">
        <f>IF(J14="","",((G13)/J14))</f>
        <v/>
      </c>
    </row>
    <row r="14" spans="1:18" ht="22.5" customHeight="1">
      <c r="B14" s="1291"/>
      <c r="C14" s="1292"/>
      <c r="D14" s="1293"/>
      <c r="E14" s="1293"/>
      <c r="F14" s="1284"/>
      <c r="G14" s="1286"/>
      <c r="H14" s="1288"/>
      <c r="I14" s="1289"/>
      <c r="J14" s="360" t="str">
        <f>IF(B13="","",'②7.経費内訳（販促）'!F36)</f>
        <v/>
      </c>
      <c r="K14" s="361" t="str">
        <f>IFERROR(VLOOKUP(B13,'①4.事業内容（販促）'!$B$5:$Q$54,16,FALSE),"")</f>
        <v/>
      </c>
      <c r="L14" s="1103"/>
    </row>
    <row r="15" spans="1:18" ht="22.5" customHeight="1">
      <c r="B15" s="1278" t="str">
        <f>IF('②5.スケジュール(販促)'!B9="","",'②5.スケジュール(販促)'!B9)</f>
        <v/>
      </c>
      <c r="C15" s="1292" t="str">
        <f>IF(B15="","",'②5.スケジュール(販促)'!C9)</f>
        <v/>
      </c>
      <c r="D15" s="1293" t="str">
        <f>IF(B15="","",VLOOKUP($B15,'②4.実施状況（販促）'!$B5:$E$54,3,FALSE))</f>
        <v/>
      </c>
      <c r="E15" s="1293" t="str">
        <f>IF(B15="","",VLOOKUP($B15,'②4.実施状況（販促）'!$B5:$E$54,4,FALSE))</f>
        <v/>
      </c>
      <c r="F15" s="1284" t="str">
        <f>IF(B15="","",VLOOKUP($B15,'①6.成果目標（販促）'!$B7:$K$106,5,FALSE))</f>
        <v/>
      </c>
      <c r="G15" s="1285"/>
      <c r="H15" s="1287" t="str">
        <f>IF(B15="","",VLOOKUP($B15,'①6.成果目標（販促）'!$B7:$K$106,7,FALSE))</f>
        <v/>
      </c>
      <c r="I15" s="1294" t="str">
        <f>IF(B15="","",VLOOKUP($B15,'①6.成果目標（販促）'!$B7:$K$106,8,FALSE))</f>
        <v/>
      </c>
      <c r="J15" s="362" t="str">
        <f>IF(B15="","",'②7.経費内訳（販促）'!E46)</f>
        <v/>
      </c>
      <c r="K15" s="363" t="str">
        <f>IF(B15="","",VLOOKUP($B15,'①6.成果目標（販促）'!$B7:$K$106,10,FALSE))</f>
        <v/>
      </c>
      <c r="L15" s="1103" t="str">
        <f>IF(J16="","",((G15)/J16))</f>
        <v/>
      </c>
    </row>
    <row r="16" spans="1:18" ht="22.5" customHeight="1">
      <c r="B16" s="1291"/>
      <c r="C16" s="1292"/>
      <c r="D16" s="1293"/>
      <c r="E16" s="1293"/>
      <c r="F16" s="1284"/>
      <c r="G16" s="1286"/>
      <c r="H16" s="1288"/>
      <c r="I16" s="1289"/>
      <c r="J16" s="360" t="str">
        <f>IF(B15="","",'②7.経費内訳（販促）'!F46)</f>
        <v/>
      </c>
      <c r="K16" s="361" t="str">
        <f>IFERROR(VLOOKUP(B15,'①4.事業内容（販促）'!$B$5:$Q$54,16,FALSE),"")</f>
        <v/>
      </c>
      <c r="L16" s="1103"/>
    </row>
    <row r="17" spans="1:14" ht="22.5" customHeight="1">
      <c r="B17" s="1278" t="str">
        <f>IF('②5.スケジュール(販促)'!B10="","",'②5.スケジュール(販促)'!B10)</f>
        <v/>
      </c>
      <c r="C17" s="1292" t="str">
        <f>IF(B17="","",'②5.スケジュール(販促)'!C10)</f>
        <v/>
      </c>
      <c r="D17" s="1293" t="str">
        <f>IF(B17="","",VLOOKUP($B17,'②4.実施状況（販促）'!$B5:$E$54,3,FALSE))</f>
        <v/>
      </c>
      <c r="E17" s="1293" t="str">
        <f>IF(B17="","",VLOOKUP($B17,'②4.実施状況（販促）'!$B5:$E$54,4,FALSE))</f>
        <v/>
      </c>
      <c r="F17" s="1284" t="str">
        <f>IF(B17="","",VLOOKUP($B17,'①6.成果目標（販促）'!$B7:$K$106,5,FALSE))</f>
        <v/>
      </c>
      <c r="G17" s="1285"/>
      <c r="H17" s="1287" t="str">
        <f>IF(B17="","",VLOOKUP($B17,'①6.成果目標（販促）'!$B7:$K$106,7,FALSE))</f>
        <v/>
      </c>
      <c r="I17" s="1294" t="str">
        <f>IF(B17="","",VLOOKUP($B17,'①6.成果目標（販促）'!$B7:$K$106,8,FALSE))</f>
        <v/>
      </c>
      <c r="J17" s="362" t="str">
        <f>IF(B17="","",'②7.経費内訳（販促）'!E56)</f>
        <v/>
      </c>
      <c r="K17" s="363" t="str">
        <f>IF(B17="","",VLOOKUP($B17,'①6.成果目標（販促）'!$B7:$K$106,10,FALSE))</f>
        <v/>
      </c>
      <c r="L17" s="1103" t="str">
        <f>IF(J18="","",((G17)/J18))</f>
        <v/>
      </c>
    </row>
    <row r="18" spans="1:14" ht="22.5" customHeight="1">
      <c r="B18" s="1291"/>
      <c r="C18" s="1292"/>
      <c r="D18" s="1293"/>
      <c r="E18" s="1293"/>
      <c r="F18" s="1284"/>
      <c r="G18" s="1286"/>
      <c r="H18" s="1288"/>
      <c r="I18" s="1289"/>
      <c r="J18" s="360" t="str">
        <f>IF(B17="","",'②7.経費内訳（販促）'!F56)</f>
        <v/>
      </c>
      <c r="K18" s="361" t="str">
        <f>IFERROR(VLOOKUP(B17,'①4.事業内容（販促）'!$B$5:$Q$54,16,FALSE),"")</f>
        <v/>
      </c>
      <c r="L18" s="1103"/>
    </row>
    <row r="19" spans="1:14" ht="22.5" customHeight="1">
      <c r="B19" s="1278" t="str">
        <f>IF('②5.スケジュール(販促)'!B11="","",'②5.スケジュール(販促)'!B11)</f>
        <v/>
      </c>
      <c r="C19" s="1292" t="str">
        <f>IF(B19="","",'②5.スケジュール(販促)'!C11)</f>
        <v/>
      </c>
      <c r="D19" s="1293" t="str">
        <f>IF(B19="","",VLOOKUP($B19,'②4.実施状況（販促）'!$B5:$E$54,3,FALSE))</f>
        <v/>
      </c>
      <c r="E19" s="1293" t="str">
        <f>IF(B19="","",VLOOKUP($B19,'②4.実施状況（販促）'!$B5:$E$54,4,FALSE))</f>
        <v/>
      </c>
      <c r="F19" s="1284" t="str">
        <f>IF(B19="","",VLOOKUP($B19,'①6.成果目標（販促）'!$B7:$K$106,5,FALSE))</f>
        <v/>
      </c>
      <c r="G19" s="1285"/>
      <c r="H19" s="1287" t="str">
        <f>IF(B19="","",VLOOKUP($B19,'①6.成果目標（販促）'!$B7:$K$106,7,FALSE))</f>
        <v/>
      </c>
      <c r="I19" s="1294" t="str">
        <f>IF(B19="","",VLOOKUP($B19,'①6.成果目標（販促）'!$B7:$K$106,8,FALSE))</f>
        <v/>
      </c>
      <c r="J19" s="362" t="str">
        <f>IF(B19="","",'②7.経費内訳（販促）'!E66)</f>
        <v/>
      </c>
      <c r="K19" s="363" t="str">
        <f>IF(B19="","",VLOOKUP($B19,'①6.成果目標（販促）'!$B7:$K$106,10,FALSE))</f>
        <v/>
      </c>
      <c r="L19" s="1103" t="str">
        <f>IF(J20="","",((G19)/J20))</f>
        <v/>
      </c>
    </row>
    <row r="20" spans="1:14" ht="22.5" customHeight="1">
      <c r="B20" s="1291"/>
      <c r="C20" s="1292"/>
      <c r="D20" s="1293"/>
      <c r="E20" s="1293"/>
      <c r="F20" s="1284"/>
      <c r="G20" s="1286"/>
      <c r="H20" s="1288"/>
      <c r="I20" s="1289"/>
      <c r="J20" s="360" t="str">
        <f>IF(B19="","",'②7.経費内訳（販促）'!F66)</f>
        <v/>
      </c>
      <c r="K20" s="361" t="str">
        <f>IFERROR(VLOOKUP(B19,'①4.事業内容（販促）'!$B$5:$Q$54,16,FALSE),"")</f>
        <v/>
      </c>
      <c r="L20" s="1103"/>
    </row>
    <row r="21" spans="1:14" ht="22.5" customHeight="1">
      <c r="B21" s="1278" t="str">
        <f>IF('②5.スケジュール(販促)'!B12="","",'②5.スケジュール(販促)'!B12)</f>
        <v/>
      </c>
      <c r="C21" s="1292" t="str">
        <f>IF(B21="","",'②5.スケジュール(販促)'!C12)</f>
        <v/>
      </c>
      <c r="D21" s="1293" t="str">
        <f>IF(B21="","",VLOOKUP($B21,'②4.実施状況（販促）'!$B5:$E$54,3,FALSE))</f>
        <v/>
      </c>
      <c r="E21" s="1293" t="str">
        <f>IF(B21="","",VLOOKUP($B21,'②4.実施状況（販促）'!$B5:$E$54,4,FALSE))</f>
        <v/>
      </c>
      <c r="F21" s="1284" t="str">
        <f>IF(B21="","",VLOOKUP($B21,'①6.成果目標（販促）'!$B7:$K$106,5,FALSE))</f>
        <v/>
      </c>
      <c r="G21" s="1285"/>
      <c r="H21" s="1287" t="str">
        <f>IF(B21="","",VLOOKUP($B21,'①6.成果目標（販促）'!$B7:$K$106,7,FALSE))</f>
        <v/>
      </c>
      <c r="I21" s="1294" t="str">
        <f>IF(B21="","",VLOOKUP($B21,'①6.成果目標（販促）'!$B7:$K$106,8,FALSE))</f>
        <v/>
      </c>
      <c r="J21" s="362" t="str">
        <f>IF(B21="","",'②7.経費内訳（販促）'!E76)</f>
        <v/>
      </c>
      <c r="K21" s="363" t="str">
        <f>IF(B21="","",VLOOKUP($B21,'①6.成果目標（販促）'!$B7:$K$106,10,FALSE))</f>
        <v/>
      </c>
      <c r="L21" s="1103" t="str">
        <f>IF(J22="","",((G21)/J22))</f>
        <v/>
      </c>
    </row>
    <row r="22" spans="1:14" ht="22.5" customHeight="1">
      <c r="B22" s="1291"/>
      <c r="C22" s="1292"/>
      <c r="D22" s="1293"/>
      <c r="E22" s="1293"/>
      <c r="F22" s="1284"/>
      <c r="G22" s="1286"/>
      <c r="H22" s="1288"/>
      <c r="I22" s="1289"/>
      <c r="J22" s="360" t="str">
        <f>IF(B21="","",'②7.経費内訳（販促）'!F76)</f>
        <v/>
      </c>
      <c r="K22" s="361" t="str">
        <f>IFERROR(VLOOKUP(B21,'①4.事業内容（販促）'!$B$5:$Q$54,16,FALSE),"")</f>
        <v/>
      </c>
      <c r="L22" s="1103"/>
    </row>
    <row r="23" spans="1:14" ht="22.5" customHeight="1">
      <c r="B23" s="1278" t="str">
        <f>IF('②5.スケジュール(販促)'!B13="","",'②5.スケジュール(販促)'!B13)</f>
        <v/>
      </c>
      <c r="C23" s="1292" t="str">
        <f>IF(B23="","",'②5.スケジュール(販促)'!C13)</f>
        <v/>
      </c>
      <c r="D23" s="1293" t="str">
        <f>IF(B23="","",VLOOKUP($B23,'②4.実施状況（販促）'!$B5:$E$54,3,FALSE))</f>
        <v/>
      </c>
      <c r="E23" s="1293" t="str">
        <f>IF(B23="","",VLOOKUP($B23,'②4.実施状況（販促）'!$B5:$E$54,4,FALSE))</f>
        <v/>
      </c>
      <c r="F23" s="1284" t="str">
        <f>IF(B23="","",VLOOKUP($B23,'①6.成果目標（販促）'!$B7:$K$106,5,FALSE))</f>
        <v/>
      </c>
      <c r="G23" s="1285"/>
      <c r="H23" s="1287" t="str">
        <f>IF(B23="","",VLOOKUP($B23,'①6.成果目標（販促）'!$B7:$K$106,7,FALSE))</f>
        <v/>
      </c>
      <c r="I23" s="1294" t="str">
        <f>IF(B23="","",VLOOKUP($B23,'①6.成果目標（販促）'!$B7:$K$106,8,FALSE))</f>
        <v/>
      </c>
      <c r="J23" s="362" t="str">
        <f>IF(B23="","",'②7.経費内訳（販促）'!E86)</f>
        <v/>
      </c>
      <c r="K23" s="363" t="str">
        <f>IF(B23="","",VLOOKUP($B23,'①6.成果目標（販促）'!$B7:$K$106,10,FALSE))</f>
        <v/>
      </c>
      <c r="L23" s="1103" t="str">
        <f>IF(J24="","",((G23)/J24))</f>
        <v/>
      </c>
    </row>
    <row r="24" spans="1:14" ht="22.5" customHeight="1">
      <c r="B24" s="1291"/>
      <c r="C24" s="1292"/>
      <c r="D24" s="1293"/>
      <c r="E24" s="1293"/>
      <c r="F24" s="1284"/>
      <c r="G24" s="1286"/>
      <c r="H24" s="1288"/>
      <c r="I24" s="1289"/>
      <c r="J24" s="360" t="str">
        <f>IF(B23="","",'②7.経費内訳（販促）'!F86)</f>
        <v/>
      </c>
      <c r="K24" s="361" t="str">
        <f>IFERROR(VLOOKUP(B23,'①4.事業内容（販促）'!$B$5:$Q$54,16,FALSE),"")</f>
        <v/>
      </c>
      <c r="L24" s="1103"/>
    </row>
    <row r="25" spans="1:14" ht="22.5" customHeight="1">
      <c r="B25" s="1291" t="str">
        <f>IF('②5.スケジュール(販促)'!B14="","",'②5.スケジュール(販促)'!B14)</f>
        <v/>
      </c>
      <c r="C25" s="1292" t="str">
        <f>IF(B25="","",'②5.スケジュール(販促)'!C14)</f>
        <v/>
      </c>
      <c r="D25" s="1295" t="str">
        <f>IF(B25="","",VLOOKUP($B25,'②4.実施状況（販促）'!$B5:$E$54,3,FALSE))</f>
        <v/>
      </c>
      <c r="E25" s="1295" t="str">
        <f>IF(B25="","",VLOOKUP($B25,'②4.実施状況（販促）'!$B5:$E$54,4,FALSE))</f>
        <v/>
      </c>
      <c r="F25" s="1284" t="str">
        <f>IF(B25="","",VLOOKUP($B25,'①6.成果目標（販促）'!$B7:$K$106,5,FALSE))</f>
        <v/>
      </c>
      <c r="G25" s="1300"/>
      <c r="H25" s="1288" t="str">
        <f>IF(B25="","",VLOOKUP($B25,'①6.成果目標（販促）'!$B7:$K$106,7,FALSE))</f>
        <v/>
      </c>
      <c r="I25" s="1294" t="str">
        <f>IF(B25="","",VLOOKUP($B25,'①6.成果目標（販促）'!$B7:$K$106,8,FALSE))</f>
        <v/>
      </c>
      <c r="J25" s="364" t="str">
        <f>IF(B25="","",'②7.経費内訳（販促）'!E96)</f>
        <v/>
      </c>
      <c r="K25" s="365" t="str">
        <f>IF(B25="","",VLOOKUP($B25,'①6.成果目標（販促）'!$B7:$K$106,10,FALSE))</f>
        <v/>
      </c>
      <c r="L25" s="1103" t="str">
        <f>IF(J26="","",((G25)/J26))</f>
        <v/>
      </c>
    </row>
    <row r="26" spans="1:14" ht="22.5" customHeight="1" thickBot="1">
      <c r="B26" s="1296"/>
      <c r="C26" s="1297"/>
      <c r="D26" s="1298"/>
      <c r="E26" s="1298"/>
      <c r="F26" s="1299"/>
      <c r="G26" s="1301"/>
      <c r="H26" s="1302"/>
      <c r="I26" s="1303"/>
      <c r="J26" s="366" t="str">
        <f>IF(B25="","",'②7.経費内訳（販促）'!F96)</f>
        <v/>
      </c>
      <c r="K26" s="367" t="str">
        <f>IFERROR(VLOOKUP(B25,'①4.事業内容（販促）'!$B$5:$Q$54,16,FALSE),"")</f>
        <v/>
      </c>
      <c r="L26" s="1104"/>
      <c r="N26" s="223"/>
    </row>
    <row r="27" spans="1:14" ht="22.5" hidden="1" customHeight="1">
      <c r="B27" s="1304" t="str">
        <f>IF('②5.スケジュール(販促)'!B15="","",'②5.スケジュール(販促)'!B15)</f>
        <v/>
      </c>
      <c r="C27" s="1305" t="str">
        <f>IF(B27="","",'②5.スケジュール(販促)'!C15)</f>
        <v/>
      </c>
      <c r="D27" s="1306" t="str">
        <f>IF(B27="","",VLOOKUP($B27,'②4.実施状況（販促）'!$B5:$E$54,3,FALSE))</f>
        <v/>
      </c>
      <c r="E27" s="1306" t="str">
        <f>IF(B27="","",VLOOKUP($B27,'②4.実施状況（販促）'!$B$5:$E46,4,FALSE))</f>
        <v/>
      </c>
      <c r="F27" s="1307" t="str">
        <f>IF(B27="","",VLOOKUP($B27,'①6.成果目標（販促）'!$B7:$K$106,5,FALSE))</f>
        <v/>
      </c>
      <c r="G27" s="1308"/>
      <c r="H27" s="1309" t="str">
        <f>IF(B27="","",VLOOKUP($B27,'①6.成果目標（販促）'!$B7:$K$106,7,FALSE))</f>
        <v/>
      </c>
      <c r="I27" s="1310" t="str">
        <f>IF(B27="","",VLOOKUP($B27,'①6.成果目標（販促）'!$B7:$K$106,8,FALSE))</f>
        <v/>
      </c>
      <c r="J27" s="889" t="str">
        <f>IF(B27="","",'②7.経費内訳（販促）'!E206)</f>
        <v/>
      </c>
      <c r="K27" s="890" t="str">
        <f>IF(B27="","",VLOOKUP($B27,'①6.成果目標（販促）'!$B27:$K$106,10,FALSE))</f>
        <v/>
      </c>
      <c r="L27" s="1311" t="str">
        <f>IF(J28="","",((G27)/J28))</f>
        <v/>
      </c>
      <c r="N27" s="217" t="s">
        <v>314</v>
      </c>
    </row>
    <row r="28" spans="1:14" ht="22.5" hidden="1" customHeight="1">
      <c r="B28" s="1278"/>
      <c r="C28" s="1280"/>
      <c r="D28" s="1282"/>
      <c r="E28" s="1282"/>
      <c r="F28" s="1284"/>
      <c r="G28" s="1286"/>
      <c r="H28" s="1288"/>
      <c r="I28" s="1290"/>
      <c r="J28" s="360" t="str">
        <f>IF(B27="","",'②7.経費内訳（販促）'!F206)</f>
        <v/>
      </c>
      <c r="K28" s="361" t="str">
        <f>IFERROR(VLOOKUP(B27,'①4.事業内容（販促）'!$B$5:$Q$54,16,FALSE),"")</f>
        <v/>
      </c>
      <c r="L28" s="1103"/>
      <c r="N28" s="219" t="s">
        <v>315</v>
      </c>
    </row>
    <row r="29" spans="1:14" ht="22.5" hidden="1" customHeight="1">
      <c r="B29" s="1278" t="str">
        <f>IF('②5.スケジュール(販促)'!B16="","",'②5.スケジュール(販促)'!B16)</f>
        <v/>
      </c>
      <c r="C29" s="1292" t="str">
        <f>IF(B29="","",'②5.スケジュール(販促)'!C16)</f>
        <v/>
      </c>
      <c r="D29" s="1293" t="str">
        <f>IF(B29="","",VLOOKUP($B29,'②4.実施状況（販促）'!$B5:$E$54,3,FALSE))</f>
        <v/>
      </c>
      <c r="E29" s="1293" t="str">
        <f>IF(B29="","",VLOOKUP($B29,'②4.実施状況（販促）'!$B$5:$E46,4,FALSE))</f>
        <v/>
      </c>
      <c r="F29" s="1284" t="str">
        <f>IF(B29="","",VLOOKUP($B29,'①6.成果目標（販促）'!$B7:$K$106,5,FALSE))</f>
        <v/>
      </c>
      <c r="G29" s="1285"/>
      <c r="H29" s="1287" t="str">
        <f>IF(B29="","",VLOOKUP($B29,'①6.成果目標（販促）'!$B7:$K$106,7,FALSE))</f>
        <v/>
      </c>
      <c r="I29" s="1294" t="str">
        <f>IF(B29="","",VLOOKUP($B29,'①6.成果目標（販促）'!$B7:$K$106,8,FALSE))</f>
        <v/>
      </c>
      <c r="J29" s="362" t="str">
        <f>IF(B29="","",'②7.経費内訳（販促）'!E216)</f>
        <v/>
      </c>
      <c r="K29" s="363" t="str">
        <f>IF(B29="","",VLOOKUP($B29,'①6.成果目標（販促）'!$B27:$K$106,10,FALSE))</f>
        <v/>
      </c>
      <c r="L29" s="1103" t="str">
        <f>IF(J30="","",((G29)/J30))</f>
        <v/>
      </c>
      <c r="N29" s="213"/>
    </row>
    <row r="30" spans="1:14" ht="22.5" hidden="1" customHeight="1">
      <c r="B30" s="1291"/>
      <c r="C30" s="1292"/>
      <c r="D30" s="1293"/>
      <c r="E30" s="1293"/>
      <c r="F30" s="1284"/>
      <c r="G30" s="1286"/>
      <c r="H30" s="1288"/>
      <c r="I30" s="1289"/>
      <c r="J30" s="360" t="str">
        <f>IF(B29="","",'②7.経費内訳（販促）'!F216)</f>
        <v/>
      </c>
      <c r="K30" s="361" t="str">
        <f>IFERROR(VLOOKUP(B29,'①4.事業内容（販促）'!$B$5:$Q$54,16,FALSE),"")</f>
        <v/>
      </c>
      <c r="L30" s="1103"/>
      <c r="N30" s="217"/>
    </row>
    <row r="31" spans="1:14" ht="22.5" hidden="1" customHeight="1">
      <c r="B31" s="1278" t="str">
        <f>IF('②5.スケジュール(販促)'!B17="","",'②5.スケジュール(販促)'!B17)</f>
        <v/>
      </c>
      <c r="C31" s="1292" t="str">
        <f>IF(B31="","",'②5.スケジュール(販促)'!C17)</f>
        <v/>
      </c>
      <c r="D31" s="1293" t="str">
        <f>IF(B31="","",VLOOKUP($B31,'②4.実施状況（販促）'!$B5:$E$54,3,FALSE))</f>
        <v/>
      </c>
      <c r="E31" s="1293" t="str">
        <f>IF(B31="","",VLOOKUP($B31,'②4.実施状況（販促）'!$B$5:$E46,4,FALSE))</f>
        <v/>
      </c>
      <c r="F31" s="1284" t="str">
        <f>IF(B31="","",VLOOKUP($B31,'①6.成果目標（販促）'!$B7:$K$106,5,FALSE))</f>
        <v/>
      </c>
      <c r="G31" s="1285"/>
      <c r="H31" s="1287" t="str">
        <f>IF(B31="","",VLOOKUP($B31,'①6.成果目標（販促）'!$B7:$K$106,7,FALSE))</f>
        <v/>
      </c>
      <c r="I31" s="1294" t="str">
        <f>IF(B31="","",VLOOKUP($B31,'①6.成果目標（販促）'!$B7:$K$106,8,FALSE))</f>
        <v/>
      </c>
      <c r="J31" s="362" t="str">
        <f>IF(B31="","",'②7.経費内訳（販促）'!E226)</f>
        <v/>
      </c>
      <c r="K31" s="363" t="str">
        <f>IF(B31="","",VLOOKUP($B31,'①6.成果目標（販促）'!$B27:$K$106,10,FALSE))</f>
        <v/>
      </c>
      <c r="L31" s="1103" t="str">
        <f>IF(J32="","",((G31)/J32))</f>
        <v/>
      </c>
    </row>
    <row r="32" spans="1:14" ht="22.5" hidden="1" customHeight="1">
      <c r="B32" s="1291"/>
      <c r="C32" s="1292"/>
      <c r="D32" s="1293"/>
      <c r="E32" s="1293"/>
      <c r="F32" s="1284"/>
      <c r="G32" s="1286"/>
      <c r="H32" s="1288"/>
      <c r="I32" s="1289"/>
      <c r="J32" s="360" t="str">
        <f>IF(B31="","",'②7.経費内訳（販促）'!F226)</f>
        <v/>
      </c>
      <c r="K32" s="361" t="str">
        <f>IFERROR(VLOOKUP(B31,'①4.事業内容（販促）'!$B$5:$Q$54,16,FALSE),"")</f>
        <v/>
      </c>
      <c r="L32" s="1103"/>
    </row>
    <row r="33" spans="2:14" ht="22.5" hidden="1" customHeight="1">
      <c r="B33" s="1278" t="str">
        <f>IF('②5.スケジュール(販促)'!B18="","",'②5.スケジュール(販促)'!B18)</f>
        <v/>
      </c>
      <c r="C33" s="1292" t="str">
        <f>IF(B33="","",'②5.スケジュール(販促)'!C18)</f>
        <v/>
      </c>
      <c r="D33" s="1293" t="str">
        <f>IF(B33="","",VLOOKUP($B33,'②4.実施状況（販促）'!$B5:$E$54,3,FALSE))</f>
        <v/>
      </c>
      <c r="E33" s="1293" t="str">
        <f>IF(B33="","",VLOOKUP($B33,'②4.実施状況（販促）'!$B$5:$E46,4,FALSE))</f>
        <v/>
      </c>
      <c r="F33" s="1284" t="str">
        <f>IF(B33="","",VLOOKUP($B33,'①6.成果目標（販促）'!$B7:$K$106,5,FALSE))</f>
        <v/>
      </c>
      <c r="G33" s="1285"/>
      <c r="H33" s="1287" t="str">
        <f>IF(B33="","",VLOOKUP($B33,'①6.成果目標（販促）'!$B7:$K$106,7,FALSE))</f>
        <v/>
      </c>
      <c r="I33" s="1294" t="str">
        <f>IF(B33="","",VLOOKUP($B33,'①6.成果目標（販促）'!$B7:$K$106,8,FALSE))</f>
        <v/>
      </c>
      <c r="J33" s="362" t="str">
        <f>IF(B33="","",'②7.経費内訳（販促）'!E236)</f>
        <v/>
      </c>
      <c r="K33" s="363" t="str">
        <f>IF(B33="","",VLOOKUP($B33,'①6.成果目標（販促）'!$B27:$K$106,10,FALSE))</f>
        <v/>
      </c>
      <c r="L33" s="1103" t="str">
        <f>IF(J34="","",((G33)/J34))</f>
        <v/>
      </c>
    </row>
    <row r="34" spans="2:14" ht="22.5" hidden="1" customHeight="1">
      <c r="B34" s="1291"/>
      <c r="C34" s="1292"/>
      <c r="D34" s="1293"/>
      <c r="E34" s="1293"/>
      <c r="F34" s="1284"/>
      <c r="G34" s="1286"/>
      <c r="H34" s="1288"/>
      <c r="I34" s="1289"/>
      <c r="J34" s="360" t="str">
        <f>IF(B33="","",'②7.経費内訳（販促）'!F236)</f>
        <v/>
      </c>
      <c r="K34" s="361" t="str">
        <f>IFERROR(VLOOKUP(B33,'①4.事業内容（販促）'!$B$5:$Q$54,16,FALSE),"")</f>
        <v/>
      </c>
      <c r="L34" s="1103"/>
    </row>
    <row r="35" spans="2:14" ht="22.5" hidden="1" customHeight="1">
      <c r="B35" s="1278" t="str">
        <f>IF('②5.スケジュール(販促)'!B19="","",'②5.スケジュール(販促)'!B19)</f>
        <v/>
      </c>
      <c r="C35" s="1292" t="str">
        <f>IF(B35="","",'②5.スケジュール(販促)'!C19)</f>
        <v/>
      </c>
      <c r="D35" s="1293" t="str">
        <f>IF(B35="","",VLOOKUP($B35,'②4.実施状況（販促）'!$B5:$E$54,3,FALSE))</f>
        <v/>
      </c>
      <c r="E35" s="1293" t="str">
        <f>IF(B35="","",VLOOKUP($B35,'②4.実施状況（販促）'!$B$5:$E46,4,FALSE))</f>
        <v/>
      </c>
      <c r="F35" s="1284" t="str">
        <f>IF(B35="","",VLOOKUP($B35,'①6.成果目標（販促）'!$B7:$K$106,5,FALSE))</f>
        <v/>
      </c>
      <c r="G35" s="1285"/>
      <c r="H35" s="1287" t="str">
        <f>IF(B35="","",VLOOKUP($B35,'①6.成果目標（販促）'!$B7:$K$106,7,FALSE))</f>
        <v/>
      </c>
      <c r="I35" s="1294" t="str">
        <f>IF(B35="","",VLOOKUP($B35,'①6.成果目標（販促）'!$B7:$K$106,8,FALSE))</f>
        <v/>
      </c>
      <c r="J35" s="362" t="str">
        <f>IF(B35="","",'②7.経費内訳（販促）'!E246)</f>
        <v/>
      </c>
      <c r="K35" s="363" t="str">
        <f>IF(B35="","",VLOOKUP($B35,'①6.成果目標（販促）'!$B27:$K$106,10,FALSE))</f>
        <v/>
      </c>
      <c r="L35" s="1103" t="str">
        <f>IF(J36="","",((G35)/J36))</f>
        <v/>
      </c>
    </row>
    <row r="36" spans="2:14" ht="22.5" hidden="1" customHeight="1">
      <c r="B36" s="1291"/>
      <c r="C36" s="1292"/>
      <c r="D36" s="1293"/>
      <c r="E36" s="1293"/>
      <c r="F36" s="1284"/>
      <c r="G36" s="1286"/>
      <c r="H36" s="1288"/>
      <c r="I36" s="1289"/>
      <c r="J36" s="360" t="str">
        <f>IF(B35="","",'②7.経費内訳（販促）'!F246)</f>
        <v/>
      </c>
      <c r="K36" s="361" t="str">
        <f>IFERROR(VLOOKUP(B35,'①4.事業内容（販促）'!$B$5:$Q$54,16,FALSE),"")</f>
        <v/>
      </c>
      <c r="L36" s="1103"/>
    </row>
    <row r="37" spans="2:14" ht="22.5" hidden="1" customHeight="1">
      <c r="B37" s="1278" t="str">
        <f>IF('②5.スケジュール(販促)'!B20="","",'②5.スケジュール(販促)'!B20)</f>
        <v/>
      </c>
      <c r="C37" s="1292" t="str">
        <f>IF(B37="","",'②5.スケジュール(販促)'!C20)</f>
        <v/>
      </c>
      <c r="D37" s="1295" t="str">
        <f>IF(B37="","",VLOOKUP($B37,'②4.実施状況（販促）'!$B5:$E$54,3,FALSE))</f>
        <v/>
      </c>
      <c r="E37" s="1295" t="str">
        <f>IF(B37="","",VLOOKUP($B37,'②4.実施状況（販促）'!$B$5:$E46,4,FALSE))</f>
        <v/>
      </c>
      <c r="F37" s="1284" t="str">
        <f>IF(B37="","",VLOOKUP($B37,'①6.成果目標（販促）'!$B7:$K$106,5,FALSE))</f>
        <v/>
      </c>
      <c r="G37" s="1285"/>
      <c r="H37" s="1287" t="str">
        <f>IF(B37="","",VLOOKUP($B37,'①6.成果目標（販促）'!$B7:$K$106,7,FALSE))</f>
        <v/>
      </c>
      <c r="I37" s="1294" t="str">
        <f>IF(B37="","",VLOOKUP($B37,'①6.成果目標（販促）'!$B7:$K$106,8,FALSE))</f>
        <v/>
      </c>
      <c r="J37" s="362" t="str">
        <f>IF(B37="","",'②7.経費内訳（販促）'!E256)</f>
        <v/>
      </c>
      <c r="K37" s="363" t="str">
        <f>IF(B37="","",VLOOKUP($B37,'①6.成果目標（販促）'!$B27:$K$106,10,FALSE))</f>
        <v/>
      </c>
      <c r="L37" s="1103" t="str">
        <f>IF(J38="","",((G37)/J38))</f>
        <v/>
      </c>
    </row>
    <row r="38" spans="2:14" ht="22.5" hidden="1" customHeight="1">
      <c r="B38" s="1291"/>
      <c r="C38" s="1292"/>
      <c r="D38" s="1295"/>
      <c r="E38" s="1295"/>
      <c r="F38" s="1284"/>
      <c r="G38" s="1286"/>
      <c r="H38" s="1288"/>
      <c r="I38" s="1289"/>
      <c r="J38" s="360" t="str">
        <f>IF(B37="","",'②7.経費内訳（販促）'!F256)</f>
        <v/>
      </c>
      <c r="K38" s="361" t="str">
        <f>IFERROR(VLOOKUP(B37,'①4.事業内容（販促）'!$B$5:$Q$54,16,FALSE),"")</f>
        <v/>
      </c>
      <c r="L38" s="1103"/>
    </row>
    <row r="39" spans="2:14" ht="22.5" hidden="1" customHeight="1">
      <c r="B39" s="1278" t="str">
        <f>IF('②5.スケジュール(販促)'!B21="","",'②5.スケジュール(販促)'!B21)</f>
        <v/>
      </c>
      <c r="C39" s="1292" t="str">
        <f>IF(B39="","",'②5.スケジュール(販促)'!C21)</f>
        <v/>
      </c>
      <c r="D39" s="1295" t="str">
        <f>IF(B39="","",VLOOKUP($B39,'②4.実施状況（販促）'!$B5:$E$54,3,FALSE))</f>
        <v/>
      </c>
      <c r="E39" s="1295" t="str">
        <f>IF(B39="","",VLOOKUP($B39,'②4.実施状況（販促）'!$B$5:$E46,4,FALSE))</f>
        <v/>
      </c>
      <c r="F39" s="1284" t="str">
        <f>IF(B39="","",VLOOKUP($B39,'①6.成果目標（販促）'!$B7:$K$106,5,FALSE))</f>
        <v/>
      </c>
      <c r="G39" s="1285"/>
      <c r="H39" s="1287" t="str">
        <f>IF(B39="","",VLOOKUP($B39,'①6.成果目標（販促）'!$B7:$K$106,7,FALSE))</f>
        <v/>
      </c>
      <c r="I39" s="1294" t="str">
        <f>IF(B39="","",VLOOKUP($B39,'①6.成果目標（販促）'!$B7:$K$106,8,FALSE))</f>
        <v/>
      </c>
      <c r="J39" s="362" t="str">
        <f>IF(B39="","",'②7.経費内訳（販促）'!E266)</f>
        <v/>
      </c>
      <c r="K39" s="363" t="str">
        <f>IF(B39="","",VLOOKUP($B39,'①6.成果目標（販促）'!$B27:$K$106,10,FALSE))</f>
        <v/>
      </c>
      <c r="L39" s="1103" t="str">
        <f>IF(J40="","",((G39)/J40))</f>
        <v/>
      </c>
    </row>
    <row r="40" spans="2:14" ht="22.5" hidden="1" customHeight="1">
      <c r="B40" s="1291"/>
      <c r="C40" s="1292"/>
      <c r="D40" s="1295"/>
      <c r="E40" s="1295"/>
      <c r="F40" s="1284"/>
      <c r="G40" s="1286"/>
      <c r="H40" s="1288"/>
      <c r="I40" s="1289"/>
      <c r="J40" s="360" t="str">
        <f>IF(B39="","",'②7.経費内訳（販促）'!F266)</f>
        <v/>
      </c>
      <c r="K40" s="361" t="str">
        <f>IFERROR(VLOOKUP(B39,'①4.事業内容（販促）'!$B$5:$Q$54,16,FALSE),"")</f>
        <v/>
      </c>
      <c r="L40" s="1103"/>
    </row>
    <row r="41" spans="2:14" ht="22.5" hidden="1" customHeight="1">
      <c r="B41" s="1278" t="str">
        <f>IF('②5.スケジュール(販促)'!B22="","",'②5.スケジュール(販促)'!B22)</f>
        <v/>
      </c>
      <c r="C41" s="1292" t="str">
        <f>IF(B41="","",'②5.スケジュール(販促)'!C22)</f>
        <v/>
      </c>
      <c r="D41" s="1295" t="str">
        <f>IF(B41="","",VLOOKUP($B41,'②4.実施状況（販促）'!$B5:$E$54,3,FALSE))</f>
        <v/>
      </c>
      <c r="E41" s="1295" t="str">
        <f>IF(B41="","",VLOOKUP($B41,'②4.実施状況（販促）'!$B$5:$E46,4,FALSE))</f>
        <v/>
      </c>
      <c r="F41" s="1284" t="str">
        <f>IF(B41="","",VLOOKUP($B41,'①6.成果目標（販促）'!$B7:$K$106,5,FALSE))</f>
        <v/>
      </c>
      <c r="G41" s="1285"/>
      <c r="H41" s="1287" t="str">
        <f>IF(B41="","",VLOOKUP($B41,'①6.成果目標（販促）'!$B7:$K$106,7,FALSE))</f>
        <v/>
      </c>
      <c r="I41" s="1294" t="str">
        <f>IF(B41="","",VLOOKUP($B41,'①6.成果目標（販促）'!$B7:$K$106,8,FALSE))</f>
        <v/>
      </c>
      <c r="J41" s="362" t="str">
        <f>IF(B41="","",'②7.経費内訳（販促）'!E276)</f>
        <v/>
      </c>
      <c r="K41" s="363" t="str">
        <f>IF(B41="","",VLOOKUP($B41,'①6.成果目標（販促）'!$B27:$K$106,10,FALSE))</f>
        <v/>
      </c>
      <c r="L41" s="1103" t="str">
        <f>IF(J42="","",((G41)/J42))</f>
        <v/>
      </c>
    </row>
    <row r="42" spans="2:14" ht="22.5" hidden="1" customHeight="1">
      <c r="B42" s="1291"/>
      <c r="C42" s="1292"/>
      <c r="D42" s="1295"/>
      <c r="E42" s="1295"/>
      <c r="F42" s="1284"/>
      <c r="G42" s="1286"/>
      <c r="H42" s="1288"/>
      <c r="I42" s="1289"/>
      <c r="J42" s="360" t="str">
        <f>IF(B41="","",'②7.経費内訳（販促）'!F276)</f>
        <v/>
      </c>
      <c r="K42" s="361" t="str">
        <f>IFERROR(VLOOKUP(B41,'①4.事業内容（販促）'!$B$5:$Q$54,16,FALSE),"")</f>
        <v/>
      </c>
      <c r="L42" s="1103"/>
    </row>
    <row r="43" spans="2:14" ht="22.5" hidden="1" customHeight="1">
      <c r="B43" s="1278" t="str">
        <f>IF('②5.スケジュール(販促)'!B23="","",'②5.スケジュール(販促)'!B23)</f>
        <v/>
      </c>
      <c r="C43" s="1292" t="str">
        <f>IF(B43="","",'②5.スケジュール(販促)'!C23)</f>
        <v/>
      </c>
      <c r="D43" s="1295" t="str">
        <f>IF(B43="","",VLOOKUP($B43,'②4.実施状況（販促）'!$B5:$E$54,3,FALSE))</f>
        <v/>
      </c>
      <c r="E43" s="1295" t="str">
        <f>IF(B43="","",VLOOKUP($B43,'②4.実施状況（販促）'!$B$5:$E46,4,FALSE))</f>
        <v/>
      </c>
      <c r="F43" s="1284" t="str">
        <f>IF(B43="","",VLOOKUP($B43,'①6.成果目標（販促）'!$B7:$K$106,5,FALSE))</f>
        <v/>
      </c>
      <c r="G43" s="1285"/>
      <c r="H43" s="1287" t="str">
        <f>IF(B43="","",VLOOKUP($B43,'①6.成果目標（販促）'!$B7:$K$106,7,FALSE))</f>
        <v/>
      </c>
      <c r="I43" s="1294" t="str">
        <f>IF(B43="","",VLOOKUP($B43,'①6.成果目標（販促）'!$B7:$K$106,8,FALSE))</f>
        <v/>
      </c>
      <c r="J43" s="362" t="str">
        <f>IF(B43="","",'②7.経費内訳（販促）'!E286)</f>
        <v/>
      </c>
      <c r="K43" s="363" t="str">
        <f>IF(B43="","",VLOOKUP($B43,'①6.成果目標（販促）'!$B27:$K$106,10,FALSE))</f>
        <v/>
      </c>
      <c r="L43" s="1103" t="str">
        <f>IF(J44="","",((G43)/J44))</f>
        <v/>
      </c>
    </row>
    <row r="44" spans="2:14" ht="22.5" hidden="1" customHeight="1">
      <c r="B44" s="1291"/>
      <c r="C44" s="1292"/>
      <c r="D44" s="1295"/>
      <c r="E44" s="1295"/>
      <c r="F44" s="1284"/>
      <c r="G44" s="1286"/>
      <c r="H44" s="1288"/>
      <c r="I44" s="1289"/>
      <c r="J44" s="360" t="str">
        <f>IF(B43="","",'②7.経費内訳（販促）'!F286)</f>
        <v/>
      </c>
      <c r="K44" s="361" t="str">
        <f>IFERROR(VLOOKUP(B43,'①4.事業内容（販促）'!$B$5:$Q$54,16,FALSE),"")</f>
        <v/>
      </c>
      <c r="L44" s="1103"/>
    </row>
    <row r="45" spans="2:14" ht="22.5" hidden="1" customHeight="1">
      <c r="B45" s="1291" t="str">
        <f>IF('②5.スケジュール(販促)'!B24="","",'②5.スケジュール(販促)'!B24)</f>
        <v/>
      </c>
      <c r="C45" s="1292" t="str">
        <f>IF(B45="","",'②5.スケジュール(販促)'!C24)</f>
        <v/>
      </c>
      <c r="D45" s="1295" t="str">
        <f>IF(B45="","",VLOOKUP($B45,'②4.実施状況（販促）'!$B5:$E$54,3,FALSE))</f>
        <v/>
      </c>
      <c r="E45" s="1295" t="str">
        <f>IF(B45="","",VLOOKUP($B45,'②4.実施状況（販促）'!$B$5:$E46,4,FALSE))</f>
        <v/>
      </c>
      <c r="F45" s="1284" t="str">
        <f>IF(B45="","",VLOOKUP($B45,'①6.成果目標（販促）'!$B7:$K$106,5,FALSE))</f>
        <v/>
      </c>
      <c r="G45" s="1300"/>
      <c r="H45" s="1288" t="str">
        <f>IF(B45="","",VLOOKUP($B45,'①6.成果目標（販促）'!$B7:$K$106,7,FALSE))</f>
        <v/>
      </c>
      <c r="I45" s="1294" t="str">
        <f>IF(B45="","",VLOOKUP($B45,'①6.成果目標（販促）'!$B7:$K$106,8,FALSE))</f>
        <v/>
      </c>
      <c r="J45" s="364" t="str">
        <f>IF(B45="","",'②7.経費内訳（販促）'!E296)</f>
        <v/>
      </c>
      <c r="K45" s="365" t="str">
        <f>IF(B45="","",VLOOKUP($B45,'①6.成果目標（販促）'!$B27:$K$106,10,FALSE))</f>
        <v/>
      </c>
      <c r="L45" s="1103" t="str">
        <f>IF(J46="","",((G45)/J46))</f>
        <v/>
      </c>
    </row>
    <row r="46" spans="2:14" ht="22.5" hidden="1" customHeight="1" thickBot="1">
      <c r="B46" s="1296"/>
      <c r="C46" s="1297"/>
      <c r="D46" s="1298"/>
      <c r="E46" s="1298"/>
      <c r="F46" s="1299"/>
      <c r="G46" s="1301"/>
      <c r="H46" s="1302"/>
      <c r="I46" s="1303"/>
      <c r="J46" s="366" t="str">
        <f>IF(B45="","",'②7.経費内訳（販促）'!F296)</f>
        <v/>
      </c>
      <c r="K46" s="367" t="str">
        <f>IFERROR(VLOOKUP(B45,'①4.事業内容（販促）'!$B$5:$Q$54,16,FALSE),"")</f>
        <v/>
      </c>
      <c r="L46" s="1104"/>
      <c r="N46" s="223"/>
    </row>
    <row r="47" spans="2:14">
      <c r="C47" s="150" t="s">
        <v>311</v>
      </c>
    </row>
    <row r="48" spans="2:14">
      <c r="C48" s="150" t="s">
        <v>312</v>
      </c>
    </row>
  </sheetData>
  <sheetProtection algorithmName="SHA-512" hashValue="1tPujyH2C3bCIc4C7heu4O+DSPY4BTs3iipNMGn0ImOR5ssL4Xnhn8WHCH/DwYVeHVKjfhG0ZVyH32VhsgM7dA==" saltValue="k6udyrypB7qYdC+0gPeWCw==" spinCount="100000" sheet="1" formatCells="0" formatColumns="0" formatRows="0"/>
  <mergeCells count="200">
    <mergeCell ref="B45:B46"/>
    <mergeCell ref="C45:C46"/>
    <mergeCell ref="D45:D46"/>
    <mergeCell ref="E45:E46"/>
    <mergeCell ref="F45:F46"/>
    <mergeCell ref="G45:G46"/>
    <mergeCell ref="H45:H46"/>
    <mergeCell ref="I45:I46"/>
    <mergeCell ref="L45:L46"/>
    <mergeCell ref="B43:B44"/>
    <mergeCell ref="C43:C44"/>
    <mergeCell ref="D43:D44"/>
    <mergeCell ref="E43:E44"/>
    <mergeCell ref="F43:F44"/>
    <mergeCell ref="G43:G44"/>
    <mergeCell ref="H43:H44"/>
    <mergeCell ref="I43:I44"/>
    <mergeCell ref="L43:L44"/>
    <mergeCell ref="B41:B42"/>
    <mergeCell ref="C41:C42"/>
    <mergeCell ref="D41:D42"/>
    <mergeCell ref="E41:E42"/>
    <mergeCell ref="F41:F42"/>
    <mergeCell ref="G41:G42"/>
    <mergeCell ref="H41:H42"/>
    <mergeCell ref="I41:I42"/>
    <mergeCell ref="L41:L42"/>
    <mergeCell ref="B39:B40"/>
    <mergeCell ref="C39:C40"/>
    <mergeCell ref="D39:D40"/>
    <mergeCell ref="E39:E40"/>
    <mergeCell ref="F39:F40"/>
    <mergeCell ref="G39:G40"/>
    <mergeCell ref="H39:H40"/>
    <mergeCell ref="I39:I40"/>
    <mergeCell ref="L39:L40"/>
    <mergeCell ref="B37:B38"/>
    <mergeCell ref="C37:C38"/>
    <mergeCell ref="D37:D38"/>
    <mergeCell ref="E37:E38"/>
    <mergeCell ref="F37:F38"/>
    <mergeCell ref="G37:G38"/>
    <mergeCell ref="H37:H38"/>
    <mergeCell ref="I37:I38"/>
    <mergeCell ref="L37:L38"/>
    <mergeCell ref="B35:B36"/>
    <mergeCell ref="C35:C36"/>
    <mergeCell ref="D35:D36"/>
    <mergeCell ref="E35:E36"/>
    <mergeCell ref="F35:F36"/>
    <mergeCell ref="G35:G36"/>
    <mergeCell ref="H35:H36"/>
    <mergeCell ref="I35:I36"/>
    <mergeCell ref="L35:L36"/>
    <mergeCell ref="B33:B34"/>
    <mergeCell ref="C33:C34"/>
    <mergeCell ref="D33:D34"/>
    <mergeCell ref="E33:E34"/>
    <mergeCell ref="F33:F34"/>
    <mergeCell ref="G33:G34"/>
    <mergeCell ref="H33:H34"/>
    <mergeCell ref="I33:I34"/>
    <mergeCell ref="L33:L34"/>
    <mergeCell ref="B31:B32"/>
    <mergeCell ref="C31:C32"/>
    <mergeCell ref="D31:D32"/>
    <mergeCell ref="E31:E32"/>
    <mergeCell ref="F31:F32"/>
    <mergeCell ref="G31:G32"/>
    <mergeCell ref="H31:H32"/>
    <mergeCell ref="I31:I32"/>
    <mergeCell ref="L31:L32"/>
    <mergeCell ref="B29:B30"/>
    <mergeCell ref="C29:C30"/>
    <mergeCell ref="D29:D30"/>
    <mergeCell ref="E29:E30"/>
    <mergeCell ref="F29:F30"/>
    <mergeCell ref="G29:G30"/>
    <mergeCell ref="H29:H30"/>
    <mergeCell ref="I29:I30"/>
    <mergeCell ref="L29:L30"/>
    <mergeCell ref="B27:B28"/>
    <mergeCell ref="C27:C28"/>
    <mergeCell ref="D27:D28"/>
    <mergeCell ref="E27:E28"/>
    <mergeCell ref="F27:F28"/>
    <mergeCell ref="G27:G28"/>
    <mergeCell ref="H27:H28"/>
    <mergeCell ref="I27:I28"/>
    <mergeCell ref="L27:L28"/>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 ref="B7:B8"/>
    <mergeCell ref="C7:C8"/>
    <mergeCell ref="D7:D8"/>
    <mergeCell ref="E7:E8"/>
    <mergeCell ref="F7:F8"/>
    <mergeCell ref="G7:G8"/>
    <mergeCell ref="H7:H8"/>
    <mergeCell ref="I7:I8"/>
    <mergeCell ref="L7:L8"/>
    <mergeCell ref="B9:B10"/>
    <mergeCell ref="C9:C10"/>
    <mergeCell ref="D9:D10"/>
    <mergeCell ref="E9:E10"/>
    <mergeCell ref="F9:F10"/>
    <mergeCell ref="G9:G10"/>
    <mergeCell ref="H9:H10"/>
    <mergeCell ref="I9:I10"/>
    <mergeCell ref="L9:L10"/>
    <mergeCell ref="B11:B12"/>
    <mergeCell ref="C11:C12"/>
    <mergeCell ref="D11:D12"/>
    <mergeCell ref="E11:E12"/>
    <mergeCell ref="F11:F12"/>
    <mergeCell ref="G11:G12"/>
    <mergeCell ref="H11:H12"/>
    <mergeCell ref="I11:I12"/>
    <mergeCell ref="L11:L12"/>
    <mergeCell ref="B13:B14"/>
    <mergeCell ref="C13:C14"/>
    <mergeCell ref="D13:D14"/>
    <mergeCell ref="E13:E14"/>
    <mergeCell ref="F13:F14"/>
    <mergeCell ref="G13:G14"/>
    <mergeCell ref="H13:H14"/>
    <mergeCell ref="I13:I14"/>
    <mergeCell ref="L13:L14"/>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9:B20"/>
    <mergeCell ref="C19:C20"/>
    <mergeCell ref="D19:D20"/>
    <mergeCell ref="E19:E20"/>
    <mergeCell ref="F19:F20"/>
    <mergeCell ref="G19:G20"/>
    <mergeCell ref="H19:H20"/>
    <mergeCell ref="I19:I20"/>
    <mergeCell ref="L19:L20"/>
    <mergeCell ref="B21:B22"/>
    <mergeCell ref="C21:C22"/>
    <mergeCell ref="D21:D22"/>
    <mergeCell ref="E21:E22"/>
    <mergeCell ref="F21:F22"/>
    <mergeCell ref="G21:G22"/>
    <mergeCell ref="H21:H22"/>
    <mergeCell ref="I21:I22"/>
    <mergeCell ref="L21:L22"/>
    <mergeCell ref="I25:I26"/>
    <mergeCell ref="L25:L26"/>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s>
  <phoneticPr fontId="1"/>
  <dataValidations count="2">
    <dataValidation type="whole" imeMode="off" operator="greaterThan" allowBlank="1" showInputMessage="1" showErrorMessage="1" errorTitle="入力不要です。" error="４・申請事業内容シートに記載した活動が自動的に反映されます。事業費、補助金額は積算内訳シートを反映しています。[キャンセル]をクリックして戻ってください。" sqref="B5:B6 D5:E6" xr:uid="{00000000-0002-0000-1700-000000000000}">
      <formula1>10000000000</formula1>
    </dataValidation>
    <dataValidation allowBlank="1" showInputMessage="1" showErrorMessage="1" promptTitle="入力の注意" prompt="円単位まで入力してください。表示は千円単位になります。" sqref="G7:G46" xr:uid="{00000000-0002-0000-1700-000001000000}"/>
  </dataValidations>
  <pageMargins left="0.59055118110236227" right="0.39370078740157483" top="0.74803149606299213" bottom="0.31496062992125984" header="0.31496062992125984" footer="0.15748031496062992"/>
  <pageSetup paperSize="9" scale="77" fitToHeight="0" orientation="landscape" r:id="rId1"/>
  <headerFooter>
    <oddHeader>&amp;L様式２（別添１）</oddHeader>
    <oddFooter xml:space="preserve">&amp;C&amp;"ＭＳ 明朝,標準"&amp;10
&amp;"ＭＳ Ｐゴシック,標準"&amp;P / &amp;N </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249977111117893"/>
    <pageSetUpPr fitToPage="1"/>
  </sheetPr>
  <dimension ref="B1:M111"/>
  <sheetViews>
    <sheetView view="pageBreakPreview" zoomScale="95" zoomScaleNormal="100" zoomScaleSheetLayoutView="95" workbookViewId="0"/>
  </sheetViews>
  <sheetFormatPr defaultColWidth="9" defaultRowHeight="14"/>
  <cols>
    <col min="1" max="1" width="1.58203125" style="150" customWidth="1"/>
    <col min="2" max="2" width="6.83203125" style="150" customWidth="1"/>
    <col min="3" max="3" width="16.08203125" style="150" customWidth="1"/>
    <col min="4" max="4" width="21.33203125" style="150" customWidth="1"/>
    <col min="5" max="8" width="17.75" style="150" customWidth="1"/>
    <col min="9" max="9" width="21.5" style="150" customWidth="1"/>
    <col min="10" max="10" width="10.08203125" style="150" customWidth="1"/>
    <col min="11" max="11" width="9" style="150"/>
    <col min="12" max="12" width="1.58203125" style="150" customWidth="1"/>
    <col min="13" max="16384" width="9" style="150"/>
  </cols>
  <sheetData>
    <row r="1" spans="2:13" ht="9" customHeight="1"/>
    <row r="2" spans="2:13" s="178" customFormat="1" ht="18.75" customHeight="1" thickBot="1">
      <c r="B2" s="179" t="s">
        <v>316</v>
      </c>
      <c r="D2" s="244"/>
      <c r="J2" s="1086" t="s">
        <v>205</v>
      </c>
      <c r="K2" s="1086"/>
    </row>
    <row r="3" spans="2:13" ht="22.5" customHeight="1">
      <c r="B3" s="1160" t="s">
        <v>179</v>
      </c>
      <c r="C3" s="1127"/>
      <c r="D3" s="1084"/>
      <c r="E3" s="1076" t="s">
        <v>180</v>
      </c>
      <c r="F3" s="1084" t="s">
        <v>181</v>
      </c>
      <c r="G3" s="1084"/>
      <c r="H3" s="1084"/>
      <c r="I3" s="1207" t="s">
        <v>206</v>
      </c>
      <c r="J3" s="1084" t="s">
        <v>183</v>
      </c>
      <c r="K3" s="1166"/>
    </row>
    <row r="4" spans="2:13" ht="22.5" customHeight="1" thickBot="1">
      <c r="B4" s="1161"/>
      <c r="C4" s="1162"/>
      <c r="D4" s="1085"/>
      <c r="E4" s="1163"/>
      <c r="F4" s="246" t="s">
        <v>184</v>
      </c>
      <c r="G4" s="245" t="s">
        <v>185</v>
      </c>
      <c r="H4" s="246" t="s">
        <v>186</v>
      </c>
      <c r="I4" s="1165"/>
      <c r="J4" s="1085"/>
      <c r="K4" s="1167"/>
    </row>
    <row r="5" spans="2:13" ht="33" customHeight="1" thickBot="1">
      <c r="B5" s="1182" t="s">
        <v>187</v>
      </c>
      <c r="C5" s="1183"/>
      <c r="D5" s="1183"/>
      <c r="E5" s="264">
        <f>SUM(E6,E16,E26,E36,E46,E56,E66,E76,E86,E96)</f>
        <v>0</v>
      </c>
      <c r="F5" s="264">
        <f>IF(SUM(F6,F16,F26,F36,F46,F56,F66,F76,F86,F96)="","",SUM(F6,F16,F26,F36,F46,F56,F66,F76,F86,F96))</f>
        <v>0</v>
      </c>
      <c r="G5" s="264">
        <f>IF(SUM(G6,G16,G26,G36,G46,G56,G66,G76,G86,G96)="","",SUM(G6,G16,G26,G36,G46,G56,G66,G76,G86,G96))</f>
        <v>0</v>
      </c>
      <c r="H5" s="264">
        <f>IF(SUM(H6,H16,H26,H36,H46,H56,H66,H76,H86,H96)="","",SUM(H6,H16,H26,H36,H46,H56,H66,H76,H86,H96))</f>
        <v>0</v>
      </c>
      <c r="I5" s="247"/>
      <c r="J5" s="1178"/>
      <c r="K5" s="1179"/>
      <c r="M5" s="219"/>
    </row>
    <row r="6" spans="2:13" ht="40.5" customHeight="1" thickTop="1">
      <c r="B6" s="266" t="str">
        <f>IF('②5.スケジュール(PR) '!B5="","",'②5.スケジュール(PR) '!B5)</f>
        <v/>
      </c>
      <c r="C6" s="1184" t="str">
        <f>IF('②5.スケジュール(PR) '!C5="","",'②5.スケジュール(PR) '!C5)</f>
        <v/>
      </c>
      <c r="D6" s="1185" t="str">
        <f>IF('②5.スケジュール(PR) '!D5="","",'②5.スケジュール(PR) '!D5)</f>
        <v/>
      </c>
      <c r="E6" s="265">
        <f>SUM(E7:E15)</f>
        <v>0</v>
      </c>
      <c r="F6" s="265">
        <f>SUM(F7:F15)</f>
        <v>0</v>
      </c>
      <c r="G6" s="265">
        <f>SUM(G7:G15)</f>
        <v>0</v>
      </c>
      <c r="H6" s="265">
        <f>SUM(H7:H15)</f>
        <v>0</v>
      </c>
      <c r="I6" s="248"/>
      <c r="J6" s="1180"/>
      <c r="K6" s="1181"/>
      <c r="L6" s="237"/>
      <c r="M6" s="217" t="s">
        <v>153</v>
      </c>
    </row>
    <row r="7" spans="2:13" ht="19.5" customHeight="1">
      <c r="B7" s="1175"/>
      <c r="C7" s="249" t="s">
        <v>188</v>
      </c>
      <c r="D7" s="250"/>
      <c r="E7" s="270">
        <f>SUM(F7:H7)</f>
        <v>0</v>
      </c>
      <c r="F7" s="251"/>
      <c r="G7" s="251"/>
      <c r="H7" s="251"/>
      <c r="I7" s="1186"/>
      <c r="J7" s="1173"/>
      <c r="K7" s="1174"/>
      <c r="L7" s="237"/>
      <c r="M7" s="219" t="s">
        <v>154</v>
      </c>
    </row>
    <row r="8" spans="2:13" ht="19.5" customHeight="1">
      <c r="B8" s="1176"/>
      <c r="C8" s="252" t="s">
        <v>189</v>
      </c>
      <c r="D8" s="253"/>
      <c r="E8" s="271">
        <f t="shared" ref="E8:E14" si="0">SUM(F8:H8)</f>
        <v>0</v>
      </c>
      <c r="F8" s="254"/>
      <c r="G8" s="254"/>
      <c r="H8" s="254"/>
      <c r="I8" s="1171"/>
      <c r="J8" s="1168"/>
      <c r="K8" s="1169"/>
      <c r="L8" s="240"/>
      <c r="M8" s="213"/>
    </row>
    <row r="9" spans="2:13" ht="19.5" customHeight="1">
      <c r="B9" s="1176"/>
      <c r="C9" s="252" t="s">
        <v>190</v>
      </c>
      <c r="D9" s="253"/>
      <c r="E9" s="271">
        <f t="shared" si="0"/>
        <v>0</v>
      </c>
      <c r="F9" s="254"/>
      <c r="G9" s="254"/>
      <c r="H9" s="254"/>
      <c r="I9" s="1171"/>
      <c r="J9" s="1168"/>
      <c r="K9" s="1169"/>
      <c r="L9" s="240"/>
      <c r="M9" s="217" t="s">
        <v>317</v>
      </c>
    </row>
    <row r="10" spans="2:13" ht="19.5" customHeight="1">
      <c r="B10" s="1176"/>
      <c r="C10" s="252" t="s">
        <v>208</v>
      </c>
      <c r="D10" s="253"/>
      <c r="E10" s="271">
        <f t="shared" si="0"/>
        <v>0</v>
      </c>
      <c r="F10" s="254"/>
      <c r="G10" s="254"/>
      <c r="H10" s="254"/>
      <c r="I10" s="1171"/>
      <c r="J10" s="1168"/>
      <c r="K10" s="1169"/>
      <c r="L10" s="240"/>
      <c r="M10" s="213"/>
    </row>
    <row r="11" spans="2:13" ht="19.5" customHeight="1">
      <c r="B11" s="1176"/>
      <c r="C11" s="252" t="s">
        <v>192</v>
      </c>
      <c r="D11" s="253"/>
      <c r="E11" s="271">
        <f t="shared" si="0"/>
        <v>0</v>
      </c>
      <c r="F11" s="254"/>
      <c r="G11" s="254"/>
      <c r="H11" s="254"/>
      <c r="I11" s="1171"/>
      <c r="J11" s="1168"/>
      <c r="K11" s="1169"/>
      <c r="L11" s="237"/>
    </row>
    <row r="12" spans="2:13" ht="19.5" customHeight="1">
      <c r="B12" s="1176"/>
      <c r="C12" s="252" t="s">
        <v>193</v>
      </c>
      <c r="D12" s="253"/>
      <c r="E12" s="271">
        <f t="shared" si="0"/>
        <v>0</v>
      </c>
      <c r="F12" s="256"/>
      <c r="G12" s="256"/>
      <c r="H12" s="256"/>
      <c r="I12" s="1171"/>
      <c r="J12" s="1191"/>
      <c r="K12" s="1192"/>
      <c r="L12" s="237"/>
    </row>
    <row r="13" spans="2:13" ht="19.5" customHeight="1">
      <c r="B13" s="1176"/>
      <c r="C13" s="257" t="s">
        <v>194</v>
      </c>
      <c r="D13" s="253"/>
      <c r="E13" s="271">
        <f t="shared" si="0"/>
        <v>0</v>
      </c>
      <c r="F13" s="254"/>
      <c r="G13" s="254"/>
      <c r="H13" s="254"/>
      <c r="I13" s="1171"/>
      <c r="J13" s="1168"/>
      <c r="K13" s="1169"/>
      <c r="L13" s="237"/>
    </row>
    <row r="14" spans="2:13" ht="19.5" customHeight="1">
      <c r="B14" s="1176"/>
      <c r="C14" s="252" t="s">
        <v>195</v>
      </c>
      <c r="D14" s="253"/>
      <c r="E14" s="271">
        <f t="shared" si="0"/>
        <v>0</v>
      </c>
      <c r="F14" s="254"/>
      <c r="G14" s="254"/>
      <c r="H14" s="254"/>
      <c r="I14" s="1171"/>
      <c r="J14" s="1168"/>
      <c r="K14" s="1169"/>
      <c r="L14" s="237"/>
    </row>
    <row r="15" spans="2:13" ht="19.5" customHeight="1" thickBot="1">
      <c r="B15" s="1177"/>
      <c r="C15" s="273" t="s">
        <v>209</v>
      </c>
      <c r="D15" s="274"/>
      <c r="E15" s="272">
        <f>SUM(F15:H15)</f>
        <v>0</v>
      </c>
      <c r="F15" s="260"/>
      <c r="G15" s="260"/>
      <c r="H15" s="260"/>
      <c r="I15" s="1172"/>
      <c r="J15" s="1189"/>
      <c r="K15" s="1190"/>
      <c r="L15" s="237"/>
    </row>
    <row r="16" spans="2:13" ht="37.5" customHeight="1">
      <c r="B16" s="368" t="str">
        <f>IF('②5.スケジュール(PR) '!B6="","",'②5.スケジュール(PR) '!B6)</f>
        <v/>
      </c>
      <c r="C16" s="1187" t="str">
        <f>IF('②5.スケジュール(PR) '!C6="","",'②5.スケジュール(PR) '!C6)</f>
        <v/>
      </c>
      <c r="D16" s="1188" t="str">
        <f>IF('②5.スケジュール(PR) '!D6="","",'②5.スケジュール(PR) '!D6)</f>
        <v/>
      </c>
      <c r="E16" s="267">
        <f>SUM(E17:E25)</f>
        <v>0</v>
      </c>
      <c r="F16" s="267">
        <f>SUM(F17:F25)</f>
        <v>0</v>
      </c>
      <c r="G16" s="267">
        <f>SUM(G17:G25)</f>
        <v>0</v>
      </c>
      <c r="H16" s="267">
        <f>SUM(H17:H25)</f>
        <v>0</v>
      </c>
      <c r="I16" s="261"/>
      <c r="J16" s="1195"/>
      <c r="K16" s="1196"/>
      <c r="L16" s="237"/>
    </row>
    <row r="17" spans="2:13" ht="19.5" customHeight="1">
      <c r="B17" s="1175"/>
      <c r="C17" s="249" t="s">
        <v>188</v>
      </c>
      <c r="D17" s="250"/>
      <c r="E17" s="270">
        <f>SUM(F17:H17)</f>
        <v>0</v>
      </c>
      <c r="F17" s="251"/>
      <c r="G17" s="251"/>
      <c r="H17" s="251"/>
      <c r="I17" s="1186"/>
      <c r="J17" s="1173"/>
      <c r="K17" s="1174"/>
      <c r="L17" s="240"/>
      <c r="M17" s="213"/>
    </row>
    <row r="18" spans="2:13" ht="19.5" customHeight="1">
      <c r="B18" s="1176"/>
      <c r="C18" s="252" t="s">
        <v>189</v>
      </c>
      <c r="D18" s="253"/>
      <c r="E18" s="271">
        <f t="shared" ref="E18:E24" si="1">SUM(F18:H18)</f>
        <v>0</v>
      </c>
      <c r="F18" s="254"/>
      <c r="G18" s="254"/>
      <c r="H18" s="254"/>
      <c r="I18" s="1171"/>
      <c r="J18" s="1168"/>
      <c r="K18" s="1169"/>
      <c r="L18" s="237"/>
    </row>
    <row r="19" spans="2:13" ht="19.5" customHeight="1">
      <c r="B19" s="1176"/>
      <c r="C19" s="252" t="s">
        <v>190</v>
      </c>
      <c r="D19" s="253"/>
      <c r="E19" s="271">
        <f t="shared" si="1"/>
        <v>0</v>
      </c>
      <c r="F19" s="254"/>
      <c r="G19" s="254"/>
      <c r="H19" s="254"/>
      <c r="I19" s="1171"/>
      <c r="J19" s="1168"/>
      <c r="K19" s="1169"/>
      <c r="L19" s="237"/>
    </row>
    <row r="20" spans="2:13" ht="19.5" customHeight="1">
      <c r="B20" s="1176"/>
      <c r="C20" s="252" t="s">
        <v>208</v>
      </c>
      <c r="D20" s="253"/>
      <c r="E20" s="271">
        <f t="shared" si="1"/>
        <v>0</v>
      </c>
      <c r="F20" s="254"/>
      <c r="G20" s="254"/>
      <c r="H20" s="254"/>
      <c r="I20" s="1171"/>
      <c r="J20" s="1168"/>
      <c r="K20" s="1169"/>
      <c r="L20" s="237"/>
    </row>
    <row r="21" spans="2:13" ht="19.5" customHeight="1">
      <c r="B21" s="1176"/>
      <c r="C21" s="252" t="s">
        <v>192</v>
      </c>
      <c r="D21" s="253"/>
      <c r="E21" s="271">
        <f t="shared" si="1"/>
        <v>0</v>
      </c>
      <c r="F21" s="254"/>
      <c r="G21" s="254"/>
      <c r="H21" s="254"/>
      <c r="I21" s="1171"/>
      <c r="J21" s="1168"/>
      <c r="K21" s="1169"/>
      <c r="L21" s="240"/>
      <c r="M21" s="213"/>
    </row>
    <row r="22" spans="2:13" ht="19.5" customHeight="1">
      <c r="B22" s="1176"/>
      <c r="C22" s="252" t="s">
        <v>193</v>
      </c>
      <c r="D22" s="253"/>
      <c r="E22" s="271">
        <f t="shared" si="1"/>
        <v>0</v>
      </c>
      <c r="F22" s="256"/>
      <c r="G22" s="256"/>
      <c r="H22" s="256"/>
      <c r="I22" s="1171"/>
      <c r="J22" s="1168"/>
      <c r="K22" s="1169"/>
      <c r="L22" s="240"/>
      <c r="M22" s="213"/>
    </row>
    <row r="23" spans="2:13" ht="19.5" customHeight="1">
      <c r="B23" s="1176"/>
      <c r="C23" s="257" t="s">
        <v>194</v>
      </c>
      <c r="D23" s="253"/>
      <c r="E23" s="271">
        <f t="shared" si="1"/>
        <v>0</v>
      </c>
      <c r="F23" s="254"/>
      <c r="G23" s="254"/>
      <c r="H23" s="254"/>
      <c r="I23" s="1171"/>
      <c r="J23" s="1168"/>
      <c r="K23" s="1169"/>
      <c r="L23" s="240"/>
      <c r="M23" s="213"/>
    </row>
    <row r="24" spans="2:13" ht="19.5" customHeight="1">
      <c r="B24" s="1176"/>
      <c r="C24" s="252" t="s">
        <v>195</v>
      </c>
      <c r="D24" s="253"/>
      <c r="E24" s="271">
        <f t="shared" si="1"/>
        <v>0</v>
      </c>
      <c r="F24" s="254"/>
      <c r="G24" s="254"/>
      <c r="H24" s="254"/>
      <c r="I24" s="1171"/>
      <c r="J24" s="1168"/>
      <c r="K24" s="1169"/>
      <c r="L24" s="240"/>
      <c r="M24" s="213"/>
    </row>
    <row r="25" spans="2:13" ht="19.5" customHeight="1" thickBot="1">
      <c r="B25" s="1177"/>
      <c r="C25" s="273" t="s">
        <v>209</v>
      </c>
      <c r="D25" s="274"/>
      <c r="E25" s="272">
        <f>SUM(F25:H25)</f>
        <v>0</v>
      </c>
      <c r="F25" s="260"/>
      <c r="G25" s="260"/>
      <c r="H25" s="260"/>
      <c r="I25" s="1172"/>
      <c r="J25" s="1193"/>
      <c r="K25" s="1194"/>
      <c r="L25" s="240"/>
      <c r="M25" s="213"/>
    </row>
    <row r="26" spans="2:13" ht="37.5" customHeight="1">
      <c r="B26" s="368" t="str">
        <f>IF('②5.スケジュール(PR) '!B7="","",'②5.スケジュール(PR) '!B7)</f>
        <v/>
      </c>
      <c r="C26" s="1187" t="str">
        <f>IF('②5.スケジュール(PR) '!C7="","",'②5.スケジュール(PR) '!C7)</f>
        <v/>
      </c>
      <c r="D26" s="1188" t="str">
        <f>IF('②5.スケジュール(PR) '!D7="","",'②5.スケジュール(PR) '!D7)</f>
        <v/>
      </c>
      <c r="E26" s="267">
        <f>SUM(E27:E35)</f>
        <v>0</v>
      </c>
      <c r="F26" s="267">
        <f>SUM(F27:F35)</f>
        <v>0</v>
      </c>
      <c r="G26" s="267">
        <f>SUM(G27:G35)</f>
        <v>0</v>
      </c>
      <c r="H26" s="267">
        <f>SUM(H27:H35)</f>
        <v>0</v>
      </c>
      <c r="I26" s="262"/>
      <c r="J26" s="1197"/>
      <c r="K26" s="1198"/>
      <c r="L26" s="237"/>
    </row>
    <row r="27" spans="2:13" ht="19.5" customHeight="1">
      <c r="B27" s="1175"/>
      <c r="C27" s="249" t="s">
        <v>188</v>
      </c>
      <c r="D27" s="250"/>
      <c r="E27" s="270">
        <f>SUM(F27:H27)</f>
        <v>0</v>
      </c>
      <c r="F27" s="251"/>
      <c r="G27" s="251"/>
      <c r="H27" s="251"/>
      <c r="I27" s="1186"/>
      <c r="J27" s="1173"/>
      <c r="K27" s="1174"/>
      <c r="L27" s="240"/>
      <c r="M27" s="213"/>
    </row>
    <row r="28" spans="2:13" ht="19.5" customHeight="1">
      <c r="B28" s="1176"/>
      <c r="C28" s="252" t="s">
        <v>189</v>
      </c>
      <c r="D28" s="253"/>
      <c r="E28" s="271">
        <f t="shared" ref="E28:E34" si="2">SUM(F28:H28)</f>
        <v>0</v>
      </c>
      <c r="F28" s="254"/>
      <c r="G28" s="254"/>
      <c r="H28" s="254"/>
      <c r="I28" s="1171"/>
      <c r="J28" s="1168"/>
      <c r="K28" s="1169"/>
      <c r="L28" s="237"/>
    </row>
    <row r="29" spans="2:13" ht="19.5" customHeight="1">
      <c r="B29" s="1176"/>
      <c r="C29" s="252" t="s">
        <v>190</v>
      </c>
      <c r="D29" s="253"/>
      <c r="E29" s="271">
        <f t="shared" si="2"/>
        <v>0</v>
      </c>
      <c r="F29" s="254"/>
      <c r="G29" s="254"/>
      <c r="H29" s="254"/>
      <c r="I29" s="1171"/>
      <c r="J29" s="1168"/>
      <c r="K29" s="1169"/>
      <c r="L29" s="237"/>
    </row>
    <row r="30" spans="2:13" ht="19.5" customHeight="1">
      <c r="B30" s="1176"/>
      <c r="C30" s="252" t="s">
        <v>208</v>
      </c>
      <c r="D30" s="253"/>
      <c r="E30" s="271">
        <f t="shared" si="2"/>
        <v>0</v>
      </c>
      <c r="F30" s="254"/>
      <c r="G30" s="254"/>
      <c r="H30" s="254"/>
      <c r="I30" s="1171"/>
      <c r="J30" s="1168"/>
      <c r="K30" s="1169"/>
      <c r="L30" s="237"/>
    </row>
    <row r="31" spans="2:13" ht="19.5" customHeight="1">
      <c r="B31" s="1176"/>
      <c r="C31" s="252" t="s">
        <v>192</v>
      </c>
      <c r="D31" s="253"/>
      <c r="E31" s="271">
        <f t="shared" si="2"/>
        <v>0</v>
      </c>
      <c r="F31" s="254"/>
      <c r="G31" s="254"/>
      <c r="H31" s="254"/>
      <c r="I31" s="1171"/>
      <c r="J31" s="1168"/>
      <c r="K31" s="1169"/>
      <c r="L31" s="240"/>
      <c r="M31" s="213"/>
    </row>
    <row r="32" spans="2:13" ht="19.5" customHeight="1">
      <c r="B32" s="1176"/>
      <c r="C32" s="252" t="s">
        <v>193</v>
      </c>
      <c r="D32" s="253"/>
      <c r="E32" s="271">
        <f t="shared" si="2"/>
        <v>0</v>
      </c>
      <c r="F32" s="256"/>
      <c r="G32" s="256"/>
      <c r="H32" s="256"/>
      <c r="I32" s="1171"/>
      <c r="J32" s="1191"/>
      <c r="K32" s="1192"/>
      <c r="L32" s="240"/>
      <c r="M32" s="213"/>
    </row>
    <row r="33" spans="2:13" ht="19.5" customHeight="1">
      <c r="B33" s="1176"/>
      <c r="C33" s="257" t="s">
        <v>194</v>
      </c>
      <c r="D33" s="253"/>
      <c r="E33" s="271">
        <f t="shared" si="2"/>
        <v>0</v>
      </c>
      <c r="F33" s="254"/>
      <c r="G33" s="254"/>
      <c r="H33" s="254"/>
      <c r="I33" s="1171"/>
      <c r="J33" s="1168"/>
      <c r="K33" s="1169"/>
      <c r="L33" s="240"/>
      <c r="M33" s="213"/>
    </row>
    <row r="34" spans="2:13" ht="19.5" customHeight="1">
      <c r="B34" s="1176"/>
      <c r="C34" s="252" t="s">
        <v>195</v>
      </c>
      <c r="D34" s="253"/>
      <c r="E34" s="271">
        <f t="shared" si="2"/>
        <v>0</v>
      </c>
      <c r="F34" s="254"/>
      <c r="G34" s="254"/>
      <c r="H34" s="254"/>
      <c r="I34" s="1171"/>
      <c r="J34" s="1168"/>
      <c r="K34" s="1169"/>
      <c r="L34" s="240"/>
      <c r="M34" s="213"/>
    </row>
    <row r="35" spans="2:13" ht="19.5" customHeight="1" thickBot="1">
      <c r="B35" s="1177"/>
      <c r="C35" s="273" t="s">
        <v>209</v>
      </c>
      <c r="D35" s="274"/>
      <c r="E35" s="272">
        <f>SUM(F35:H35)</f>
        <v>0</v>
      </c>
      <c r="F35" s="260"/>
      <c r="G35" s="260"/>
      <c r="H35" s="260"/>
      <c r="I35" s="1172"/>
      <c r="J35" s="1189"/>
      <c r="K35" s="1190"/>
      <c r="L35" s="240"/>
      <c r="M35" s="213"/>
    </row>
    <row r="36" spans="2:13" ht="37.5" customHeight="1">
      <c r="B36" s="368" t="str">
        <f>IF('②5.スケジュール(PR) '!B8="","",'②5.スケジュール(PR) '!B8)</f>
        <v/>
      </c>
      <c r="C36" s="1187" t="str">
        <f>IF('②5.スケジュール(PR) '!C8="","",'②5.スケジュール(PR) '!C8)</f>
        <v/>
      </c>
      <c r="D36" s="1188" t="str">
        <f>IF('②5.スケジュール(PR) '!D8="","",'②5.スケジュール(PR) '!D8)</f>
        <v/>
      </c>
      <c r="E36" s="267">
        <f>SUM(E37:E45)</f>
        <v>0</v>
      </c>
      <c r="F36" s="267">
        <f>SUM(F37:F45)</f>
        <v>0</v>
      </c>
      <c r="G36" s="267">
        <f>SUM(G37:G45)</f>
        <v>0</v>
      </c>
      <c r="H36" s="267">
        <f>SUM(H37:H45)</f>
        <v>0</v>
      </c>
      <c r="I36" s="261"/>
      <c r="J36" s="1195"/>
      <c r="K36" s="1196"/>
      <c r="L36" s="237"/>
    </row>
    <row r="37" spans="2:13" ht="19.5" customHeight="1">
      <c r="B37" s="1175"/>
      <c r="C37" s="249" t="s">
        <v>188</v>
      </c>
      <c r="D37" s="250"/>
      <c r="E37" s="270">
        <f>SUM(F37:H37)</f>
        <v>0</v>
      </c>
      <c r="F37" s="251"/>
      <c r="G37" s="251"/>
      <c r="H37" s="251"/>
      <c r="I37" s="1186"/>
      <c r="J37" s="1173"/>
      <c r="K37" s="1174"/>
      <c r="L37" s="240"/>
      <c r="M37" s="213"/>
    </row>
    <row r="38" spans="2:13" ht="19.5" customHeight="1">
      <c r="B38" s="1176"/>
      <c r="C38" s="252" t="s">
        <v>189</v>
      </c>
      <c r="D38" s="253"/>
      <c r="E38" s="271">
        <f t="shared" ref="E38:E44" si="3">SUM(F38:H38)</f>
        <v>0</v>
      </c>
      <c r="F38" s="254"/>
      <c r="G38" s="254"/>
      <c r="H38" s="254"/>
      <c r="I38" s="1171"/>
      <c r="J38" s="1168"/>
      <c r="K38" s="1169"/>
      <c r="L38" s="237"/>
    </row>
    <row r="39" spans="2:13" ht="19.5" customHeight="1">
      <c r="B39" s="1176"/>
      <c r="C39" s="252" t="s">
        <v>190</v>
      </c>
      <c r="D39" s="253"/>
      <c r="E39" s="271">
        <f t="shared" si="3"/>
        <v>0</v>
      </c>
      <c r="F39" s="254"/>
      <c r="G39" s="254"/>
      <c r="H39" s="254"/>
      <c r="I39" s="1171"/>
      <c r="J39" s="1168"/>
      <c r="K39" s="1169"/>
      <c r="L39" s="237"/>
    </row>
    <row r="40" spans="2:13" ht="19.5" customHeight="1">
      <c r="B40" s="1176"/>
      <c r="C40" s="252" t="s">
        <v>208</v>
      </c>
      <c r="D40" s="253"/>
      <c r="E40" s="271">
        <f t="shared" si="3"/>
        <v>0</v>
      </c>
      <c r="F40" s="254"/>
      <c r="G40" s="254"/>
      <c r="H40" s="254"/>
      <c r="I40" s="1171"/>
      <c r="J40" s="1168"/>
      <c r="K40" s="1169"/>
      <c r="L40" s="237"/>
    </row>
    <row r="41" spans="2:13" ht="19.5" customHeight="1">
      <c r="B41" s="1176"/>
      <c r="C41" s="252" t="s">
        <v>192</v>
      </c>
      <c r="D41" s="253"/>
      <c r="E41" s="271">
        <f t="shared" si="3"/>
        <v>0</v>
      </c>
      <c r="F41" s="254"/>
      <c r="G41" s="254"/>
      <c r="H41" s="254"/>
      <c r="I41" s="1171"/>
      <c r="J41" s="1168"/>
      <c r="K41" s="1169"/>
      <c r="L41" s="240"/>
      <c r="M41" s="213"/>
    </row>
    <row r="42" spans="2:13" ht="19.5" customHeight="1">
      <c r="B42" s="1176"/>
      <c r="C42" s="252" t="s">
        <v>193</v>
      </c>
      <c r="D42" s="253"/>
      <c r="E42" s="271">
        <f t="shared" si="3"/>
        <v>0</v>
      </c>
      <c r="F42" s="256"/>
      <c r="G42" s="256"/>
      <c r="H42" s="256"/>
      <c r="I42" s="1171"/>
      <c r="J42" s="1168"/>
      <c r="K42" s="1169"/>
      <c r="L42" s="240"/>
      <c r="M42" s="213"/>
    </row>
    <row r="43" spans="2:13" ht="19.5" customHeight="1">
      <c r="B43" s="1176"/>
      <c r="C43" s="257" t="s">
        <v>194</v>
      </c>
      <c r="D43" s="253"/>
      <c r="E43" s="271">
        <f t="shared" si="3"/>
        <v>0</v>
      </c>
      <c r="F43" s="254"/>
      <c r="G43" s="254"/>
      <c r="H43" s="254"/>
      <c r="I43" s="1171"/>
      <c r="J43" s="1168"/>
      <c r="K43" s="1169"/>
      <c r="L43" s="240"/>
      <c r="M43" s="213"/>
    </row>
    <row r="44" spans="2:13" ht="19.5" customHeight="1">
      <c r="B44" s="1176"/>
      <c r="C44" s="252" t="s">
        <v>195</v>
      </c>
      <c r="D44" s="253"/>
      <c r="E44" s="271">
        <f t="shared" si="3"/>
        <v>0</v>
      </c>
      <c r="F44" s="254"/>
      <c r="G44" s="254"/>
      <c r="H44" s="254"/>
      <c r="I44" s="1171"/>
      <c r="J44" s="1168"/>
      <c r="K44" s="1169"/>
      <c r="L44" s="240"/>
      <c r="M44" s="213"/>
    </row>
    <row r="45" spans="2:13" ht="19.5" customHeight="1" thickBot="1">
      <c r="B45" s="1176"/>
      <c r="C45" s="273" t="s">
        <v>209</v>
      </c>
      <c r="D45" s="275"/>
      <c r="E45" s="277">
        <f>SUM(F45:H45)</f>
        <v>0</v>
      </c>
      <c r="F45" s="276"/>
      <c r="G45" s="276"/>
      <c r="H45" s="276"/>
      <c r="I45" s="1171"/>
      <c r="J45" s="1203"/>
      <c r="K45" s="1204"/>
      <c r="L45" s="240"/>
      <c r="M45" s="213"/>
    </row>
    <row r="46" spans="2:13" ht="37.5" customHeight="1">
      <c r="B46" s="268" t="str">
        <f>IF('②5.スケジュール(PR) '!B9="","",'②5.スケジュール(PR) '!B9)</f>
        <v/>
      </c>
      <c r="C46" s="1199" t="str">
        <f>IF('②5.スケジュール(PR) '!C9="","",'②5.スケジュール(PR) '!C9)</f>
        <v/>
      </c>
      <c r="D46" s="1200" t="str">
        <f>IF('②5.スケジュール(PR) '!D9="","",'②5.スケジュール(PR) '!D9)</f>
        <v/>
      </c>
      <c r="E46" s="269">
        <f>SUM(E47:E55)</f>
        <v>0</v>
      </c>
      <c r="F46" s="269">
        <f>SUM(F47:F55)</f>
        <v>0</v>
      </c>
      <c r="G46" s="269">
        <f>SUM(G47:G55)</f>
        <v>0</v>
      </c>
      <c r="H46" s="269">
        <f>SUM(H47:H55)</f>
        <v>0</v>
      </c>
      <c r="I46" s="263"/>
      <c r="J46" s="1201"/>
      <c r="K46" s="1202"/>
      <c r="L46" s="237"/>
    </row>
    <row r="47" spans="2:13" ht="19.5" customHeight="1">
      <c r="B47" s="1175"/>
      <c r="C47" s="249" t="s">
        <v>188</v>
      </c>
      <c r="D47" s="250"/>
      <c r="E47" s="270">
        <f>SUM(F47:H47)</f>
        <v>0</v>
      </c>
      <c r="F47" s="251"/>
      <c r="G47" s="251"/>
      <c r="H47" s="251"/>
      <c r="I47" s="1186"/>
      <c r="J47" s="1173"/>
      <c r="K47" s="1174"/>
      <c r="L47" s="240"/>
      <c r="M47" s="213"/>
    </row>
    <row r="48" spans="2:13" ht="19.5" customHeight="1">
      <c r="B48" s="1176"/>
      <c r="C48" s="252" t="s">
        <v>189</v>
      </c>
      <c r="D48" s="253"/>
      <c r="E48" s="271">
        <f t="shared" ref="E48:E54" si="4">SUM(F48:H48)</f>
        <v>0</v>
      </c>
      <c r="F48" s="254"/>
      <c r="G48" s="254"/>
      <c r="H48" s="254"/>
      <c r="I48" s="1171"/>
      <c r="J48" s="1168"/>
      <c r="K48" s="1169"/>
      <c r="L48" s="237"/>
    </row>
    <row r="49" spans="2:13" ht="19.5" customHeight="1">
      <c r="B49" s="1176"/>
      <c r="C49" s="252" t="s">
        <v>190</v>
      </c>
      <c r="D49" s="253"/>
      <c r="E49" s="271">
        <f t="shared" si="4"/>
        <v>0</v>
      </c>
      <c r="F49" s="254"/>
      <c r="G49" s="254"/>
      <c r="H49" s="254"/>
      <c r="I49" s="1171"/>
      <c r="J49" s="1168"/>
      <c r="K49" s="1169"/>
      <c r="L49" s="237"/>
    </row>
    <row r="50" spans="2:13" ht="19.5" customHeight="1">
      <c r="B50" s="1176"/>
      <c r="C50" s="252" t="s">
        <v>208</v>
      </c>
      <c r="D50" s="253"/>
      <c r="E50" s="271">
        <f t="shared" si="4"/>
        <v>0</v>
      </c>
      <c r="F50" s="254"/>
      <c r="G50" s="254"/>
      <c r="H50" s="254"/>
      <c r="I50" s="1171"/>
      <c r="J50" s="1168"/>
      <c r="K50" s="1169"/>
      <c r="L50" s="237"/>
    </row>
    <row r="51" spans="2:13" ht="19.5" customHeight="1">
      <c r="B51" s="1176"/>
      <c r="C51" s="252" t="s">
        <v>192</v>
      </c>
      <c r="D51" s="253"/>
      <c r="E51" s="271">
        <f t="shared" si="4"/>
        <v>0</v>
      </c>
      <c r="F51" s="254"/>
      <c r="G51" s="254"/>
      <c r="H51" s="254"/>
      <c r="I51" s="1171"/>
      <c r="J51" s="1168"/>
      <c r="K51" s="1169"/>
      <c r="L51" s="240"/>
      <c r="M51" s="213"/>
    </row>
    <row r="52" spans="2:13" ht="19.5" customHeight="1">
      <c r="B52" s="1176"/>
      <c r="C52" s="252" t="s">
        <v>193</v>
      </c>
      <c r="D52" s="253"/>
      <c r="E52" s="271">
        <f t="shared" si="4"/>
        <v>0</v>
      </c>
      <c r="F52" s="256"/>
      <c r="G52" s="256"/>
      <c r="H52" s="256"/>
      <c r="I52" s="1171"/>
      <c r="J52" s="1191"/>
      <c r="K52" s="1192"/>
      <c r="L52" s="240"/>
      <c r="M52" s="213"/>
    </row>
    <row r="53" spans="2:13" ht="19.5" customHeight="1">
      <c r="B53" s="1176"/>
      <c r="C53" s="257" t="s">
        <v>194</v>
      </c>
      <c r="D53" s="253"/>
      <c r="E53" s="271">
        <f t="shared" si="4"/>
        <v>0</v>
      </c>
      <c r="F53" s="254"/>
      <c r="G53" s="254"/>
      <c r="H53" s="254"/>
      <c r="I53" s="1171"/>
      <c r="J53" s="1168"/>
      <c r="K53" s="1169"/>
      <c r="L53" s="240"/>
      <c r="M53" s="213"/>
    </row>
    <row r="54" spans="2:13" ht="19.5" customHeight="1">
      <c r="B54" s="1176"/>
      <c r="C54" s="252" t="s">
        <v>195</v>
      </c>
      <c r="D54" s="253"/>
      <c r="E54" s="271">
        <f t="shared" si="4"/>
        <v>0</v>
      </c>
      <c r="F54" s="254"/>
      <c r="G54" s="254"/>
      <c r="H54" s="254"/>
      <c r="I54" s="1171"/>
      <c r="J54" s="1168"/>
      <c r="K54" s="1169"/>
      <c r="L54" s="240"/>
      <c r="M54" s="213"/>
    </row>
    <row r="55" spans="2:13" ht="19.5" customHeight="1" thickBot="1">
      <c r="B55" s="1177"/>
      <c r="C55" s="273" t="s">
        <v>209</v>
      </c>
      <c r="D55" s="274"/>
      <c r="E55" s="272">
        <f>SUM(F55:H55)</f>
        <v>0</v>
      </c>
      <c r="F55" s="260"/>
      <c r="G55" s="260"/>
      <c r="H55" s="260"/>
      <c r="I55" s="1172"/>
      <c r="J55" s="1189"/>
      <c r="K55" s="1190"/>
      <c r="L55" s="240"/>
      <c r="M55" s="213"/>
    </row>
    <row r="56" spans="2:13" ht="37.5" customHeight="1">
      <c r="B56" s="368" t="str">
        <f>IF('②5.スケジュール(PR) '!B10="","",'②5.スケジュール(PR) '!B10)</f>
        <v/>
      </c>
      <c r="C56" s="1187" t="str">
        <f>IF('②5.スケジュール(PR) '!C10="","",'②5.スケジュール(PR) '!C10)</f>
        <v/>
      </c>
      <c r="D56" s="1188" t="str">
        <f>IF('②5.スケジュール(PR) '!D10="","",'②5.スケジュール(PR) '!D10)</f>
        <v/>
      </c>
      <c r="E56" s="267">
        <f>SUM(E57:E65)</f>
        <v>0</v>
      </c>
      <c r="F56" s="267">
        <f>SUM(F57:F65)</f>
        <v>0</v>
      </c>
      <c r="G56" s="267">
        <f>SUM(G57:G65)</f>
        <v>0</v>
      </c>
      <c r="H56" s="267">
        <f>SUM(H57:H65)</f>
        <v>0</v>
      </c>
      <c r="I56" s="261"/>
      <c r="J56" s="1195"/>
      <c r="K56" s="1196"/>
      <c r="L56" s="237"/>
    </row>
    <row r="57" spans="2:13" ht="19.5" customHeight="1">
      <c r="B57" s="1175"/>
      <c r="C57" s="249" t="s">
        <v>188</v>
      </c>
      <c r="D57" s="250"/>
      <c r="E57" s="270">
        <f>SUM(F57:H57)</f>
        <v>0</v>
      </c>
      <c r="F57" s="251"/>
      <c r="G57" s="251"/>
      <c r="H57" s="251"/>
      <c r="I57" s="1186"/>
      <c r="J57" s="1173"/>
      <c r="K57" s="1174"/>
      <c r="L57" s="240"/>
      <c r="M57" s="213"/>
    </row>
    <row r="58" spans="2:13" ht="19.5" customHeight="1">
      <c r="B58" s="1176"/>
      <c r="C58" s="252" t="s">
        <v>189</v>
      </c>
      <c r="D58" s="253"/>
      <c r="E58" s="271">
        <f t="shared" ref="E58:E64" si="5">SUM(F58:H58)</f>
        <v>0</v>
      </c>
      <c r="F58" s="254"/>
      <c r="G58" s="254"/>
      <c r="H58" s="254"/>
      <c r="I58" s="1171"/>
      <c r="J58" s="1168"/>
      <c r="K58" s="1169"/>
      <c r="L58" s="237"/>
    </row>
    <row r="59" spans="2:13" ht="19.5" customHeight="1">
      <c r="B59" s="1176"/>
      <c r="C59" s="252" t="s">
        <v>190</v>
      </c>
      <c r="D59" s="253"/>
      <c r="E59" s="271">
        <f t="shared" si="5"/>
        <v>0</v>
      </c>
      <c r="F59" s="254"/>
      <c r="G59" s="254"/>
      <c r="H59" s="254"/>
      <c r="I59" s="1171"/>
      <c r="J59" s="1168"/>
      <c r="K59" s="1169"/>
      <c r="L59" s="237"/>
    </row>
    <row r="60" spans="2:13" ht="19.5" customHeight="1">
      <c r="B60" s="1176"/>
      <c r="C60" s="252" t="s">
        <v>208</v>
      </c>
      <c r="D60" s="253"/>
      <c r="E60" s="271">
        <f t="shared" si="5"/>
        <v>0</v>
      </c>
      <c r="F60" s="254"/>
      <c r="G60" s="254"/>
      <c r="H60" s="254"/>
      <c r="I60" s="1171"/>
      <c r="J60" s="1168"/>
      <c r="K60" s="1169"/>
      <c r="L60" s="237"/>
    </row>
    <row r="61" spans="2:13" ht="19.5" customHeight="1">
      <c r="B61" s="1176"/>
      <c r="C61" s="252" t="s">
        <v>192</v>
      </c>
      <c r="D61" s="253"/>
      <c r="E61" s="271">
        <f t="shared" si="5"/>
        <v>0</v>
      </c>
      <c r="F61" s="254"/>
      <c r="G61" s="254"/>
      <c r="H61" s="254"/>
      <c r="I61" s="1171"/>
      <c r="J61" s="1168"/>
      <c r="K61" s="1169"/>
      <c r="L61" s="240"/>
      <c r="M61" s="213"/>
    </row>
    <row r="62" spans="2:13" ht="19.5" customHeight="1">
      <c r="B62" s="1176"/>
      <c r="C62" s="252" t="s">
        <v>193</v>
      </c>
      <c r="D62" s="253"/>
      <c r="E62" s="271">
        <f t="shared" si="5"/>
        <v>0</v>
      </c>
      <c r="F62" s="256"/>
      <c r="G62" s="256"/>
      <c r="H62" s="256"/>
      <c r="I62" s="1171"/>
      <c r="J62" s="1168"/>
      <c r="K62" s="1169"/>
      <c r="L62" s="240"/>
      <c r="M62" s="213"/>
    </row>
    <row r="63" spans="2:13" ht="19.5" customHeight="1">
      <c r="B63" s="1176"/>
      <c r="C63" s="257" t="s">
        <v>194</v>
      </c>
      <c r="D63" s="253"/>
      <c r="E63" s="271">
        <f t="shared" si="5"/>
        <v>0</v>
      </c>
      <c r="F63" s="254"/>
      <c r="G63" s="254"/>
      <c r="H63" s="254"/>
      <c r="I63" s="1171"/>
      <c r="J63" s="1168"/>
      <c r="K63" s="1169"/>
      <c r="L63" s="240"/>
      <c r="M63" s="213"/>
    </row>
    <row r="64" spans="2:13" ht="19.5" customHeight="1">
      <c r="B64" s="1176"/>
      <c r="C64" s="252" t="s">
        <v>195</v>
      </c>
      <c r="D64" s="253"/>
      <c r="E64" s="271">
        <f t="shared" si="5"/>
        <v>0</v>
      </c>
      <c r="F64" s="254"/>
      <c r="G64" s="254"/>
      <c r="H64" s="254"/>
      <c r="I64" s="1171"/>
      <c r="J64" s="1168"/>
      <c r="K64" s="1169"/>
      <c r="L64" s="240"/>
      <c r="M64" s="213"/>
    </row>
    <row r="65" spans="2:13" ht="19.5" customHeight="1" thickBot="1">
      <c r="B65" s="1176"/>
      <c r="C65" s="273" t="s">
        <v>209</v>
      </c>
      <c r="D65" s="275"/>
      <c r="E65" s="277">
        <f>SUM(F65:H65)</f>
        <v>0</v>
      </c>
      <c r="F65" s="276"/>
      <c r="G65" s="276"/>
      <c r="H65" s="276"/>
      <c r="I65" s="1171"/>
      <c r="J65" s="1203"/>
      <c r="K65" s="1204"/>
      <c r="L65" s="240"/>
      <c r="M65" s="213"/>
    </row>
    <row r="66" spans="2:13" ht="37.5" customHeight="1">
      <c r="B66" s="268" t="str">
        <f>IF('②5.スケジュール(PR) '!B11="","",'②5.スケジュール(PR) '!B11)</f>
        <v/>
      </c>
      <c r="C66" s="1199" t="str">
        <f>IF('②5.スケジュール(PR) '!C11="","",'②5.スケジュール(PR) '!C11)</f>
        <v/>
      </c>
      <c r="D66" s="1200" t="str">
        <f>IF('②5.スケジュール(PR) '!D11="","",'②5.スケジュール(PR) '!D11)</f>
        <v/>
      </c>
      <c r="E66" s="269">
        <f>SUM(E67:E75)</f>
        <v>0</v>
      </c>
      <c r="F66" s="269">
        <f>SUM(F67:F75)</f>
        <v>0</v>
      </c>
      <c r="G66" s="269">
        <f>SUM(G67:G75)</f>
        <v>0</v>
      </c>
      <c r="H66" s="269">
        <f>SUM(H67:H75)</f>
        <v>0</v>
      </c>
      <c r="I66" s="263"/>
      <c r="J66" s="1201"/>
      <c r="K66" s="1202"/>
      <c r="L66" s="237"/>
    </row>
    <row r="67" spans="2:13" ht="19.5" customHeight="1">
      <c r="B67" s="1175"/>
      <c r="C67" s="249" t="s">
        <v>188</v>
      </c>
      <c r="D67" s="250"/>
      <c r="E67" s="270">
        <f>SUM(F67:H67)</f>
        <v>0</v>
      </c>
      <c r="F67" s="251"/>
      <c r="G67" s="251"/>
      <c r="H67" s="251"/>
      <c r="I67" s="1186"/>
      <c r="J67" s="1173"/>
      <c r="K67" s="1174"/>
      <c r="L67" s="240"/>
      <c r="M67" s="213"/>
    </row>
    <row r="68" spans="2:13" ht="19.5" customHeight="1">
      <c r="B68" s="1176"/>
      <c r="C68" s="252" t="s">
        <v>189</v>
      </c>
      <c r="D68" s="253"/>
      <c r="E68" s="271">
        <f t="shared" ref="E68:E74" si="6">SUM(F68:H68)</f>
        <v>0</v>
      </c>
      <c r="F68" s="254"/>
      <c r="G68" s="254"/>
      <c r="H68" s="254"/>
      <c r="I68" s="1171"/>
      <c r="J68" s="1168"/>
      <c r="K68" s="1169"/>
      <c r="L68" s="237"/>
    </row>
    <row r="69" spans="2:13" ht="19.5" customHeight="1">
      <c r="B69" s="1176"/>
      <c r="C69" s="252" t="s">
        <v>190</v>
      </c>
      <c r="D69" s="253"/>
      <c r="E69" s="271">
        <f t="shared" si="6"/>
        <v>0</v>
      </c>
      <c r="F69" s="254"/>
      <c r="G69" s="254"/>
      <c r="H69" s="254"/>
      <c r="I69" s="1171"/>
      <c r="J69" s="1168"/>
      <c r="K69" s="1169"/>
      <c r="L69" s="237"/>
    </row>
    <row r="70" spans="2:13" ht="19.5" customHeight="1">
      <c r="B70" s="1176"/>
      <c r="C70" s="252" t="s">
        <v>208</v>
      </c>
      <c r="D70" s="253"/>
      <c r="E70" s="271">
        <f t="shared" si="6"/>
        <v>0</v>
      </c>
      <c r="F70" s="254"/>
      <c r="G70" s="254"/>
      <c r="H70" s="254"/>
      <c r="I70" s="1171"/>
      <c r="J70" s="1168"/>
      <c r="K70" s="1169"/>
      <c r="L70" s="237"/>
    </row>
    <row r="71" spans="2:13" ht="19.5" customHeight="1">
      <c r="B71" s="1176"/>
      <c r="C71" s="252" t="s">
        <v>192</v>
      </c>
      <c r="D71" s="253"/>
      <c r="E71" s="271">
        <f t="shared" si="6"/>
        <v>0</v>
      </c>
      <c r="F71" s="254"/>
      <c r="G71" s="254"/>
      <c r="H71" s="254"/>
      <c r="I71" s="1171"/>
      <c r="J71" s="1168"/>
      <c r="K71" s="1169"/>
      <c r="L71" s="240"/>
      <c r="M71" s="213"/>
    </row>
    <row r="72" spans="2:13" ht="19.5" customHeight="1">
      <c r="B72" s="1176"/>
      <c r="C72" s="252" t="s">
        <v>193</v>
      </c>
      <c r="D72" s="253"/>
      <c r="E72" s="271">
        <f t="shared" si="6"/>
        <v>0</v>
      </c>
      <c r="F72" s="256"/>
      <c r="G72" s="256"/>
      <c r="H72" s="256"/>
      <c r="I72" s="1171"/>
      <c r="J72" s="1191"/>
      <c r="K72" s="1192"/>
      <c r="L72" s="240"/>
      <c r="M72" s="213"/>
    </row>
    <row r="73" spans="2:13" ht="19.5" customHeight="1">
      <c r="B73" s="1176"/>
      <c r="C73" s="257" t="s">
        <v>194</v>
      </c>
      <c r="D73" s="253"/>
      <c r="E73" s="271">
        <f t="shared" si="6"/>
        <v>0</v>
      </c>
      <c r="F73" s="254"/>
      <c r="G73" s="254"/>
      <c r="H73" s="254"/>
      <c r="I73" s="1171"/>
      <c r="J73" s="1168"/>
      <c r="K73" s="1169"/>
      <c r="L73" s="240"/>
      <c r="M73" s="213"/>
    </row>
    <row r="74" spans="2:13" ht="19.5" customHeight="1">
      <c r="B74" s="1176"/>
      <c r="C74" s="252" t="s">
        <v>195</v>
      </c>
      <c r="D74" s="253"/>
      <c r="E74" s="271">
        <f t="shared" si="6"/>
        <v>0</v>
      </c>
      <c r="F74" s="254"/>
      <c r="G74" s="254"/>
      <c r="H74" s="254"/>
      <c r="I74" s="1171"/>
      <c r="J74" s="1168"/>
      <c r="K74" s="1169"/>
      <c r="L74" s="240"/>
      <c r="M74" s="213"/>
    </row>
    <row r="75" spans="2:13" ht="19.5" customHeight="1" thickBot="1">
      <c r="B75" s="1177"/>
      <c r="C75" s="273" t="s">
        <v>209</v>
      </c>
      <c r="D75" s="274"/>
      <c r="E75" s="272">
        <f>SUM(F75:H75)</f>
        <v>0</v>
      </c>
      <c r="F75" s="260"/>
      <c r="G75" s="260"/>
      <c r="H75" s="260"/>
      <c r="I75" s="1172"/>
      <c r="J75" s="1189"/>
      <c r="K75" s="1190"/>
      <c r="L75" s="240"/>
      <c r="M75" s="213"/>
    </row>
    <row r="76" spans="2:13" ht="37.5" customHeight="1">
      <c r="B76" s="368" t="str">
        <f>IF('②5.スケジュール(PR) '!B12="","",'②5.スケジュール(PR) '!B12)</f>
        <v/>
      </c>
      <c r="C76" s="1187" t="str">
        <f>IF('②5.スケジュール(PR) '!C12="","",'②5.スケジュール(PR) '!C12)</f>
        <v/>
      </c>
      <c r="D76" s="1188" t="str">
        <f>IF('②5.スケジュール(PR) '!D12="","",'②5.スケジュール(PR) '!D12)</f>
        <v/>
      </c>
      <c r="E76" s="267">
        <f>SUM(E77:E85)</f>
        <v>0</v>
      </c>
      <c r="F76" s="267">
        <f>SUM(F77:F85)</f>
        <v>0</v>
      </c>
      <c r="G76" s="267">
        <f>SUM(G77:G85)</f>
        <v>0</v>
      </c>
      <c r="H76" s="267">
        <f>SUM(H77:H85)</f>
        <v>0</v>
      </c>
      <c r="I76" s="261"/>
      <c r="J76" s="1195"/>
      <c r="K76" s="1196"/>
      <c r="L76" s="237"/>
    </row>
    <row r="77" spans="2:13" ht="19.5" customHeight="1">
      <c r="B77" s="1175"/>
      <c r="C77" s="249" t="s">
        <v>188</v>
      </c>
      <c r="D77" s="250"/>
      <c r="E77" s="270">
        <f>SUM(F77:H77)</f>
        <v>0</v>
      </c>
      <c r="F77" s="251"/>
      <c r="G77" s="251"/>
      <c r="H77" s="251"/>
      <c r="I77" s="1186"/>
      <c r="J77" s="1173"/>
      <c r="K77" s="1174"/>
      <c r="L77" s="240"/>
      <c r="M77" s="213"/>
    </row>
    <row r="78" spans="2:13" ht="19.5" customHeight="1">
      <c r="B78" s="1176"/>
      <c r="C78" s="252" t="s">
        <v>189</v>
      </c>
      <c r="D78" s="253"/>
      <c r="E78" s="271">
        <f t="shared" ref="E78:E84" si="7">SUM(F78:H78)</f>
        <v>0</v>
      </c>
      <c r="F78" s="254"/>
      <c r="G78" s="254"/>
      <c r="H78" s="254"/>
      <c r="I78" s="1171"/>
      <c r="J78" s="1168"/>
      <c r="K78" s="1169"/>
      <c r="L78" s="237"/>
    </row>
    <row r="79" spans="2:13" ht="19.5" customHeight="1">
      <c r="B79" s="1176"/>
      <c r="C79" s="252" t="s">
        <v>190</v>
      </c>
      <c r="D79" s="253"/>
      <c r="E79" s="271">
        <f t="shared" si="7"/>
        <v>0</v>
      </c>
      <c r="F79" s="254"/>
      <c r="G79" s="254"/>
      <c r="H79" s="254"/>
      <c r="I79" s="1171"/>
      <c r="J79" s="1168"/>
      <c r="K79" s="1169"/>
      <c r="L79" s="237"/>
    </row>
    <row r="80" spans="2:13" ht="19.5" customHeight="1">
      <c r="B80" s="1176"/>
      <c r="C80" s="252" t="s">
        <v>208</v>
      </c>
      <c r="D80" s="253"/>
      <c r="E80" s="271">
        <f t="shared" si="7"/>
        <v>0</v>
      </c>
      <c r="F80" s="254"/>
      <c r="G80" s="254"/>
      <c r="H80" s="254"/>
      <c r="I80" s="1171"/>
      <c r="J80" s="1168"/>
      <c r="K80" s="1169"/>
      <c r="L80" s="237"/>
    </row>
    <row r="81" spans="2:13" ht="19.5" customHeight="1">
      <c r="B81" s="1176"/>
      <c r="C81" s="252" t="s">
        <v>192</v>
      </c>
      <c r="D81" s="253"/>
      <c r="E81" s="271">
        <f t="shared" si="7"/>
        <v>0</v>
      </c>
      <c r="F81" s="254"/>
      <c r="G81" s="254"/>
      <c r="H81" s="254"/>
      <c r="I81" s="1171"/>
      <c r="J81" s="1168"/>
      <c r="K81" s="1169"/>
      <c r="L81" s="240"/>
      <c r="M81" s="213"/>
    </row>
    <row r="82" spans="2:13" ht="19.5" customHeight="1">
      <c r="B82" s="1176"/>
      <c r="C82" s="252" t="s">
        <v>193</v>
      </c>
      <c r="D82" s="253"/>
      <c r="E82" s="271">
        <f t="shared" si="7"/>
        <v>0</v>
      </c>
      <c r="F82" s="256"/>
      <c r="G82" s="256"/>
      <c r="H82" s="256"/>
      <c r="I82" s="1171"/>
      <c r="J82" s="1168"/>
      <c r="K82" s="1169"/>
      <c r="L82" s="240"/>
      <c r="M82" s="213"/>
    </row>
    <row r="83" spans="2:13" ht="19.5" customHeight="1">
      <c r="B83" s="1176"/>
      <c r="C83" s="257" t="s">
        <v>194</v>
      </c>
      <c r="D83" s="253"/>
      <c r="E83" s="271">
        <f t="shared" si="7"/>
        <v>0</v>
      </c>
      <c r="F83" s="254"/>
      <c r="G83" s="254"/>
      <c r="H83" s="254"/>
      <c r="I83" s="1171"/>
      <c r="J83" s="1168"/>
      <c r="K83" s="1169"/>
      <c r="L83" s="240"/>
      <c r="M83" s="213"/>
    </row>
    <row r="84" spans="2:13" ht="19.5" customHeight="1">
      <c r="B84" s="1176"/>
      <c r="C84" s="252" t="s">
        <v>195</v>
      </c>
      <c r="D84" s="253"/>
      <c r="E84" s="271">
        <f t="shared" si="7"/>
        <v>0</v>
      </c>
      <c r="F84" s="254"/>
      <c r="G84" s="254"/>
      <c r="H84" s="254"/>
      <c r="I84" s="1171"/>
      <c r="J84" s="1168"/>
      <c r="K84" s="1169"/>
      <c r="L84" s="240"/>
      <c r="M84" s="213"/>
    </row>
    <row r="85" spans="2:13" ht="19.5" customHeight="1" thickBot="1">
      <c r="B85" s="1176"/>
      <c r="C85" s="273" t="s">
        <v>209</v>
      </c>
      <c r="D85" s="275"/>
      <c r="E85" s="277">
        <f>SUM(F85:H85)</f>
        <v>0</v>
      </c>
      <c r="F85" s="276"/>
      <c r="G85" s="276"/>
      <c r="H85" s="276"/>
      <c r="I85" s="1171"/>
      <c r="J85" s="1203"/>
      <c r="K85" s="1204"/>
      <c r="L85" s="240"/>
      <c r="M85" s="213"/>
    </row>
    <row r="86" spans="2:13" ht="37.5" customHeight="1">
      <c r="B86" s="268" t="str">
        <f>IF('②5.スケジュール(PR) '!B13="","",'②5.スケジュール(PR) '!B13)</f>
        <v/>
      </c>
      <c r="C86" s="1199" t="str">
        <f>IF('②5.スケジュール(PR) '!C13="","",'②5.スケジュール(PR) '!C13)</f>
        <v/>
      </c>
      <c r="D86" s="1200" t="str">
        <f>IF('②5.スケジュール(PR) '!D13="","",'②5.スケジュール(PR) '!D13)</f>
        <v/>
      </c>
      <c r="E86" s="269">
        <f>SUM(E87:E95)</f>
        <v>0</v>
      </c>
      <c r="F86" s="269">
        <f>SUM(F87:F95)</f>
        <v>0</v>
      </c>
      <c r="G86" s="269">
        <f>SUM(G87:G95)</f>
        <v>0</v>
      </c>
      <c r="H86" s="269">
        <f>SUM(H87:H95)</f>
        <v>0</v>
      </c>
      <c r="I86" s="263"/>
      <c r="J86" s="1201"/>
      <c r="K86" s="1202"/>
      <c r="L86" s="237"/>
    </row>
    <row r="87" spans="2:13" ht="19.5" customHeight="1">
      <c r="B87" s="1175"/>
      <c r="C87" s="249" t="s">
        <v>188</v>
      </c>
      <c r="D87" s="250"/>
      <c r="E87" s="270">
        <f>SUM(F87:H87)</f>
        <v>0</v>
      </c>
      <c r="F87" s="251"/>
      <c r="G87" s="251"/>
      <c r="H87" s="251"/>
      <c r="I87" s="1186"/>
      <c r="J87" s="1173"/>
      <c r="K87" s="1174"/>
      <c r="L87" s="240"/>
      <c r="M87" s="213"/>
    </row>
    <row r="88" spans="2:13" ht="19.5" customHeight="1">
      <c r="B88" s="1176"/>
      <c r="C88" s="252" t="s">
        <v>189</v>
      </c>
      <c r="D88" s="253"/>
      <c r="E88" s="271">
        <f t="shared" ref="E88:E94" si="8">SUM(F88:H88)</f>
        <v>0</v>
      </c>
      <c r="F88" s="254"/>
      <c r="G88" s="254"/>
      <c r="H88" s="254"/>
      <c r="I88" s="1171"/>
      <c r="J88" s="1168"/>
      <c r="K88" s="1169"/>
      <c r="L88" s="237"/>
    </row>
    <row r="89" spans="2:13" ht="19.5" customHeight="1">
      <c r="B89" s="1176"/>
      <c r="C89" s="252" t="s">
        <v>190</v>
      </c>
      <c r="D89" s="253"/>
      <c r="E89" s="271">
        <f t="shared" si="8"/>
        <v>0</v>
      </c>
      <c r="F89" s="254"/>
      <c r="G89" s="254"/>
      <c r="H89" s="254"/>
      <c r="I89" s="1171"/>
      <c r="J89" s="1168"/>
      <c r="K89" s="1169"/>
      <c r="L89" s="237"/>
    </row>
    <row r="90" spans="2:13" ht="19.5" customHeight="1">
      <c r="B90" s="1176"/>
      <c r="C90" s="252" t="s">
        <v>208</v>
      </c>
      <c r="D90" s="253"/>
      <c r="E90" s="271">
        <f t="shared" si="8"/>
        <v>0</v>
      </c>
      <c r="F90" s="254"/>
      <c r="G90" s="254"/>
      <c r="H90" s="254"/>
      <c r="I90" s="1171"/>
      <c r="J90" s="1168"/>
      <c r="K90" s="1169"/>
      <c r="L90" s="237"/>
    </row>
    <row r="91" spans="2:13" ht="19.5" customHeight="1">
      <c r="B91" s="1176"/>
      <c r="C91" s="252" t="s">
        <v>192</v>
      </c>
      <c r="D91" s="253"/>
      <c r="E91" s="271">
        <f t="shared" si="8"/>
        <v>0</v>
      </c>
      <c r="F91" s="254"/>
      <c r="G91" s="254"/>
      <c r="H91" s="254"/>
      <c r="I91" s="1171"/>
      <c r="J91" s="1168"/>
      <c r="K91" s="1169"/>
      <c r="L91" s="240"/>
      <c r="M91" s="213"/>
    </row>
    <row r="92" spans="2:13" ht="19.5" customHeight="1">
      <c r="B92" s="1176"/>
      <c r="C92" s="252" t="s">
        <v>193</v>
      </c>
      <c r="D92" s="253"/>
      <c r="E92" s="271">
        <f t="shared" si="8"/>
        <v>0</v>
      </c>
      <c r="F92" s="256"/>
      <c r="G92" s="256"/>
      <c r="H92" s="256"/>
      <c r="I92" s="1171"/>
      <c r="J92" s="1191"/>
      <c r="K92" s="1192"/>
      <c r="L92" s="240"/>
      <c r="M92" s="213"/>
    </row>
    <row r="93" spans="2:13" ht="19.5" customHeight="1">
      <c r="B93" s="1176"/>
      <c r="C93" s="257" t="s">
        <v>194</v>
      </c>
      <c r="D93" s="253"/>
      <c r="E93" s="271">
        <f t="shared" si="8"/>
        <v>0</v>
      </c>
      <c r="F93" s="254"/>
      <c r="G93" s="254"/>
      <c r="H93" s="254"/>
      <c r="I93" s="1171"/>
      <c r="J93" s="1168"/>
      <c r="K93" s="1169"/>
      <c r="L93" s="240"/>
      <c r="M93" s="213"/>
    </row>
    <row r="94" spans="2:13" ht="19.5" customHeight="1">
      <c r="B94" s="1176"/>
      <c r="C94" s="252" t="s">
        <v>195</v>
      </c>
      <c r="D94" s="253"/>
      <c r="E94" s="271">
        <f t="shared" si="8"/>
        <v>0</v>
      </c>
      <c r="F94" s="254"/>
      <c r="G94" s="254"/>
      <c r="H94" s="254"/>
      <c r="I94" s="1171"/>
      <c r="J94" s="1168"/>
      <c r="K94" s="1169"/>
      <c r="L94" s="240"/>
      <c r="M94" s="213"/>
    </row>
    <row r="95" spans="2:13" ht="19.5" customHeight="1" thickBot="1">
      <c r="B95" s="1176"/>
      <c r="C95" s="273" t="s">
        <v>209</v>
      </c>
      <c r="D95" s="275"/>
      <c r="E95" s="277">
        <f>SUM(F95:H95)</f>
        <v>0</v>
      </c>
      <c r="F95" s="276"/>
      <c r="G95" s="276"/>
      <c r="H95" s="276"/>
      <c r="I95" s="1171"/>
      <c r="J95" s="1205"/>
      <c r="K95" s="1206"/>
      <c r="L95" s="240"/>
      <c r="M95" s="213"/>
    </row>
    <row r="96" spans="2:13" ht="37.5" customHeight="1">
      <c r="B96" s="268" t="str">
        <f>IF('②5.スケジュール(PR) '!B14="","",'②5.スケジュール(PR) '!B14)</f>
        <v/>
      </c>
      <c r="C96" s="1199" t="str">
        <f>IF('②5.スケジュール(PR) '!C14="","",'②5.スケジュール(PR) '!C14)</f>
        <v/>
      </c>
      <c r="D96" s="1200" t="str">
        <f>IF('②5.スケジュール(PR) '!D14="","",'②5.スケジュール(PR) '!D14)</f>
        <v/>
      </c>
      <c r="E96" s="269">
        <f>SUM(E97:E105)</f>
        <v>0</v>
      </c>
      <c r="F96" s="269">
        <f>SUM(F97:F105)</f>
        <v>0</v>
      </c>
      <c r="G96" s="269">
        <f>SUM(G97:G105)</f>
        <v>0</v>
      </c>
      <c r="H96" s="269">
        <f>SUM(H97:H105)</f>
        <v>0</v>
      </c>
      <c r="I96" s="263"/>
      <c r="J96" s="1201"/>
      <c r="K96" s="1202"/>
      <c r="L96" s="237"/>
    </row>
    <row r="97" spans="2:13" ht="19.5" customHeight="1">
      <c r="B97" s="1175"/>
      <c r="C97" s="249" t="s">
        <v>188</v>
      </c>
      <c r="D97" s="250"/>
      <c r="E97" s="270">
        <f>SUM(F97:H97)</f>
        <v>0</v>
      </c>
      <c r="F97" s="251"/>
      <c r="G97" s="251"/>
      <c r="H97" s="251"/>
      <c r="I97" s="1186"/>
      <c r="J97" s="1173"/>
      <c r="K97" s="1174"/>
      <c r="L97" s="240"/>
      <c r="M97" s="213"/>
    </row>
    <row r="98" spans="2:13" ht="19.5" customHeight="1">
      <c r="B98" s="1176"/>
      <c r="C98" s="252" t="s">
        <v>189</v>
      </c>
      <c r="D98" s="253"/>
      <c r="E98" s="271">
        <f t="shared" ref="E98:E104" si="9">SUM(F98:H98)</f>
        <v>0</v>
      </c>
      <c r="F98" s="254"/>
      <c r="G98" s="254"/>
      <c r="H98" s="254"/>
      <c r="I98" s="1171"/>
      <c r="J98" s="1168"/>
      <c r="K98" s="1169"/>
      <c r="L98" s="237"/>
    </row>
    <row r="99" spans="2:13" ht="19.5" customHeight="1">
      <c r="B99" s="1176"/>
      <c r="C99" s="252" t="s">
        <v>190</v>
      </c>
      <c r="D99" s="253"/>
      <c r="E99" s="271">
        <f t="shared" si="9"/>
        <v>0</v>
      </c>
      <c r="F99" s="254"/>
      <c r="G99" s="254"/>
      <c r="H99" s="254"/>
      <c r="I99" s="1171"/>
      <c r="J99" s="1168"/>
      <c r="K99" s="1169"/>
      <c r="L99" s="237"/>
    </row>
    <row r="100" spans="2:13" ht="19.5" customHeight="1">
      <c r="B100" s="1176"/>
      <c r="C100" s="252" t="s">
        <v>208</v>
      </c>
      <c r="D100" s="253"/>
      <c r="E100" s="271">
        <f t="shared" si="9"/>
        <v>0</v>
      </c>
      <c r="F100" s="254"/>
      <c r="G100" s="254"/>
      <c r="H100" s="254"/>
      <c r="I100" s="1171"/>
      <c r="J100" s="1168"/>
      <c r="K100" s="1169"/>
      <c r="L100" s="237"/>
    </row>
    <row r="101" spans="2:13" ht="19.5" customHeight="1">
      <c r="B101" s="1176"/>
      <c r="C101" s="252" t="s">
        <v>192</v>
      </c>
      <c r="D101" s="253"/>
      <c r="E101" s="271">
        <f t="shared" si="9"/>
        <v>0</v>
      </c>
      <c r="F101" s="254"/>
      <c r="G101" s="254"/>
      <c r="H101" s="254"/>
      <c r="I101" s="1171"/>
      <c r="J101" s="1168"/>
      <c r="K101" s="1169"/>
      <c r="L101" s="240"/>
      <c r="M101" s="213"/>
    </row>
    <row r="102" spans="2:13" ht="19.5" customHeight="1">
      <c r="B102" s="1176"/>
      <c r="C102" s="252" t="s">
        <v>193</v>
      </c>
      <c r="D102" s="253"/>
      <c r="E102" s="271">
        <f t="shared" si="9"/>
        <v>0</v>
      </c>
      <c r="F102" s="256"/>
      <c r="G102" s="256"/>
      <c r="H102" s="256"/>
      <c r="I102" s="1171"/>
      <c r="J102" s="1191"/>
      <c r="K102" s="1192"/>
      <c r="L102" s="240"/>
      <c r="M102" s="213"/>
    </row>
    <row r="103" spans="2:13" ht="19.5" customHeight="1">
      <c r="B103" s="1176"/>
      <c r="C103" s="257" t="s">
        <v>194</v>
      </c>
      <c r="D103" s="253"/>
      <c r="E103" s="271">
        <f t="shared" si="9"/>
        <v>0</v>
      </c>
      <c r="F103" s="254"/>
      <c r="G103" s="254"/>
      <c r="H103" s="254"/>
      <c r="I103" s="1171"/>
      <c r="J103" s="1168"/>
      <c r="K103" s="1169"/>
      <c r="L103" s="240"/>
      <c r="M103" s="213"/>
    </row>
    <row r="104" spans="2:13" ht="19.5" customHeight="1">
      <c r="B104" s="1176"/>
      <c r="C104" s="252" t="s">
        <v>195</v>
      </c>
      <c r="D104" s="253"/>
      <c r="E104" s="271">
        <f t="shared" si="9"/>
        <v>0</v>
      </c>
      <c r="F104" s="254"/>
      <c r="G104" s="254"/>
      <c r="H104" s="254"/>
      <c r="I104" s="1171"/>
      <c r="J104" s="1168"/>
      <c r="K104" s="1169"/>
      <c r="L104" s="240"/>
      <c r="M104" s="213"/>
    </row>
    <row r="105" spans="2:13" ht="19.5" customHeight="1" thickBot="1">
      <c r="B105" s="1177"/>
      <c r="C105" s="273" t="s">
        <v>209</v>
      </c>
      <c r="D105" s="274"/>
      <c r="E105" s="272">
        <f>SUM(F105:H105)</f>
        <v>0</v>
      </c>
      <c r="F105" s="260"/>
      <c r="G105" s="260"/>
      <c r="H105" s="260"/>
      <c r="I105" s="1172"/>
      <c r="J105" s="1189"/>
      <c r="K105" s="1190"/>
      <c r="L105" s="240"/>
      <c r="M105" s="213"/>
    </row>
    <row r="106" spans="2:13">
      <c r="B106" s="224" t="s">
        <v>157</v>
      </c>
      <c r="C106" s="184" t="s">
        <v>197</v>
      </c>
    </row>
    <row r="107" spans="2:13">
      <c r="B107" s="224" t="s">
        <v>159</v>
      </c>
      <c r="C107" s="184" t="s">
        <v>198</v>
      </c>
    </row>
    <row r="108" spans="2:13">
      <c r="C108" s="184" t="s">
        <v>199</v>
      </c>
    </row>
    <row r="109" spans="2:13">
      <c r="B109" s="224" t="s">
        <v>161</v>
      </c>
      <c r="C109" s="761" t="s">
        <v>200</v>
      </c>
    </row>
    <row r="110" spans="2:13">
      <c r="B110" s="168" t="s">
        <v>201</v>
      </c>
      <c r="C110" s="184" t="s">
        <v>202</v>
      </c>
    </row>
    <row r="111" spans="2:13">
      <c r="C111" s="184" t="s">
        <v>203</v>
      </c>
    </row>
  </sheetData>
  <sheetProtection algorithmName="SHA-512" hashValue="xsQlqeJeSjpYh4I0dyOdia4Z/hobRDbdjAJByZJcsK4kl79Y9t1ctFOaZMqnW1MqjsJSUfgB1dTYIr5CuHqORw==" saltValue="VJXsunnyOJ+vPKW6FSUZSw==" spinCount="100000" sheet="1" formatCells="0" formatColumns="0" formatRows="0"/>
  <mergeCells count="138">
    <mergeCell ref="C96:D96"/>
    <mergeCell ref="J96:K96"/>
    <mergeCell ref="J85:K85"/>
    <mergeCell ref="C86:D86"/>
    <mergeCell ref="J86:K86"/>
    <mergeCell ref="B97:B105"/>
    <mergeCell ref="I97:I105"/>
    <mergeCell ref="J97:K97"/>
    <mergeCell ref="J98:K98"/>
    <mergeCell ref="J99:K99"/>
    <mergeCell ref="J100:K100"/>
    <mergeCell ref="J101:K101"/>
    <mergeCell ref="J102:K102"/>
    <mergeCell ref="J103:K103"/>
    <mergeCell ref="J104:K104"/>
    <mergeCell ref="J105:K105"/>
    <mergeCell ref="B87:B95"/>
    <mergeCell ref="I87:I95"/>
    <mergeCell ref="J87:K87"/>
    <mergeCell ref="J88:K88"/>
    <mergeCell ref="J89:K89"/>
    <mergeCell ref="J90:K90"/>
    <mergeCell ref="J91:K91"/>
    <mergeCell ref="B77:B85"/>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J54:K54"/>
    <mergeCell ref="J55:K55"/>
    <mergeCell ref="C56:D56"/>
    <mergeCell ref="J56:K56"/>
    <mergeCell ref="J45:K45"/>
    <mergeCell ref="C46:D46"/>
    <mergeCell ref="J46:K46"/>
    <mergeCell ref="J92:K92"/>
    <mergeCell ref="J93:K93"/>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J14:K14"/>
    <mergeCell ref="J15:K15"/>
    <mergeCell ref="C16:D16"/>
    <mergeCell ref="J16:K16"/>
    <mergeCell ref="B5:D5"/>
    <mergeCell ref="J5:K5"/>
    <mergeCell ref="C6:D6"/>
    <mergeCell ref="J6:K6"/>
    <mergeCell ref="B7:B15"/>
    <mergeCell ref="I7:I15"/>
    <mergeCell ref="J7:K7"/>
    <mergeCell ref="J8:K8"/>
    <mergeCell ref="J9:K9"/>
    <mergeCell ref="J10:K10"/>
    <mergeCell ref="J2:K2"/>
    <mergeCell ref="B3:D4"/>
    <mergeCell ref="E3:E4"/>
    <mergeCell ref="F3:H3"/>
    <mergeCell ref="I3:I4"/>
    <mergeCell ref="J3:K4"/>
    <mergeCell ref="J11:K11"/>
    <mergeCell ref="J12:K12"/>
    <mergeCell ref="J13:K13"/>
  </mergeCells>
  <phoneticPr fontId="1"/>
  <dataValidations count="13">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E7:E105 B5:D5 I5:K6 E6:H6 C7:C12 C14:C15 C17:C22 C24:C25 C27:C32 C34:C35 C37:C42 C44:C45 C47:C52 C54:C55 C57:C62 C64:C65 C67:C72 C74:C75 C77:C82 C84:C85 C87:C92 C94:C95 C97:C102 C104:C105" xr:uid="{00000000-0002-0000-1800-000000000000}">
      <formula1>100000000000</formula1>
    </dataValidation>
    <dataValidation allowBlank="1" showInputMessage="1" showErrorMessage="1" promptTitle="その他を計上する場合" prompt="内容を「D75セル」に入力してください。" sqref="F75:H75" xr:uid="{00000000-0002-0000-1800-000001000000}"/>
    <dataValidation allowBlank="1" showInputMessage="1" showErrorMessage="1" promptTitle="その他を計上する場合" prompt="内容を「D85セル」に入力してください。" sqref="F85:H85" xr:uid="{00000000-0002-0000-1800-000002000000}"/>
    <dataValidation allowBlank="1" showInputMessage="1" showErrorMessage="1" promptTitle="その他を計上する場合" prompt="内容を「D95セル」に入力してください。" sqref="F95:H95" xr:uid="{00000000-0002-0000-1800-000003000000}"/>
    <dataValidation allowBlank="1" showInputMessage="1" showErrorMessage="1" promptTitle="その他を計上する場合" prompt="内容を「D105セル」に入力してください。" sqref="F105:H105" xr:uid="{00000000-0002-0000-1800-000004000000}"/>
    <dataValidation allowBlank="1" showInputMessage="1" showErrorMessage="1" promptTitle="その他を計上する場合" prompt="内容を「D65セル」に入力してください。" sqref="F65:H65" xr:uid="{00000000-0002-0000-1800-000005000000}"/>
    <dataValidation allowBlank="1" showInputMessage="1" showErrorMessage="1" promptTitle="その他を計上する場合" prompt="内容を「D55セル」に入力してください。" sqref="F55:H55" xr:uid="{00000000-0002-0000-1800-000006000000}"/>
    <dataValidation allowBlank="1" showInputMessage="1" showErrorMessage="1" promptTitle="その他を計上する場合" prompt="内容を「D45セル」に入力してください。" sqref="F45:H45" xr:uid="{00000000-0002-0000-1800-000007000000}"/>
    <dataValidation allowBlank="1" showInputMessage="1" showErrorMessage="1" promptTitle="その他を計上する場合" prompt="内容を「D35セル」に入力してください。" sqref="F35:H35" xr:uid="{00000000-0002-0000-1800-000008000000}"/>
    <dataValidation allowBlank="1" showInputMessage="1" showErrorMessage="1" promptTitle="その他を計上する場合" prompt="内容を「D25セル」に入力してください。" sqref="F25:H25" xr:uid="{00000000-0002-0000-1800-000009000000}"/>
    <dataValidation allowBlank="1" showInputMessage="1" showErrorMessage="1" promptTitle="その他を計上する場合" prompt="内容を「D15セル」に入力してください。" sqref="F15:H15" xr:uid="{00000000-0002-0000-1800-00000A000000}"/>
    <dataValidation operator="lessThan" allowBlank="1" showInputMessage="1" showErrorMessage="1" errorTitle="民間企業は対象外です。" error="[キャンセル]をクリックしてください。なお補助対象は実施要領をご確認ください。" sqref="F14 F24 F34 F44 F54 F64 F74 F84 F94 F104" xr:uid="{00000000-0002-0000-1800-00000B000000}"/>
    <dataValidation allowBlank="1" showInputMessage="1" showErrorMessage="1" promptTitle="金額単位は「円」です。" prompt="間違いはありませんか？" sqref="F7 F17 F27 F37 F47 F57 F67 F77 F87 F97" xr:uid="{00000000-0002-0000-1800-00000C000000}"/>
  </dataValidations>
  <pageMargins left="0.59055118110236227" right="0.39370078740157483" top="0.78740157480314965" bottom="0.35433070866141736" header="0.31496062992125984" footer="0.15748031496062992"/>
  <pageSetup paperSize="9" scale="79" fitToHeight="0" orientation="landscape" r:id="rId1"/>
  <headerFooter>
    <oddHeader>&amp;L様式２（別添１）</oddHeader>
    <oddFooter>&amp;C&amp;"ＭＳ Ｐゴシック,標準"&amp;10&amp;P / &amp;N</oddFooter>
  </headerFooter>
  <rowBreaks count="4" manualBreakCount="4">
    <brk id="25" max="11" man="1"/>
    <brk id="45" max="11" man="1"/>
    <brk id="65" max="11" man="1"/>
    <brk id="85"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249977111117893"/>
    <pageSetUpPr fitToPage="1"/>
  </sheetPr>
  <dimension ref="B1:M211"/>
  <sheetViews>
    <sheetView view="pageBreakPreview" zoomScale="95" zoomScaleNormal="100" zoomScaleSheetLayoutView="95" workbookViewId="0"/>
  </sheetViews>
  <sheetFormatPr defaultColWidth="9" defaultRowHeight="14"/>
  <cols>
    <col min="1" max="1" width="1.58203125" style="150" customWidth="1"/>
    <col min="2" max="2" width="6.83203125" style="150" customWidth="1"/>
    <col min="3" max="3" width="16.08203125" style="150" customWidth="1"/>
    <col min="4" max="4" width="21.33203125" style="150" customWidth="1"/>
    <col min="5" max="8" width="17.75" style="150" customWidth="1"/>
    <col min="9" max="9" width="21.5" style="150" customWidth="1"/>
    <col min="10" max="10" width="10.08203125" style="150" customWidth="1"/>
    <col min="11" max="11" width="9" style="150"/>
    <col min="12" max="12" width="1.58203125" style="150" customWidth="1"/>
    <col min="13" max="16384" width="9" style="150"/>
  </cols>
  <sheetData>
    <row r="1" spans="2:13" ht="9" customHeight="1"/>
    <row r="2" spans="2:13" s="178" customFormat="1" ht="18.75" customHeight="1" thickBot="1">
      <c r="B2" s="179" t="s">
        <v>318</v>
      </c>
      <c r="D2" s="244"/>
      <c r="J2" s="1086" t="s">
        <v>205</v>
      </c>
      <c r="K2" s="1086"/>
    </row>
    <row r="3" spans="2:13" ht="22.5" customHeight="1">
      <c r="B3" s="1160" t="s">
        <v>179</v>
      </c>
      <c r="C3" s="1127"/>
      <c r="D3" s="1084"/>
      <c r="E3" s="1076" t="s">
        <v>180</v>
      </c>
      <c r="F3" s="1084" t="s">
        <v>181</v>
      </c>
      <c r="G3" s="1084"/>
      <c r="H3" s="1084"/>
      <c r="I3" s="1207" t="s">
        <v>206</v>
      </c>
      <c r="J3" s="1084" t="s">
        <v>183</v>
      </c>
      <c r="K3" s="1166"/>
    </row>
    <row r="4" spans="2:13" ht="22.5" customHeight="1" thickBot="1">
      <c r="B4" s="1161"/>
      <c r="C4" s="1162"/>
      <c r="D4" s="1085"/>
      <c r="E4" s="1163"/>
      <c r="F4" s="246" t="s">
        <v>184</v>
      </c>
      <c r="G4" s="245" t="s">
        <v>185</v>
      </c>
      <c r="H4" s="246" t="s">
        <v>186</v>
      </c>
      <c r="I4" s="1165"/>
      <c r="J4" s="1085"/>
      <c r="K4" s="1167"/>
    </row>
    <row r="5" spans="2:13" ht="33" customHeight="1" thickBot="1">
      <c r="B5" s="1182" t="s">
        <v>207</v>
      </c>
      <c r="C5" s="1183"/>
      <c r="D5" s="1183"/>
      <c r="E5" s="264">
        <f>SUM(E6,E16,E26,E36,E46,E56,E66,E76,E86,E96,E106,E116,E126,E136,E146,E156,E166,E176,E186,E196)</f>
        <v>0</v>
      </c>
      <c r="F5" s="264">
        <f>IF(SUM(F6,F16,F26,F36,F46,F56,F66,F76,F86,F96,F106,F116,F126,F136,F146,F156,F166,F176,F186,F196)="","",SUM(F6,F16,F26,F36,F46,F56,F66,F76,F86,F96,F106,F116,F126,F136,F146,F156,F166,F176,F186,F196))</f>
        <v>0</v>
      </c>
      <c r="G5" s="264">
        <f>IF(SUM(G6,G16,G26,G36,G46,G56,G66,G76,G86,G96,G106,G116,G126,G136,G146,G156,G166,G176,G186,G196)="","",SUM(G6,G16,G26,G36,G46,G56,G66,G76,G86,G96,G106,G116,G126,G136,G146,G156,G166,G176,G186,G196))</f>
        <v>0</v>
      </c>
      <c r="H5" s="264">
        <f>IF(SUM(H6,H16,H26,H36,H46,H56,H66,H76,H86,H96,H106,H116,H126,H136,H146,H156,H166,H176,H186,H196)="","",SUM(H6,H16,H26,H36,H46,H56,H66,H76,H86,H96,H106,H116,H126,H136,H146,H156,H166,H176,H186,H196))</f>
        <v>0</v>
      </c>
      <c r="I5" s="247"/>
      <c r="J5" s="1178"/>
      <c r="K5" s="1179"/>
    </row>
    <row r="6" spans="2:13" ht="40.5" customHeight="1" thickTop="1">
      <c r="B6" s="266" t="str">
        <f>IF('②5.スケジュール(販促)'!B5="","",'②5.スケジュール(販促)'!B5)</f>
        <v/>
      </c>
      <c r="C6" s="1184" t="str">
        <f>IF('②5.スケジュール(販促)'!C5="","",'②5.スケジュール(販促)'!C5)</f>
        <v/>
      </c>
      <c r="D6" s="1185" t="str">
        <f>IF('②5.スケジュール(PR) '!D5="","",'②5.スケジュール(PR) '!D5)</f>
        <v/>
      </c>
      <c r="E6" s="265">
        <f>SUM(E7:E15)</f>
        <v>0</v>
      </c>
      <c r="F6" s="265">
        <f>SUM(F7:F15)</f>
        <v>0</v>
      </c>
      <c r="G6" s="265">
        <f>SUM(G7:G15)</f>
        <v>0</v>
      </c>
      <c r="H6" s="265">
        <f>SUM(H7:H15)</f>
        <v>0</v>
      </c>
      <c r="I6" s="248"/>
      <c r="J6" s="1180"/>
      <c r="K6" s="1181"/>
      <c r="L6" s="237"/>
      <c r="M6" s="217" t="s">
        <v>153</v>
      </c>
    </row>
    <row r="7" spans="2:13" ht="19.5" customHeight="1">
      <c r="B7" s="1175"/>
      <c r="C7" s="249" t="s">
        <v>188</v>
      </c>
      <c r="D7" s="250"/>
      <c r="E7" s="270">
        <f>SUM(F7:H7)</f>
        <v>0</v>
      </c>
      <c r="F7" s="251"/>
      <c r="G7" s="251"/>
      <c r="H7" s="251"/>
      <c r="I7" s="1186"/>
      <c r="J7" s="1173"/>
      <c r="K7" s="1174"/>
      <c r="L7" s="237"/>
      <c r="M7" s="219" t="s">
        <v>154</v>
      </c>
    </row>
    <row r="8" spans="2:13" ht="19.5" customHeight="1">
      <c r="B8" s="1176"/>
      <c r="C8" s="252" t="s">
        <v>189</v>
      </c>
      <c r="D8" s="253"/>
      <c r="E8" s="271">
        <f t="shared" ref="E8:E14" si="0">SUM(F8:H8)</f>
        <v>0</v>
      </c>
      <c r="F8" s="254"/>
      <c r="G8" s="254"/>
      <c r="H8" s="254"/>
      <c r="I8" s="1171"/>
      <c r="J8" s="1168"/>
      <c r="K8" s="1169"/>
      <c r="L8" s="240"/>
      <c r="M8" s="213"/>
    </row>
    <row r="9" spans="2:13" ht="19.5" customHeight="1">
      <c r="B9" s="1176"/>
      <c r="C9" s="252" t="s">
        <v>190</v>
      </c>
      <c r="D9" s="253"/>
      <c r="E9" s="271">
        <f t="shared" si="0"/>
        <v>0</v>
      </c>
      <c r="F9" s="254"/>
      <c r="G9" s="254"/>
      <c r="H9" s="254"/>
      <c r="I9" s="1171"/>
      <c r="J9" s="1168"/>
      <c r="K9" s="1169"/>
      <c r="L9" s="240"/>
      <c r="M9" s="217" t="s">
        <v>317</v>
      </c>
    </row>
    <row r="10" spans="2:13" ht="19.5" customHeight="1">
      <c r="B10" s="1176"/>
      <c r="C10" s="252" t="s">
        <v>208</v>
      </c>
      <c r="D10" s="253"/>
      <c r="E10" s="271">
        <f t="shared" si="0"/>
        <v>0</v>
      </c>
      <c r="F10" s="254"/>
      <c r="G10" s="254"/>
      <c r="H10" s="254"/>
      <c r="I10" s="1171"/>
      <c r="J10" s="1168"/>
      <c r="K10" s="1169"/>
      <c r="L10" s="240"/>
      <c r="M10" s="219"/>
    </row>
    <row r="11" spans="2:13" ht="19.5" customHeight="1">
      <c r="B11" s="1176"/>
      <c r="C11" s="252" t="s">
        <v>192</v>
      </c>
      <c r="D11" s="253"/>
      <c r="E11" s="271">
        <f t="shared" si="0"/>
        <v>0</v>
      </c>
      <c r="F11" s="254"/>
      <c r="G11" s="254"/>
      <c r="H11" s="254"/>
      <c r="I11" s="1171"/>
      <c r="J11" s="1168"/>
      <c r="K11" s="1169"/>
      <c r="L11" s="237"/>
    </row>
    <row r="12" spans="2:13" ht="19.5" customHeight="1">
      <c r="B12" s="1176"/>
      <c r="C12" s="252" t="s">
        <v>193</v>
      </c>
      <c r="D12" s="253"/>
      <c r="E12" s="271">
        <f t="shared" si="0"/>
        <v>0</v>
      </c>
      <c r="F12" s="256"/>
      <c r="G12" s="256"/>
      <c r="H12" s="256"/>
      <c r="I12" s="1171"/>
      <c r="J12" s="1191"/>
      <c r="K12" s="1192"/>
      <c r="L12" s="237"/>
    </row>
    <row r="13" spans="2:13" ht="19.5" customHeight="1">
      <c r="B13" s="1176"/>
      <c r="C13" s="257" t="s">
        <v>194</v>
      </c>
      <c r="D13" s="253"/>
      <c r="E13" s="271">
        <f t="shared" si="0"/>
        <v>0</v>
      </c>
      <c r="F13" s="254"/>
      <c r="G13" s="254"/>
      <c r="H13" s="254"/>
      <c r="I13" s="1171"/>
      <c r="J13" s="1168"/>
      <c r="K13" s="1169"/>
      <c r="L13" s="237"/>
    </row>
    <row r="14" spans="2:13" ht="19.5" customHeight="1">
      <c r="B14" s="1176"/>
      <c r="C14" s="252" t="s">
        <v>195</v>
      </c>
      <c r="D14" s="253"/>
      <c r="E14" s="271">
        <f t="shared" si="0"/>
        <v>0</v>
      </c>
      <c r="F14" s="254"/>
      <c r="G14" s="254"/>
      <c r="H14" s="254"/>
      <c r="I14" s="1171"/>
      <c r="J14" s="1168"/>
      <c r="K14" s="1169"/>
      <c r="L14" s="237"/>
    </row>
    <row r="15" spans="2:13" ht="19.5" customHeight="1" thickBot="1">
      <c r="B15" s="1177"/>
      <c r="C15" s="273" t="s">
        <v>209</v>
      </c>
      <c r="D15" s="274"/>
      <c r="E15" s="272">
        <f>SUM(F15:H15)</f>
        <v>0</v>
      </c>
      <c r="F15" s="260"/>
      <c r="G15" s="260"/>
      <c r="H15" s="260"/>
      <c r="I15" s="1172"/>
      <c r="J15" s="1189"/>
      <c r="K15" s="1190"/>
      <c r="L15" s="237"/>
    </row>
    <row r="16" spans="2:13" ht="37.5" customHeight="1">
      <c r="B16" s="368" t="str">
        <f>IF('②5.スケジュール(販促)'!B6="","",'②5.スケジュール(販促)'!B6)</f>
        <v/>
      </c>
      <c r="C16" s="1187" t="str">
        <f>IF('②5.スケジュール(販促)'!C6="","",'②5.スケジュール(販促)'!C6)</f>
        <v/>
      </c>
      <c r="D16" s="1188" t="str">
        <f>IF('②5.スケジュール(PR) '!D15="","",'②5.スケジュール(PR) '!D15)</f>
        <v/>
      </c>
      <c r="E16" s="267">
        <f>SUM(E17:E25)</f>
        <v>0</v>
      </c>
      <c r="F16" s="267">
        <f>SUM(F17:F25)</f>
        <v>0</v>
      </c>
      <c r="G16" s="267">
        <f>SUM(G17:G25)</f>
        <v>0</v>
      </c>
      <c r="H16" s="267">
        <f>SUM(H17:H25)</f>
        <v>0</v>
      </c>
      <c r="I16" s="261"/>
      <c r="J16" s="1195"/>
      <c r="K16" s="1196"/>
      <c r="L16" s="237"/>
    </row>
    <row r="17" spans="2:13" ht="19.5" customHeight="1">
      <c r="B17" s="1175"/>
      <c r="C17" s="249" t="s">
        <v>188</v>
      </c>
      <c r="D17" s="250"/>
      <c r="E17" s="270">
        <f>SUM(F17:H17)</f>
        <v>0</v>
      </c>
      <c r="F17" s="251"/>
      <c r="G17" s="251"/>
      <c r="H17" s="251"/>
      <c r="I17" s="1186"/>
      <c r="J17" s="1173"/>
      <c r="K17" s="1174"/>
      <c r="L17" s="240"/>
      <c r="M17" s="213"/>
    </row>
    <row r="18" spans="2:13" ht="19.5" customHeight="1">
      <c r="B18" s="1176"/>
      <c r="C18" s="252" t="s">
        <v>189</v>
      </c>
      <c r="D18" s="253"/>
      <c r="E18" s="271">
        <f t="shared" ref="E18:E24" si="1">SUM(F18:H18)</f>
        <v>0</v>
      </c>
      <c r="F18" s="254"/>
      <c r="G18" s="254"/>
      <c r="H18" s="254"/>
      <c r="I18" s="1171"/>
      <c r="J18" s="1168"/>
      <c r="K18" s="1169"/>
      <c r="L18" s="237"/>
    </row>
    <row r="19" spans="2:13" ht="19.5" customHeight="1">
      <c r="B19" s="1176"/>
      <c r="C19" s="252" t="s">
        <v>190</v>
      </c>
      <c r="D19" s="253"/>
      <c r="E19" s="271">
        <f t="shared" si="1"/>
        <v>0</v>
      </c>
      <c r="F19" s="254"/>
      <c r="G19" s="254"/>
      <c r="H19" s="254"/>
      <c r="I19" s="1171"/>
      <c r="J19" s="1168"/>
      <c r="K19" s="1169"/>
      <c r="L19" s="237"/>
    </row>
    <row r="20" spans="2:13" ht="19.5" customHeight="1">
      <c r="B20" s="1176"/>
      <c r="C20" s="252" t="s">
        <v>208</v>
      </c>
      <c r="D20" s="253"/>
      <c r="E20" s="271">
        <f t="shared" si="1"/>
        <v>0</v>
      </c>
      <c r="F20" s="254"/>
      <c r="G20" s="254"/>
      <c r="H20" s="254"/>
      <c r="I20" s="1171"/>
      <c r="J20" s="1168"/>
      <c r="K20" s="1169"/>
      <c r="L20" s="237"/>
    </row>
    <row r="21" spans="2:13" ht="19.5" customHeight="1">
      <c r="B21" s="1176"/>
      <c r="C21" s="252" t="s">
        <v>192</v>
      </c>
      <c r="D21" s="253"/>
      <c r="E21" s="271">
        <f t="shared" si="1"/>
        <v>0</v>
      </c>
      <c r="F21" s="254"/>
      <c r="G21" s="254"/>
      <c r="H21" s="254"/>
      <c r="I21" s="1171"/>
      <c r="J21" s="1168"/>
      <c r="K21" s="1169"/>
      <c r="L21" s="240"/>
      <c r="M21" s="213"/>
    </row>
    <row r="22" spans="2:13" ht="19.5" customHeight="1">
      <c r="B22" s="1176"/>
      <c r="C22" s="252" t="s">
        <v>193</v>
      </c>
      <c r="D22" s="253"/>
      <c r="E22" s="271">
        <f t="shared" si="1"/>
        <v>0</v>
      </c>
      <c r="F22" s="256"/>
      <c r="G22" s="256"/>
      <c r="H22" s="256"/>
      <c r="I22" s="1171"/>
      <c r="J22" s="1168"/>
      <c r="K22" s="1169"/>
      <c r="L22" s="240"/>
      <c r="M22" s="213"/>
    </row>
    <row r="23" spans="2:13" ht="19.5" customHeight="1">
      <c r="B23" s="1176"/>
      <c r="C23" s="257" t="s">
        <v>194</v>
      </c>
      <c r="D23" s="253"/>
      <c r="E23" s="271">
        <f t="shared" si="1"/>
        <v>0</v>
      </c>
      <c r="F23" s="254"/>
      <c r="G23" s="254"/>
      <c r="H23" s="254"/>
      <c r="I23" s="1171"/>
      <c r="J23" s="1168"/>
      <c r="K23" s="1169"/>
      <c r="L23" s="240"/>
      <c r="M23" s="213"/>
    </row>
    <row r="24" spans="2:13" ht="19.5" customHeight="1">
      <c r="B24" s="1176"/>
      <c r="C24" s="252" t="s">
        <v>195</v>
      </c>
      <c r="D24" s="253"/>
      <c r="E24" s="271">
        <f t="shared" si="1"/>
        <v>0</v>
      </c>
      <c r="F24" s="254"/>
      <c r="G24" s="254"/>
      <c r="H24" s="254"/>
      <c r="I24" s="1171"/>
      <c r="J24" s="1168"/>
      <c r="K24" s="1169"/>
      <c r="L24" s="240"/>
      <c r="M24" s="213"/>
    </row>
    <row r="25" spans="2:13" ht="19.5" customHeight="1" thickBot="1">
      <c r="B25" s="1177"/>
      <c r="C25" s="273" t="s">
        <v>209</v>
      </c>
      <c r="D25" s="274"/>
      <c r="E25" s="272">
        <f>SUM(F25:H25)</f>
        <v>0</v>
      </c>
      <c r="F25" s="260"/>
      <c r="G25" s="260"/>
      <c r="H25" s="260"/>
      <c r="I25" s="1172"/>
      <c r="J25" s="1193"/>
      <c r="K25" s="1194"/>
      <c r="L25" s="240"/>
      <c r="M25" s="213"/>
    </row>
    <row r="26" spans="2:13" ht="37.5" customHeight="1">
      <c r="B26" s="368" t="str">
        <f>IF('②5.スケジュール(販促)'!B7="","",'②5.スケジュール(販促)'!B7)</f>
        <v/>
      </c>
      <c r="C26" s="1187" t="str">
        <f>IF('②5.スケジュール(販促)'!C7="","",'②5.スケジュール(販促)'!C7)</f>
        <v/>
      </c>
      <c r="D26" s="1188" t="str">
        <f>IF('②5.スケジュール(PR) '!D25="","",'②5.スケジュール(PR) '!D25)</f>
        <v/>
      </c>
      <c r="E26" s="267">
        <f>SUM(E27:E35)</f>
        <v>0</v>
      </c>
      <c r="F26" s="267">
        <f>SUM(F27:F35)</f>
        <v>0</v>
      </c>
      <c r="G26" s="267">
        <f>SUM(G27:G35)</f>
        <v>0</v>
      </c>
      <c r="H26" s="267">
        <f>SUM(H27:H35)</f>
        <v>0</v>
      </c>
      <c r="I26" s="262"/>
      <c r="J26" s="1197"/>
      <c r="K26" s="1198"/>
      <c r="L26" s="237"/>
    </row>
    <row r="27" spans="2:13" ht="19.5" customHeight="1">
      <c r="B27" s="1175"/>
      <c r="C27" s="249" t="s">
        <v>188</v>
      </c>
      <c r="D27" s="250"/>
      <c r="E27" s="270">
        <f>SUM(F27:H27)</f>
        <v>0</v>
      </c>
      <c r="F27" s="251"/>
      <c r="G27" s="251"/>
      <c r="H27" s="251"/>
      <c r="I27" s="1186"/>
      <c r="J27" s="1173"/>
      <c r="K27" s="1174"/>
      <c r="L27" s="240"/>
      <c r="M27" s="213"/>
    </row>
    <row r="28" spans="2:13" ht="19.5" customHeight="1">
      <c r="B28" s="1176"/>
      <c r="C28" s="252" t="s">
        <v>189</v>
      </c>
      <c r="D28" s="253"/>
      <c r="E28" s="271">
        <f t="shared" ref="E28:E34" si="2">SUM(F28:H28)</f>
        <v>0</v>
      </c>
      <c r="F28" s="254"/>
      <c r="G28" s="254"/>
      <c r="H28" s="254"/>
      <c r="I28" s="1171"/>
      <c r="J28" s="1168"/>
      <c r="K28" s="1169"/>
      <c r="L28" s="237"/>
    </row>
    <row r="29" spans="2:13" ht="19.5" customHeight="1">
      <c r="B29" s="1176"/>
      <c r="C29" s="252" t="s">
        <v>190</v>
      </c>
      <c r="D29" s="253"/>
      <c r="E29" s="271">
        <f t="shared" si="2"/>
        <v>0</v>
      </c>
      <c r="F29" s="254"/>
      <c r="G29" s="254"/>
      <c r="H29" s="254"/>
      <c r="I29" s="1171"/>
      <c r="J29" s="1168"/>
      <c r="K29" s="1169"/>
      <c r="L29" s="237"/>
    </row>
    <row r="30" spans="2:13" ht="19.5" customHeight="1">
      <c r="B30" s="1176"/>
      <c r="C30" s="252" t="s">
        <v>208</v>
      </c>
      <c r="D30" s="253"/>
      <c r="E30" s="271">
        <f t="shared" si="2"/>
        <v>0</v>
      </c>
      <c r="F30" s="254"/>
      <c r="G30" s="254"/>
      <c r="H30" s="254"/>
      <c r="I30" s="1171"/>
      <c r="J30" s="1168"/>
      <c r="K30" s="1169"/>
      <c r="L30" s="237"/>
    </row>
    <row r="31" spans="2:13" ht="19.5" customHeight="1">
      <c r="B31" s="1176"/>
      <c r="C31" s="252" t="s">
        <v>192</v>
      </c>
      <c r="D31" s="253"/>
      <c r="E31" s="271">
        <f t="shared" si="2"/>
        <v>0</v>
      </c>
      <c r="F31" s="254"/>
      <c r="G31" s="254"/>
      <c r="H31" s="254"/>
      <c r="I31" s="1171"/>
      <c r="J31" s="1168"/>
      <c r="K31" s="1169"/>
      <c r="L31" s="240"/>
      <c r="M31" s="213"/>
    </row>
    <row r="32" spans="2:13" ht="19.5" customHeight="1">
      <c r="B32" s="1176"/>
      <c r="C32" s="252" t="s">
        <v>193</v>
      </c>
      <c r="D32" s="253"/>
      <c r="E32" s="271">
        <f t="shared" si="2"/>
        <v>0</v>
      </c>
      <c r="F32" s="256"/>
      <c r="G32" s="256"/>
      <c r="H32" s="256"/>
      <c r="I32" s="1171"/>
      <c r="J32" s="1191"/>
      <c r="K32" s="1192"/>
      <c r="L32" s="240"/>
      <c r="M32" s="213"/>
    </row>
    <row r="33" spans="2:13" ht="19.5" customHeight="1">
      <c r="B33" s="1176"/>
      <c r="C33" s="257" t="s">
        <v>194</v>
      </c>
      <c r="D33" s="253"/>
      <c r="E33" s="271">
        <f t="shared" si="2"/>
        <v>0</v>
      </c>
      <c r="F33" s="254"/>
      <c r="G33" s="254"/>
      <c r="H33" s="254"/>
      <c r="I33" s="1171"/>
      <c r="J33" s="1168"/>
      <c r="K33" s="1169"/>
      <c r="L33" s="240"/>
      <c r="M33" s="213"/>
    </row>
    <row r="34" spans="2:13" ht="19.5" customHeight="1">
      <c r="B34" s="1176"/>
      <c r="C34" s="252" t="s">
        <v>195</v>
      </c>
      <c r="D34" s="253"/>
      <c r="E34" s="271">
        <f t="shared" si="2"/>
        <v>0</v>
      </c>
      <c r="F34" s="254"/>
      <c r="G34" s="254"/>
      <c r="H34" s="254"/>
      <c r="I34" s="1171"/>
      <c r="J34" s="1168"/>
      <c r="K34" s="1169"/>
      <c r="L34" s="240"/>
      <c r="M34" s="213"/>
    </row>
    <row r="35" spans="2:13" ht="19.5" customHeight="1" thickBot="1">
      <c r="B35" s="1177"/>
      <c r="C35" s="273" t="s">
        <v>209</v>
      </c>
      <c r="D35" s="274"/>
      <c r="E35" s="272">
        <f>SUM(F35:H35)</f>
        <v>0</v>
      </c>
      <c r="F35" s="260"/>
      <c r="G35" s="260"/>
      <c r="H35" s="260"/>
      <c r="I35" s="1172"/>
      <c r="J35" s="1189"/>
      <c r="K35" s="1190"/>
      <c r="L35" s="240"/>
      <c r="M35" s="213"/>
    </row>
    <row r="36" spans="2:13" ht="37.5" customHeight="1">
      <c r="B36" s="368" t="str">
        <f>IF('②5.スケジュール(販促)'!B8="","",'②5.スケジュール(販促)'!B8)</f>
        <v/>
      </c>
      <c r="C36" s="1187" t="str">
        <f>IF('②5.スケジュール(販促)'!C8="","",'②5.スケジュール(販促)'!C8)</f>
        <v/>
      </c>
      <c r="D36" s="1188" t="str">
        <f>IF('②5.スケジュール(PR) '!D35="","",'②5.スケジュール(PR) '!D35)</f>
        <v/>
      </c>
      <c r="E36" s="267">
        <f>SUM(E37:E45)</f>
        <v>0</v>
      </c>
      <c r="F36" s="267">
        <f>SUM(F37:F45)</f>
        <v>0</v>
      </c>
      <c r="G36" s="267">
        <f>SUM(G37:G45)</f>
        <v>0</v>
      </c>
      <c r="H36" s="267">
        <f>SUM(H37:H45)</f>
        <v>0</v>
      </c>
      <c r="I36" s="261"/>
      <c r="J36" s="1195"/>
      <c r="K36" s="1196"/>
      <c r="L36" s="237"/>
    </row>
    <row r="37" spans="2:13" ht="19.5" customHeight="1">
      <c r="B37" s="1175"/>
      <c r="C37" s="249" t="s">
        <v>188</v>
      </c>
      <c r="D37" s="250"/>
      <c r="E37" s="270">
        <f>SUM(F37:H37)</f>
        <v>0</v>
      </c>
      <c r="F37" s="251"/>
      <c r="G37" s="251"/>
      <c r="H37" s="251"/>
      <c r="I37" s="1186"/>
      <c r="J37" s="1173"/>
      <c r="K37" s="1174"/>
      <c r="L37" s="240"/>
      <c r="M37" s="213"/>
    </row>
    <row r="38" spans="2:13" ht="19.5" customHeight="1">
      <c r="B38" s="1176"/>
      <c r="C38" s="252" t="s">
        <v>189</v>
      </c>
      <c r="D38" s="253"/>
      <c r="E38" s="271">
        <f t="shared" ref="E38:E44" si="3">SUM(F38:H38)</f>
        <v>0</v>
      </c>
      <c r="F38" s="254"/>
      <c r="G38" s="254"/>
      <c r="H38" s="254"/>
      <c r="I38" s="1171"/>
      <c r="J38" s="1168"/>
      <c r="K38" s="1169"/>
      <c r="L38" s="237"/>
    </row>
    <row r="39" spans="2:13" ht="19.5" customHeight="1">
      <c r="B39" s="1176"/>
      <c r="C39" s="252" t="s">
        <v>190</v>
      </c>
      <c r="D39" s="253"/>
      <c r="E39" s="271">
        <f t="shared" si="3"/>
        <v>0</v>
      </c>
      <c r="F39" s="254"/>
      <c r="G39" s="254"/>
      <c r="H39" s="254"/>
      <c r="I39" s="1171"/>
      <c r="J39" s="1168"/>
      <c r="K39" s="1169"/>
      <c r="L39" s="237"/>
    </row>
    <row r="40" spans="2:13" ht="19.5" customHeight="1">
      <c r="B40" s="1176"/>
      <c r="C40" s="252" t="s">
        <v>208</v>
      </c>
      <c r="D40" s="253"/>
      <c r="E40" s="271">
        <f t="shared" si="3"/>
        <v>0</v>
      </c>
      <c r="F40" s="254"/>
      <c r="G40" s="254"/>
      <c r="H40" s="254"/>
      <c r="I40" s="1171"/>
      <c r="J40" s="1168"/>
      <c r="K40" s="1169"/>
      <c r="L40" s="237"/>
    </row>
    <row r="41" spans="2:13" ht="19.5" customHeight="1">
      <c r="B41" s="1176"/>
      <c r="C41" s="252" t="s">
        <v>192</v>
      </c>
      <c r="D41" s="253"/>
      <c r="E41" s="271">
        <f t="shared" si="3"/>
        <v>0</v>
      </c>
      <c r="F41" s="254"/>
      <c r="G41" s="254"/>
      <c r="H41" s="254"/>
      <c r="I41" s="1171"/>
      <c r="J41" s="1168"/>
      <c r="K41" s="1169"/>
      <c r="L41" s="240"/>
      <c r="M41" s="213"/>
    </row>
    <row r="42" spans="2:13" ht="19.5" customHeight="1">
      <c r="B42" s="1176"/>
      <c r="C42" s="252" t="s">
        <v>193</v>
      </c>
      <c r="D42" s="253"/>
      <c r="E42" s="271">
        <f t="shared" si="3"/>
        <v>0</v>
      </c>
      <c r="F42" s="256"/>
      <c r="G42" s="256"/>
      <c r="H42" s="256"/>
      <c r="I42" s="1171"/>
      <c r="J42" s="1168"/>
      <c r="K42" s="1169"/>
      <c r="L42" s="240"/>
      <c r="M42" s="213"/>
    </row>
    <row r="43" spans="2:13" ht="19.5" customHeight="1">
      <c r="B43" s="1176"/>
      <c r="C43" s="257" t="s">
        <v>194</v>
      </c>
      <c r="D43" s="253"/>
      <c r="E43" s="271">
        <f t="shared" si="3"/>
        <v>0</v>
      </c>
      <c r="F43" s="254"/>
      <c r="G43" s="254"/>
      <c r="H43" s="254"/>
      <c r="I43" s="1171"/>
      <c r="J43" s="1168"/>
      <c r="K43" s="1169"/>
      <c r="L43" s="240"/>
      <c r="M43" s="213"/>
    </row>
    <row r="44" spans="2:13" ht="19.5" customHeight="1">
      <c r="B44" s="1176"/>
      <c r="C44" s="252" t="s">
        <v>195</v>
      </c>
      <c r="D44" s="253"/>
      <c r="E44" s="271">
        <f t="shared" si="3"/>
        <v>0</v>
      </c>
      <c r="F44" s="254"/>
      <c r="G44" s="254"/>
      <c r="H44" s="254"/>
      <c r="I44" s="1171"/>
      <c r="J44" s="1168"/>
      <c r="K44" s="1169"/>
      <c r="L44" s="240"/>
      <c r="M44" s="213"/>
    </row>
    <row r="45" spans="2:13" ht="19.5" customHeight="1" thickBot="1">
      <c r="B45" s="1176"/>
      <c r="C45" s="273" t="s">
        <v>209</v>
      </c>
      <c r="D45" s="275"/>
      <c r="E45" s="277">
        <f>SUM(F45:H45)</f>
        <v>0</v>
      </c>
      <c r="F45" s="276"/>
      <c r="G45" s="276"/>
      <c r="H45" s="276"/>
      <c r="I45" s="1171"/>
      <c r="J45" s="1203"/>
      <c r="K45" s="1204"/>
      <c r="L45" s="240"/>
      <c r="M45" s="213"/>
    </row>
    <row r="46" spans="2:13" ht="37.5" customHeight="1">
      <c r="B46" s="268" t="str">
        <f>IF('②5.スケジュール(販促)'!B9="","",'②5.スケジュール(販促)'!B9)</f>
        <v/>
      </c>
      <c r="C46" s="1199" t="str">
        <f>IF('②5.スケジュール(販促)'!C9="","",'②5.スケジュール(販促)'!C9)</f>
        <v/>
      </c>
      <c r="D46" s="1200" t="str">
        <f>IF('②5.スケジュール(PR) '!D45="","",'②5.スケジュール(PR) '!D45)</f>
        <v/>
      </c>
      <c r="E46" s="269">
        <f>SUM(E47:E55)</f>
        <v>0</v>
      </c>
      <c r="F46" s="269">
        <f>SUM(F47:F55)</f>
        <v>0</v>
      </c>
      <c r="G46" s="269">
        <f>SUM(G47:G55)</f>
        <v>0</v>
      </c>
      <c r="H46" s="269">
        <f>SUM(H47:H55)</f>
        <v>0</v>
      </c>
      <c r="I46" s="263"/>
      <c r="J46" s="1201"/>
      <c r="K46" s="1202"/>
      <c r="L46" s="237"/>
    </row>
    <row r="47" spans="2:13" ht="19.5" customHeight="1">
      <c r="B47" s="1175"/>
      <c r="C47" s="249" t="s">
        <v>188</v>
      </c>
      <c r="D47" s="250"/>
      <c r="E47" s="270">
        <f>SUM(F47:H47)</f>
        <v>0</v>
      </c>
      <c r="F47" s="251"/>
      <c r="G47" s="251"/>
      <c r="H47" s="251"/>
      <c r="I47" s="1186"/>
      <c r="J47" s="1173"/>
      <c r="K47" s="1174"/>
      <c r="L47" s="240"/>
      <c r="M47" s="213"/>
    </row>
    <row r="48" spans="2:13" ht="19.5" customHeight="1">
      <c r="B48" s="1176"/>
      <c r="C48" s="252" t="s">
        <v>189</v>
      </c>
      <c r="D48" s="253"/>
      <c r="E48" s="271">
        <f t="shared" ref="E48:E54" si="4">SUM(F48:H48)</f>
        <v>0</v>
      </c>
      <c r="F48" s="254"/>
      <c r="G48" s="254"/>
      <c r="H48" s="254"/>
      <c r="I48" s="1171"/>
      <c r="J48" s="1168"/>
      <c r="K48" s="1169"/>
      <c r="L48" s="237"/>
    </row>
    <row r="49" spans="2:13" ht="19.5" customHeight="1">
      <c r="B49" s="1176"/>
      <c r="C49" s="252" t="s">
        <v>190</v>
      </c>
      <c r="D49" s="253"/>
      <c r="E49" s="271">
        <f t="shared" si="4"/>
        <v>0</v>
      </c>
      <c r="F49" s="254"/>
      <c r="G49" s="254"/>
      <c r="H49" s="254"/>
      <c r="I49" s="1171"/>
      <c r="J49" s="1168"/>
      <c r="K49" s="1169"/>
      <c r="L49" s="237"/>
    </row>
    <row r="50" spans="2:13" ht="19.5" customHeight="1">
      <c r="B50" s="1176"/>
      <c r="C50" s="252" t="s">
        <v>208</v>
      </c>
      <c r="D50" s="253"/>
      <c r="E50" s="271">
        <f t="shared" si="4"/>
        <v>0</v>
      </c>
      <c r="F50" s="254"/>
      <c r="G50" s="254"/>
      <c r="H50" s="254"/>
      <c r="I50" s="1171"/>
      <c r="J50" s="1168"/>
      <c r="K50" s="1169"/>
      <c r="L50" s="237"/>
    </row>
    <row r="51" spans="2:13" ht="19.5" customHeight="1">
      <c r="B51" s="1176"/>
      <c r="C51" s="252" t="s">
        <v>192</v>
      </c>
      <c r="D51" s="253"/>
      <c r="E51" s="271">
        <f t="shared" si="4"/>
        <v>0</v>
      </c>
      <c r="F51" s="254"/>
      <c r="G51" s="254"/>
      <c r="H51" s="254"/>
      <c r="I51" s="1171"/>
      <c r="J51" s="1168"/>
      <c r="K51" s="1169"/>
      <c r="L51" s="240"/>
      <c r="M51" s="213"/>
    </row>
    <row r="52" spans="2:13" ht="19.5" customHeight="1">
      <c r="B52" s="1176"/>
      <c r="C52" s="252" t="s">
        <v>193</v>
      </c>
      <c r="D52" s="253"/>
      <c r="E52" s="271">
        <f t="shared" si="4"/>
        <v>0</v>
      </c>
      <c r="F52" s="256"/>
      <c r="G52" s="256"/>
      <c r="H52" s="256"/>
      <c r="I52" s="1171"/>
      <c r="J52" s="1191"/>
      <c r="K52" s="1192"/>
      <c r="L52" s="240"/>
      <c r="M52" s="213"/>
    </row>
    <row r="53" spans="2:13" ht="19.5" customHeight="1">
      <c r="B53" s="1176"/>
      <c r="C53" s="257" t="s">
        <v>194</v>
      </c>
      <c r="D53" s="253"/>
      <c r="E53" s="271">
        <f t="shared" si="4"/>
        <v>0</v>
      </c>
      <c r="F53" s="254"/>
      <c r="G53" s="254"/>
      <c r="H53" s="254"/>
      <c r="I53" s="1171"/>
      <c r="J53" s="1168"/>
      <c r="K53" s="1169"/>
      <c r="L53" s="240"/>
      <c r="M53" s="213"/>
    </row>
    <row r="54" spans="2:13" ht="19.5" customHeight="1">
      <c r="B54" s="1176"/>
      <c r="C54" s="252" t="s">
        <v>195</v>
      </c>
      <c r="D54" s="253"/>
      <c r="E54" s="271">
        <f t="shared" si="4"/>
        <v>0</v>
      </c>
      <c r="F54" s="254"/>
      <c r="G54" s="254"/>
      <c r="H54" s="254"/>
      <c r="I54" s="1171"/>
      <c r="J54" s="1168"/>
      <c r="K54" s="1169"/>
      <c r="L54" s="240"/>
      <c r="M54" s="213"/>
    </row>
    <row r="55" spans="2:13" ht="19.5" customHeight="1" thickBot="1">
      <c r="B55" s="1177"/>
      <c r="C55" s="273" t="s">
        <v>209</v>
      </c>
      <c r="D55" s="274"/>
      <c r="E55" s="272">
        <f>SUM(F55:H55)</f>
        <v>0</v>
      </c>
      <c r="F55" s="260"/>
      <c r="G55" s="260"/>
      <c r="H55" s="260"/>
      <c r="I55" s="1172"/>
      <c r="J55" s="1189"/>
      <c r="K55" s="1190"/>
      <c r="L55" s="240"/>
      <c r="M55" s="213"/>
    </row>
    <row r="56" spans="2:13" ht="37.5" customHeight="1">
      <c r="B56" s="368" t="str">
        <f>IF('②5.スケジュール(販促)'!B10="","",'②5.スケジュール(販促)'!B10)</f>
        <v/>
      </c>
      <c r="C56" s="1187" t="str">
        <f>IF('②5.スケジュール(販促)'!C10="","",'②5.スケジュール(販促)'!C10)</f>
        <v/>
      </c>
      <c r="D56" s="1188" t="str">
        <f>IF('②5.スケジュール(PR) '!D55="","",'②5.スケジュール(PR) '!D55)</f>
        <v/>
      </c>
      <c r="E56" s="267">
        <f>SUM(E57:E65)</f>
        <v>0</v>
      </c>
      <c r="F56" s="267">
        <f>SUM(F57:F65)</f>
        <v>0</v>
      </c>
      <c r="G56" s="267">
        <f>SUM(G57:G65)</f>
        <v>0</v>
      </c>
      <c r="H56" s="267">
        <f>SUM(H57:H65)</f>
        <v>0</v>
      </c>
      <c r="I56" s="261"/>
      <c r="J56" s="1195"/>
      <c r="K56" s="1196"/>
      <c r="L56" s="237"/>
    </row>
    <row r="57" spans="2:13" ht="19.5" customHeight="1">
      <c r="B57" s="1175"/>
      <c r="C57" s="249" t="s">
        <v>188</v>
      </c>
      <c r="D57" s="250"/>
      <c r="E57" s="270">
        <f>SUM(F57:H57)</f>
        <v>0</v>
      </c>
      <c r="F57" s="251"/>
      <c r="G57" s="251"/>
      <c r="H57" s="251"/>
      <c r="I57" s="1186"/>
      <c r="J57" s="1173"/>
      <c r="K57" s="1174"/>
      <c r="L57" s="240"/>
      <c r="M57" s="213"/>
    </row>
    <row r="58" spans="2:13" ht="19.5" customHeight="1">
      <c r="B58" s="1176"/>
      <c r="C58" s="252" t="s">
        <v>189</v>
      </c>
      <c r="D58" s="253"/>
      <c r="E58" s="271">
        <f t="shared" ref="E58:E64" si="5">SUM(F58:H58)</f>
        <v>0</v>
      </c>
      <c r="F58" s="254"/>
      <c r="G58" s="254"/>
      <c r="H58" s="254"/>
      <c r="I58" s="1171"/>
      <c r="J58" s="1168"/>
      <c r="K58" s="1169"/>
      <c r="L58" s="237"/>
    </row>
    <row r="59" spans="2:13" ht="19.5" customHeight="1">
      <c r="B59" s="1176"/>
      <c r="C59" s="252" t="s">
        <v>190</v>
      </c>
      <c r="D59" s="253"/>
      <c r="E59" s="271">
        <f t="shared" si="5"/>
        <v>0</v>
      </c>
      <c r="F59" s="254"/>
      <c r="G59" s="254"/>
      <c r="H59" s="254"/>
      <c r="I59" s="1171"/>
      <c r="J59" s="1168"/>
      <c r="K59" s="1169"/>
      <c r="L59" s="237"/>
    </row>
    <row r="60" spans="2:13" ht="19.5" customHeight="1">
      <c r="B60" s="1176"/>
      <c r="C60" s="252" t="s">
        <v>208</v>
      </c>
      <c r="D60" s="253"/>
      <c r="E60" s="271">
        <f t="shared" si="5"/>
        <v>0</v>
      </c>
      <c r="F60" s="254"/>
      <c r="G60" s="254"/>
      <c r="H60" s="254"/>
      <c r="I60" s="1171"/>
      <c r="J60" s="1168"/>
      <c r="K60" s="1169"/>
      <c r="L60" s="237"/>
    </row>
    <row r="61" spans="2:13" ht="19.5" customHeight="1">
      <c r="B61" s="1176"/>
      <c r="C61" s="252" t="s">
        <v>192</v>
      </c>
      <c r="D61" s="253"/>
      <c r="E61" s="271">
        <f t="shared" si="5"/>
        <v>0</v>
      </c>
      <c r="F61" s="254"/>
      <c r="G61" s="254"/>
      <c r="H61" s="254"/>
      <c r="I61" s="1171"/>
      <c r="J61" s="1168"/>
      <c r="K61" s="1169"/>
      <c r="L61" s="240"/>
      <c r="M61" s="213"/>
    </row>
    <row r="62" spans="2:13" ht="19.5" customHeight="1">
      <c r="B62" s="1176"/>
      <c r="C62" s="252" t="s">
        <v>193</v>
      </c>
      <c r="D62" s="253"/>
      <c r="E62" s="271">
        <f t="shared" si="5"/>
        <v>0</v>
      </c>
      <c r="F62" s="256"/>
      <c r="G62" s="256"/>
      <c r="H62" s="256"/>
      <c r="I62" s="1171"/>
      <c r="J62" s="1168"/>
      <c r="K62" s="1169"/>
      <c r="L62" s="240"/>
      <c r="M62" s="213"/>
    </row>
    <row r="63" spans="2:13" ht="19.5" customHeight="1">
      <c r="B63" s="1176"/>
      <c r="C63" s="257" t="s">
        <v>194</v>
      </c>
      <c r="D63" s="253"/>
      <c r="E63" s="271">
        <f t="shared" si="5"/>
        <v>0</v>
      </c>
      <c r="F63" s="254"/>
      <c r="G63" s="254"/>
      <c r="H63" s="254"/>
      <c r="I63" s="1171"/>
      <c r="J63" s="1168"/>
      <c r="K63" s="1169"/>
      <c r="L63" s="240"/>
      <c r="M63" s="213"/>
    </row>
    <row r="64" spans="2:13" ht="19.5" customHeight="1">
      <c r="B64" s="1176"/>
      <c r="C64" s="252" t="s">
        <v>195</v>
      </c>
      <c r="D64" s="253"/>
      <c r="E64" s="271">
        <f t="shared" si="5"/>
        <v>0</v>
      </c>
      <c r="F64" s="254"/>
      <c r="G64" s="254"/>
      <c r="H64" s="254"/>
      <c r="I64" s="1171"/>
      <c r="J64" s="1168"/>
      <c r="K64" s="1169"/>
      <c r="L64" s="240"/>
      <c r="M64" s="213"/>
    </row>
    <row r="65" spans="2:13" ht="19.5" customHeight="1" thickBot="1">
      <c r="B65" s="1176"/>
      <c r="C65" s="273" t="s">
        <v>209</v>
      </c>
      <c r="D65" s="275"/>
      <c r="E65" s="277">
        <f>SUM(F65:H65)</f>
        <v>0</v>
      </c>
      <c r="F65" s="276"/>
      <c r="G65" s="276"/>
      <c r="H65" s="276"/>
      <c r="I65" s="1171"/>
      <c r="J65" s="1203"/>
      <c r="K65" s="1204"/>
      <c r="L65" s="240"/>
      <c r="M65" s="213"/>
    </row>
    <row r="66" spans="2:13" ht="37.5" customHeight="1">
      <c r="B66" s="268" t="str">
        <f>IF('②5.スケジュール(販促)'!B11="","",'②5.スケジュール(販促)'!B11)</f>
        <v/>
      </c>
      <c r="C66" s="1199" t="str">
        <f>IF('②5.スケジュール(販促)'!C11="","",'②5.スケジュール(販促)'!C11)</f>
        <v/>
      </c>
      <c r="D66" s="1200" t="str">
        <f>IF('②5.スケジュール(PR) '!D65="","",'②5.スケジュール(PR) '!D65)</f>
        <v/>
      </c>
      <c r="E66" s="269">
        <f>SUM(E67:E75)</f>
        <v>0</v>
      </c>
      <c r="F66" s="269">
        <f>SUM(F67:F75)</f>
        <v>0</v>
      </c>
      <c r="G66" s="269">
        <f>SUM(G67:G75)</f>
        <v>0</v>
      </c>
      <c r="H66" s="269">
        <f>SUM(H67:H75)</f>
        <v>0</v>
      </c>
      <c r="I66" s="263"/>
      <c r="J66" s="1201"/>
      <c r="K66" s="1202"/>
      <c r="L66" s="237"/>
    </row>
    <row r="67" spans="2:13" ht="19.5" customHeight="1">
      <c r="B67" s="1175"/>
      <c r="C67" s="249" t="s">
        <v>188</v>
      </c>
      <c r="D67" s="250"/>
      <c r="E67" s="270">
        <f>SUM(F67:H67)</f>
        <v>0</v>
      </c>
      <c r="F67" s="251"/>
      <c r="G67" s="251"/>
      <c r="H67" s="251"/>
      <c r="I67" s="1186"/>
      <c r="J67" s="1173"/>
      <c r="K67" s="1174"/>
      <c r="L67" s="240"/>
      <c r="M67" s="213"/>
    </row>
    <row r="68" spans="2:13" ht="19.5" customHeight="1">
      <c r="B68" s="1176"/>
      <c r="C68" s="252" t="s">
        <v>189</v>
      </c>
      <c r="D68" s="253"/>
      <c r="E68" s="271">
        <f t="shared" ref="E68:E74" si="6">SUM(F68:H68)</f>
        <v>0</v>
      </c>
      <c r="F68" s="254"/>
      <c r="G68" s="254"/>
      <c r="H68" s="254"/>
      <c r="I68" s="1171"/>
      <c r="J68" s="1168"/>
      <c r="K68" s="1169"/>
      <c r="L68" s="237"/>
    </row>
    <row r="69" spans="2:13" ht="19.5" customHeight="1">
      <c r="B69" s="1176"/>
      <c r="C69" s="252" t="s">
        <v>190</v>
      </c>
      <c r="D69" s="253"/>
      <c r="E69" s="271">
        <f t="shared" si="6"/>
        <v>0</v>
      </c>
      <c r="F69" s="254"/>
      <c r="G69" s="254"/>
      <c r="H69" s="254"/>
      <c r="I69" s="1171"/>
      <c r="J69" s="1168"/>
      <c r="K69" s="1169"/>
      <c r="L69" s="237"/>
    </row>
    <row r="70" spans="2:13" ht="19.5" customHeight="1">
      <c r="B70" s="1176"/>
      <c r="C70" s="252" t="s">
        <v>208</v>
      </c>
      <c r="D70" s="253"/>
      <c r="E70" s="271">
        <f t="shared" si="6"/>
        <v>0</v>
      </c>
      <c r="F70" s="254"/>
      <c r="G70" s="254"/>
      <c r="H70" s="254"/>
      <c r="I70" s="1171"/>
      <c r="J70" s="1168"/>
      <c r="K70" s="1169"/>
      <c r="L70" s="237"/>
    </row>
    <row r="71" spans="2:13" ht="19.5" customHeight="1">
      <c r="B71" s="1176"/>
      <c r="C71" s="252" t="s">
        <v>192</v>
      </c>
      <c r="D71" s="253"/>
      <c r="E71" s="271">
        <f t="shared" si="6"/>
        <v>0</v>
      </c>
      <c r="F71" s="254"/>
      <c r="G71" s="254"/>
      <c r="H71" s="254"/>
      <c r="I71" s="1171"/>
      <c r="J71" s="1168"/>
      <c r="K71" s="1169"/>
      <c r="L71" s="240"/>
      <c r="M71" s="213"/>
    </row>
    <row r="72" spans="2:13" ht="19.5" customHeight="1">
      <c r="B72" s="1176"/>
      <c r="C72" s="252" t="s">
        <v>193</v>
      </c>
      <c r="D72" s="253"/>
      <c r="E72" s="271">
        <f t="shared" si="6"/>
        <v>0</v>
      </c>
      <c r="F72" s="256"/>
      <c r="G72" s="256"/>
      <c r="H72" s="256"/>
      <c r="I72" s="1171"/>
      <c r="J72" s="1191"/>
      <c r="K72" s="1192"/>
      <c r="L72" s="240"/>
      <c r="M72" s="213"/>
    </row>
    <row r="73" spans="2:13" ht="19.5" customHeight="1">
      <c r="B73" s="1176"/>
      <c r="C73" s="257" t="s">
        <v>194</v>
      </c>
      <c r="D73" s="253"/>
      <c r="E73" s="271">
        <f t="shared" si="6"/>
        <v>0</v>
      </c>
      <c r="F73" s="254"/>
      <c r="G73" s="254"/>
      <c r="H73" s="254"/>
      <c r="I73" s="1171"/>
      <c r="J73" s="1168"/>
      <c r="K73" s="1169"/>
      <c r="L73" s="240"/>
      <c r="M73" s="213"/>
    </row>
    <row r="74" spans="2:13" ht="19.5" customHeight="1">
      <c r="B74" s="1176"/>
      <c r="C74" s="252" t="s">
        <v>195</v>
      </c>
      <c r="D74" s="253"/>
      <c r="E74" s="271">
        <f t="shared" si="6"/>
        <v>0</v>
      </c>
      <c r="F74" s="254"/>
      <c r="G74" s="254"/>
      <c r="H74" s="254"/>
      <c r="I74" s="1171"/>
      <c r="J74" s="1168"/>
      <c r="K74" s="1169"/>
      <c r="L74" s="240"/>
      <c r="M74" s="213"/>
    </row>
    <row r="75" spans="2:13" ht="19.5" customHeight="1" thickBot="1">
      <c r="B75" s="1177"/>
      <c r="C75" s="273" t="s">
        <v>209</v>
      </c>
      <c r="D75" s="274"/>
      <c r="E75" s="272">
        <f>SUM(F75:H75)</f>
        <v>0</v>
      </c>
      <c r="F75" s="260"/>
      <c r="G75" s="260"/>
      <c r="H75" s="260"/>
      <c r="I75" s="1172"/>
      <c r="J75" s="1189"/>
      <c r="K75" s="1190"/>
      <c r="L75" s="240"/>
      <c r="M75" s="213"/>
    </row>
    <row r="76" spans="2:13" ht="37.5" customHeight="1">
      <c r="B76" s="368" t="str">
        <f>IF('②5.スケジュール(販促)'!B12="","",'②5.スケジュール(販促)'!B12)</f>
        <v/>
      </c>
      <c r="C76" s="1187" t="str">
        <f>IF('②5.スケジュール(販促)'!C12="","",'②5.スケジュール(販促)'!C12)</f>
        <v/>
      </c>
      <c r="D76" s="1188" t="str">
        <f>IF('②5.スケジュール(PR) '!D75="","",'②5.スケジュール(PR) '!D75)</f>
        <v/>
      </c>
      <c r="E76" s="267">
        <f>SUM(E77:E85)</f>
        <v>0</v>
      </c>
      <c r="F76" s="267">
        <f>SUM(F77:F85)</f>
        <v>0</v>
      </c>
      <c r="G76" s="267">
        <f>SUM(G77:G85)</f>
        <v>0</v>
      </c>
      <c r="H76" s="267">
        <f>SUM(H77:H85)</f>
        <v>0</v>
      </c>
      <c r="I76" s="261"/>
      <c r="J76" s="1195"/>
      <c r="K76" s="1196"/>
      <c r="L76" s="237"/>
    </row>
    <row r="77" spans="2:13" ht="19.5" customHeight="1">
      <c r="B77" s="1175"/>
      <c r="C77" s="249" t="s">
        <v>188</v>
      </c>
      <c r="D77" s="250"/>
      <c r="E77" s="270">
        <f>SUM(F77:H77)</f>
        <v>0</v>
      </c>
      <c r="F77" s="251"/>
      <c r="G77" s="251"/>
      <c r="H77" s="251"/>
      <c r="I77" s="1186"/>
      <c r="J77" s="1173"/>
      <c r="K77" s="1174"/>
      <c r="L77" s="240"/>
      <c r="M77" s="213"/>
    </row>
    <row r="78" spans="2:13" ht="19.5" customHeight="1">
      <c r="B78" s="1176"/>
      <c r="C78" s="252" t="s">
        <v>189</v>
      </c>
      <c r="D78" s="253"/>
      <c r="E78" s="271">
        <f t="shared" ref="E78:E84" si="7">SUM(F78:H78)</f>
        <v>0</v>
      </c>
      <c r="F78" s="254"/>
      <c r="G78" s="254"/>
      <c r="H78" s="254"/>
      <c r="I78" s="1171"/>
      <c r="J78" s="1168"/>
      <c r="K78" s="1169"/>
      <c r="L78" s="237"/>
    </row>
    <row r="79" spans="2:13" ht="19.5" customHeight="1">
      <c r="B79" s="1176"/>
      <c r="C79" s="252" t="s">
        <v>190</v>
      </c>
      <c r="D79" s="253"/>
      <c r="E79" s="271">
        <f t="shared" si="7"/>
        <v>0</v>
      </c>
      <c r="F79" s="254"/>
      <c r="G79" s="254"/>
      <c r="H79" s="254"/>
      <c r="I79" s="1171"/>
      <c r="J79" s="1168"/>
      <c r="K79" s="1169"/>
      <c r="L79" s="237"/>
    </row>
    <row r="80" spans="2:13" ht="19.5" customHeight="1">
      <c r="B80" s="1176"/>
      <c r="C80" s="252" t="s">
        <v>208</v>
      </c>
      <c r="D80" s="253"/>
      <c r="E80" s="271">
        <f t="shared" si="7"/>
        <v>0</v>
      </c>
      <c r="F80" s="254"/>
      <c r="G80" s="254"/>
      <c r="H80" s="254"/>
      <c r="I80" s="1171"/>
      <c r="J80" s="1168"/>
      <c r="K80" s="1169"/>
      <c r="L80" s="237"/>
    </row>
    <row r="81" spans="2:13" ht="19.5" customHeight="1">
      <c r="B81" s="1176"/>
      <c r="C81" s="252" t="s">
        <v>192</v>
      </c>
      <c r="D81" s="253"/>
      <c r="E81" s="271">
        <f t="shared" si="7"/>
        <v>0</v>
      </c>
      <c r="F81" s="254"/>
      <c r="G81" s="254"/>
      <c r="H81" s="254"/>
      <c r="I81" s="1171"/>
      <c r="J81" s="1168"/>
      <c r="K81" s="1169"/>
      <c r="L81" s="240"/>
      <c r="M81" s="213"/>
    </row>
    <row r="82" spans="2:13" ht="19.5" customHeight="1">
      <c r="B82" s="1176"/>
      <c r="C82" s="252" t="s">
        <v>193</v>
      </c>
      <c r="D82" s="253"/>
      <c r="E82" s="271">
        <f t="shared" si="7"/>
        <v>0</v>
      </c>
      <c r="F82" s="256"/>
      <c r="G82" s="256"/>
      <c r="H82" s="256"/>
      <c r="I82" s="1171"/>
      <c r="J82" s="1168"/>
      <c r="K82" s="1169"/>
      <c r="L82" s="240"/>
      <c r="M82" s="213"/>
    </row>
    <row r="83" spans="2:13" ht="19.5" customHeight="1">
      <c r="B83" s="1176"/>
      <c r="C83" s="257" t="s">
        <v>194</v>
      </c>
      <c r="D83" s="253"/>
      <c r="E83" s="271">
        <f t="shared" si="7"/>
        <v>0</v>
      </c>
      <c r="F83" s="254"/>
      <c r="G83" s="254"/>
      <c r="H83" s="254"/>
      <c r="I83" s="1171"/>
      <c r="J83" s="1168"/>
      <c r="K83" s="1169"/>
      <c r="L83" s="240"/>
      <c r="M83" s="213"/>
    </row>
    <row r="84" spans="2:13" ht="19.5" customHeight="1">
      <c r="B84" s="1176"/>
      <c r="C84" s="252" t="s">
        <v>195</v>
      </c>
      <c r="D84" s="253"/>
      <c r="E84" s="271">
        <f t="shared" si="7"/>
        <v>0</v>
      </c>
      <c r="F84" s="254"/>
      <c r="G84" s="254"/>
      <c r="H84" s="254"/>
      <c r="I84" s="1171"/>
      <c r="J84" s="1168"/>
      <c r="K84" s="1169"/>
      <c r="L84" s="240"/>
      <c r="M84" s="213"/>
    </row>
    <row r="85" spans="2:13" ht="19.5" customHeight="1" thickBot="1">
      <c r="B85" s="1176"/>
      <c r="C85" s="273" t="s">
        <v>209</v>
      </c>
      <c r="D85" s="275"/>
      <c r="E85" s="277">
        <f>SUM(F85:H85)</f>
        <v>0</v>
      </c>
      <c r="F85" s="276"/>
      <c r="G85" s="276"/>
      <c r="H85" s="276"/>
      <c r="I85" s="1171"/>
      <c r="J85" s="1203"/>
      <c r="K85" s="1204"/>
      <c r="L85" s="240"/>
      <c r="M85" s="213"/>
    </row>
    <row r="86" spans="2:13" ht="37.5" customHeight="1">
      <c r="B86" s="268" t="str">
        <f>IF('②5.スケジュール(販促)'!B13="","",'②5.スケジュール(販促)'!B13)</f>
        <v/>
      </c>
      <c r="C86" s="1199" t="str">
        <f>IF('②5.スケジュール(販促)'!C13="","",'②5.スケジュール(販促)'!C13)</f>
        <v/>
      </c>
      <c r="D86" s="1200" t="str">
        <f>IF('②5.スケジュール(PR) '!D85="","",'②5.スケジュール(PR) '!D85)</f>
        <v/>
      </c>
      <c r="E86" s="269">
        <f>SUM(E87:E95)</f>
        <v>0</v>
      </c>
      <c r="F86" s="269">
        <f>SUM(F87:F95)</f>
        <v>0</v>
      </c>
      <c r="G86" s="269">
        <f>SUM(G87:G95)</f>
        <v>0</v>
      </c>
      <c r="H86" s="269">
        <f>SUM(H87:H95)</f>
        <v>0</v>
      </c>
      <c r="I86" s="263"/>
      <c r="J86" s="1201"/>
      <c r="K86" s="1202"/>
      <c r="L86" s="237"/>
    </row>
    <row r="87" spans="2:13" ht="19.5" customHeight="1">
      <c r="B87" s="1175"/>
      <c r="C87" s="249" t="s">
        <v>188</v>
      </c>
      <c r="D87" s="250"/>
      <c r="E87" s="270">
        <f>SUM(F87:H87)</f>
        <v>0</v>
      </c>
      <c r="F87" s="251"/>
      <c r="G87" s="251"/>
      <c r="H87" s="251"/>
      <c r="I87" s="1186"/>
      <c r="J87" s="1173"/>
      <c r="K87" s="1174"/>
      <c r="L87" s="240"/>
      <c r="M87" s="213"/>
    </row>
    <row r="88" spans="2:13" ht="19.5" customHeight="1">
      <c r="B88" s="1176"/>
      <c r="C88" s="252" t="s">
        <v>189</v>
      </c>
      <c r="D88" s="253"/>
      <c r="E88" s="271">
        <f t="shared" ref="E88:E94" si="8">SUM(F88:H88)</f>
        <v>0</v>
      </c>
      <c r="F88" s="254"/>
      <c r="G88" s="254"/>
      <c r="H88" s="254"/>
      <c r="I88" s="1171"/>
      <c r="J88" s="1168"/>
      <c r="K88" s="1169"/>
      <c r="L88" s="237"/>
    </row>
    <row r="89" spans="2:13" ht="19.5" customHeight="1">
      <c r="B89" s="1176"/>
      <c r="C89" s="252" t="s">
        <v>190</v>
      </c>
      <c r="D89" s="253"/>
      <c r="E89" s="271">
        <f t="shared" si="8"/>
        <v>0</v>
      </c>
      <c r="F89" s="254"/>
      <c r="G89" s="254"/>
      <c r="H89" s="254"/>
      <c r="I89" s="1171"/>
      <c r="J89" s="1168"/>
      <c r="K89" s="1169"/>
      <c r="L89" s="237"/>
    </row>
    <row r="90" spans="2:13" ht="19.5" customHeight="1">
      <c r="B90" s="1176"/>
      <c r="C90" s="252" t="s">
        <v>208</v>
      </c>
      <c r="D90" s="253"/>
      <c r="E90" s="271">
        <f t="shared" si="8"/>
        <v>0</v>
      </c>
      <c r="F90" s="254"/>
      <c r="G90" s="254"/>
      <c r="H90" s="254"/>
      <c r="I90" s="1171"/>
      <c r="J90" s="1168"/>
      <c r="K90" s="1169"/>
      <c r="L90" s="237"/>
    </row>
    <row r="91" spans="2:13" ht="19.5" customHeight="1">
      <c r="B91" s="1176"/>
      <c r="C91" s="252" t="s">
        <v>192</v>
      </c>
      <c r="D91" s="253"/>
      <c r="E91" s="271">
        <f t="shared" si="8"/>
        <v>0</v>
      </c>
      <c r="F91" s="254"/>
      <c r="G91" s="254"/>
      <c r="H91" s="254"/>
      <c r="I91" s="1171"/>
      <c r="J91" s="1168"/>
      <c r="K91" s="1169"/>
      <c r="L91" s="240"/>
      <c r="M91" s="213"/>
    </row>
    <row r="92" spans="2:13" ht="19.5" customHeight="1">
      <c r="B92" s="1176"/>
      <c r="C92" s="252" t="s">
        <v>193</v>
      </c>
      <c r="D92" s="253"/>
      <c r="E92" s="271">
        <f t="shared" si="8"/>
        <v>0</v>
      </c>
      <c r="F92" s="256"/>
      <c r="G92" s="256"/>
      <c r="H92" s="256"/>
      <c r="I92" s="1171"/>
      <c r="J92" s="1191"/>
      <c r="K92" s="1192"/>
      <c r="L92" s="240"/>
      <c r="M92" s="213"/>
    </row>
    <row r="93" spans="2:13" ht="19.5" customHeight="1">
      <c r="B93" s="1176"/>
      <c r="C93" s="257" t="s">
        <v>194</v>
      </c>
      <c r="D93" s="253"/>
      <c r="E93" s="271">
        <f t="shared" si="8"/>
        <v>0</v>
      </c>
      <c r="F93" s="254"/>
      <c r="G93" s="254"/>
      <c r="H93" s="254"/>
      <c r="I93" s="1171"/>
      <c r="J93" s="1168"/>
      <c r="K93" s="1169"/>
      <c r="L93" s="240"/>
      <c r="M93" s="213"/>
    </row>
    <row r="94" spans="2:13" ht="19.5" customHeight="1">
      <c r="B94" s="1176"/>
      <c r="C94" s="252" t="s">
        <v>195</v>
      </c>
      <c r="D94" s="253"/>
      <c r="E94" s="271">
        <f t="shared" si="8"/>
        <v>0</v>
      </c>
      <c r="F94" s="254"/>
      <c r="G94" s="254"/>
      <c r="H94" s="254"/>
      <c r="I94" s="1171"/>
      <c r="J94" s="1168"/>
      <c r="K94" s="1169"/>
      <c r="L94" s="240"/>
      <c r="M94" s="213"/>
    </row>
    <row r="95" spans="2:13" ht="19.5" customHeight="1" thickBot="1">
      <c r="B95" s="1176"/>
      <c r="C95" s="273" t="s">
        <v>209</v>
      </c>
      <c r="D95" s="275"/>
      <c r="E95" s="277">
        <f>SUM(F95:H95)</f>
        <v>0</v>
      </c>
      <c r="F95" s="276"/>
      <c r="G95" s="276"/>
      <c r="H95" s="276"/>
      <c r="I95" s="1171"/>
      <c r="J95" s="1205"/>
      <c r="K95" s="1206"/>
      <c r="L95" s="240"/>
      <c r="M95" s="213"/>
    </row>
    <row r="96" spans="2:13" ht="37.5" customHeight="1">
      <c r="B96" s="268" t="str">
        <f>IF('②5.スケジュール(販促)'!B14="","",'②5.スケジュール(販促)'!B14)</f>
        <v/>
      </c>
      <c r="C96" s="1199" t="str">
        <f>IF('②5.スケジュール(販促)'!C14="","",'②5.スケジュール(販促)'!C14)</f>
        <v/>
      </c>
      <c r="D96" s="1200" t="str">
        <f>IF('②5.スケジュール(PR) '!D95="","",'②5.スケジュール(PR) '!D95)</f>
        <v/>
      </c>
      <c r="E96" s="269">
        <f>SUM(E97:E105)</f>
        <v>0</v>
      </c>
      <c r="F96" s="269">
        <f>SUM(F97:F105)</f>
        <v>0</v>
      </c>
      <c r="G96" s="269">
        <f>SUM(G97:G105)</f>
        <v>0</v>
      </c>
      <c r="H96" s="269">
        <f>SUM(H97:H105)</f>
        <v>0</v>
      </c>
      <c r="I96" s="263"/>
      <c r="J96" s="1201"/>
      <c r="K96" s="1202"/>
      <c r="L96" s="237"/>
    </row>
    <row r="97" spans="2:13" ht="19.5" customHeight="1">
      <c r="B97" s="1175"/>
      <c r="C97" s="249" t="s">
        <v>188</v>
      </c>
      <c r="D97" s="250"/>
      <c r="E97" s="270">
        <f>SUM(F97:H97)</f>
        <v>0</v>
      </c>
      <c r="F97" s="251"/>
      <c r="G97" s="251"/>
      <c r="H97" s="251"/>
      <c r="I97" s="1186"/>
      <c r="J97" s="1173"/>
      <c r="K97" s="1174"/>
      <c r="L97" s="240"/>
      <c r="M97" s="213"/>
    </row>
    <row r="98" spans="2:13" ht="19.5" customHeight="1">
      <c r="B98" s="1176"/>
      <c r="C98" s="252" t="s">
        <v>189</v>
      </c>
      <c r="D98" s="253"/>
      <c r="E98" s="271">
        <f t="shared" ref="E98:E104" si="9">SUM(F98:H98)</f>
        <v>0</v>
      </c>
      <c r="F98" s="254"/>
      <c r="G98" s="254"/>
      <c r="H98" s="254"/>
      <c r="I98" s="1171"/>
      <c r="J98" s="1168"/>
      <c r="K98" s="1169"/>
      <c r="L98" s="237"/>
    </row>
    <row r="99" spans="2:13" ht="19.5" customHeight="1">
      <c r="B99" s="1176"/>
      <c r="C99" s="252" t="s">
        <v>190</v>
      </c>
      <c r="D99" s="253"/>
      <c r="E99" s="271">
        <f t="shared" si="9"/>
        <v>0</v>
      </c>
      <c r="F99" s="254"/>
      <c r="G99" s="254"/>
      <c r="H99" s="254"/>
      <c r="I99" s="1171"/>
      <c r="J99" s="1168"/>
      <c r="K99" s="1169"/>
      <c r="L99" s="237"/>
    </row>
    <row r="100" spans="2:13" ht="19.5" customHeight="1">
      <c r="B100" s="1176"/>
      <c r="C100" s="252" t="s">
        <v>208</v>
      </c>
      <c r="D100" s="253"/>
      <c r="E100" s="271">
        <f t="shared" si="9"/>
        <v>0</v>
      </c>
      <c r="F100" s="254"/>
      <c r="G100" s="254"/>
      <c r="H100" s="254"/>
      <c r="I100" s="1171"/>
      <c r="J100" s="1168"/>
      <c r="K100" s="1169"/>
      <c r="L100" s="237"/>
    </row>
    <row r="101" spans="2:13" ht="19.5" customHeight="1">
      <c r="B101" s="1176"/>
      <c r="C101" s="252" t="s">
        <v>192</v>
      </c>
      <c r="D101" s="253"/>
      <c r="E101" s="271">
        <f t="shared" si="9"/>
        <v>0</v>
      </c>
      <c r="F101" s="254"/>
      <c r="G101" s="254"/>
      <c r="H101" s="254"/>
      <c r="I101" s="1171"/>
      <c r="J101" s="1168"/>
      <c r="K101" s="1169"/>
      <c r="L101" s="240"/>
      <c r="M101" s="213"/>
    </row>
    <row r="102" spans="2:13" ht="19.5" customHeight="1">
      <c r="B102" s="1176"/>
      <c r="C102" s="252" t="s">
        <v>193</v>
      </c>
      <c r="D102" s="253"/>
      <c r="E102" s="271">
        <f t="shared" si="9"/>
        <v>0</v>
      </c>
      <c r="F102" s="256"/>
      <c r="G102" s="256"/>
      <c r="H102" s="256"/>
      <c r="I102" s="1171"/>
      <c r="J102" s="1191"/>
      <c r="K102" s="1192"/>
      <c r="L102" s="240"/>
      <c r="M102" s="213"/>
    </row>
    <row r="103" spans="2:13" ht="19.5" customHeight="1">
      <c r="B103" s="1176"/>
      <c r="C103" s="257" t="s">
        <v>194</v>
      </c>
      <c r="D103" s="253"/>
      <c r="E103" s="271">
        <f t="shared" si="9"/>
        <v>0</v>
      </c>
      <c r="F103" s="254"/>
      <c r="G103" s="254"/>
      <c r="H103" s="254"/>
      <c r="I103" s="1171"/>
      <c r="J103" s="1168"/>
      <c r="K103" s="1169"/>
      <c r="L103" s="240"/>
      <c r="M103" s="213"/>
    </row>
    <row r="104" spans="2:13" ht="19.5" customHeight="1">
      <c r="B104" s="1176"/>
      <c r="C104" s="252" t="s">
        <v>195</v>
      </c>
      <c r="D104" s="253"/>
      <c r="E104" s="271">
        <f t="shared" si="9"/>
        <v>0</v>
      </c>
      <c r="F104" s="254"/>
      <c r="G104" s="254"/>
      <c r="H104" s="254"/>
      <c r="I104" s="1171"/>
      <c r="J104" s="1168"/>
      <c r="K104" s="1169"/>
      <c r="L104" s="240"/>
      <c r="M104" s="213"/>
    </row>
    <row r="105" spans="2:13" ht="19.5" customHeight="1" thickBot="1">
      <c r="B105" s="1177"/>
      <c r="C105" s="273" t="s">
        <v>209</v>
      </c>
      <c r="D105" s="274"/>
      <c r="E105" s="272">
        <f>SUM(F105:H105)</f>
        <v>0</v>
      </c>
      <c r="F105" s="260"/>
      <c r="G105" s="260"/>
      <c r="H105" s="260"/>
      <c r="I105" s="1172"/>
      <c r="J105" s="1189"/>
      <c r="K105" s="1190"/>
      <c r="L105" s="240"/>
      <c r="M105" s="213"/>
    </row>
    <row r="106" spans="2:13" ht="40.5" customHeight="1">
      <c r="B106" s="268" t="str">
        <f>IF('②5.スケジュール(販促)'!B15="","",'②5.スケジュール(販促)'!B15)</f>
        <v/>
      </c>
      <c r="C106" s="1199" t="str">
        <f>IF('②5.スケジュール(販促)'!C15="","",'②5.スケジュール(販促)'!C15)</f>
        <v/>
      </c>
      <c r="D106" s="1200" t="str">
        <f>IF('②5.スケジュール(PR) '!D105="","",'②5.スケジュール(PR) '!D105)</f>
        <v/>
      </c>
      <c r="E106" s="269">
        <f>SUM(E107:E115)</f>
        <v>0</v>
      </c>
      <c r="F106" s="269">
        <f>SUM(F107:F115)</f>
        <v>0</v>
      </c>
      <c r="G106" s="269">
        <f>SUM(G107:G115)</f>
        <v>0</v>
      </c>
      <c r="H106" s="269">
        <f>SUM(H107:H115)</f>
        <v>0</v>
      </c>
      <c r="I106" s="263"/>
      <c r="J106" s="1201"/>
      <c r="K106" s="1202"/>
      <c r="L106" s="237"/>
      <c r="M106" s="217"/>
    </row>
    <row r="107" spans="2:13" ht="19.5" customHeight="1">
      <c r="B107" s="1175"/>
      <c r="C107" s="249" t="s">
        <v>188</v>
      </c>
      <c r="D107" s="250"/>
      <c r="E107" s="270">
        <f>SUM(F107:H107)</f>
        <v>0</v>
      </c>
      <c r="F107" s="251"/>
      <c r="G107" s="251"/>
      <c r="H107" s="251"/>
      <c r="I107" s="1186"/>
      <c r="J107" s="1173"/>
      <c r="K107" s="1174"/>
      <c r="L107" s="237"/>
      <c r="M107" s="219"/>
    </row>
    <row r="108" spans="2:13" ht="19.5" customHeight="1">
      <c r="B108" s="1176"/>
      <c r="C108" s="252" t="s">
        <v>189</v>
      </c>
      <c r="D108" s="253"/>
      <c r="E108" s="271">
        <f t="shared" ref="E108:E114" si="10">SUM(F108:H108)</f>
        <v>0</v>
      </c>
      <c r="F108" s="254"/>
      <c r="G108" s="254"/>
      <c r="H108" s="254"/>
      <c r="I108" s="1171"/>
      <c r="J108" s="1168"/>
      <c r="K108" s="1169"/>
      <c r="L108" s="240"/>
      <c r="M108" s="213"/>
    </row>
    <row r="109" spans="2:13" ht="19.5" customHeight="1">
      <c r="B109" s="1176"/>
      <c r="C109" s="252" t="s">
        <v>190</v>
      </c>
      <c r="D109" s="253"/>
      <c r="E109" s="271">
        <f t="shared" si="10"/>
        <v>0</v>
      </c>
      <c r="F109" s="254"/>
      <c r="G109" s="254"/>
      <c r="H109" s="254"/>
      <c r="I109" s="1171"/>
      <c r="J109" s="1168"/>
      <c r="K109" s="1169"/>
      <c r="L109" s="240"/>
      <c r="M109" s="217"/>
    </row>
    <row r="110" spans="2:13" ht="19.5" customHeight="1">
      <c r="B110" s="1176"/>
      <c r="C110" s="252" t="s">
        <v>208</v>
      </c>
      <c r="D110" s="253"/>
      <c r="E110" s="271">
        <f t="shared" si="10"/>
        <v>0</v>
      </c>
      <c r="F110" s="254"/>
      <c r="G110" s="254"/>
      <c r="H110" s="254"/>
      <c r="I110" s="1171"/>
      <c r="J110" s="1168"/>
      <c r="K110" s="1169"/>
      <c r="L110" s="240"/>
      <c r="M110" s="219"/>
    </row>
    <row r="111" spans="2:13" ht="19.5" customHeight="1">
      <c r="B111" s="1176"/>
      <c r="C111" s="252" t="s">
        <v>192</v>
      </c>
      <c r="D111" s="253"/>
      <c r="E111" s="271">
        <f t="shared" si="10"/>
        <v>0</v>
      </c>
      <c r="F111" s="254"/>
      <c r="G111" s="254"/>
      <c r="H111" s="254"/>
      <c r="I111" s="1171"/>
      <c r="J111" s="1168"/>
      <c r="K111" s="1169"/>
      <c r="L111" s="237"/>
    </row>
    <row r="112" spans="2:13" ht="19.5" customHeight="1">
      <c r="B112" s="1176"/>
      <c r="C112" s="252" t="s">
        <v>193</v>
      </c>
      <c r="D112" s="253"/>
      <c r="E112" s="271">
        <f t="shared" si="10"/>
        <v>0</v>
      </c>
      <c r="F112" s="256"/>
      <c r="G112" s="256"/>
      <c r="H112" s="256"/>
      <c r="I112" s="1171"/>
      <c r="J112" s="1191"/>
      <c r="K112" s="1192"/>
      <c r="L112" s="237"/>
    </row>
    <row r="113" spans="2:13" ht="19.5" customHeight="1">
      <c r="B113" s="1176"/>
      <c r="C113" s="257" t="s">
        <v>194</v>
      </c>
      <c r="D113" s="253"/>
      <c r="E113" s="271">
        <f t="shared" si="10"/>
        <v>0</v>
      </c>
      <c r="F113" s="254"/>
      <c r="G113" s="254"/>
      <c r="H113" s="254"/>
      <c r="I113" s="1171"/>
      <c r="J113" s="1168"/>
      <c r="K113" s="1169"/>
      <c r="L113" s="237"/>
    </row>
    <row r="114" spans="2:13" ht="19.5" customHeight="1">
      <c r="B114" s="1176"/>
      <c r="C114" s="252" t="s">
        <v>195</v>
      </c>
      <c r="D114" s="253"/>
      <c r="E114" s="271">
        <f t="shared" si="10"/>
        <v>0</v>
      </c>
      <c r="F114" s="254"/>
      <c r="G114" s="254"/>
      <c r="H114" s="254"/>
      <c r="I114" s="1171"/>
      <c r="J114" s="1168"/>
      <c r="K114" s="1169"/>
      <c r="L114" s="237"/>
    </row>
    <row r="115" spans="2:13" ht="19.5" customHeight="1" thickBot="1">
      <c r="B115" s="1177"/>
      <c r="C115" s="273" t="s">
        <v>209</v>
      </c>
      <c r="D115" s="274"/>
      <c r="E115" s="272">
        <f>SUM(F115:H115)</f>
        <v>0</v>
      </c>
      <c r="F115" s="260"/>
      <c r="G115" s="260"/>
      <c r="H115" s="260"/>
      <c r="I115" s="1172"/>
      <c r="J115" s="1189"/>
      <c r="K115" s="1190"/>
      <c r="L115" s="237"/>
    </row>
    <row r="116" spans="2:13" ht="37.5" customHeight="1">
      <c r="B116" s="368" t="str">
        <f>IF('②5.スケジュール(販促)'!B16="","",'②5.スケジュール(販促)'!B16)</f>
        <v/>
      </c>
      <c r="C116" s="1187" t="str">
        <f>IF('②5.スケジュール(販促)'!C16="","",'②5.スケジュール(販促)'!C16)</f>
        <v/>
      </c>
      <c r="D116" s="1188" t="str">
        <f>IF('②5.スケジュール(PR) '!D115="","",'②5.スケジュール(PR) '!D115)</f>
        <v/>
      </c>
      <c r="E116" s="267">
        <f>SUM(E117:E125)</f>
        <v>0</v>
      </c>
      <c r="F116" s="267">
        <f>SUM(F117:F125)</f>
        <v>0</v>
      </c>
      <c r="G116" s="267">
        <f>SUM(G117:G125)</f>
        <v>0</v>
      </c>
      <c r="H116" s="267">
        <f>SUM(H117:H125)</f>
        <v>0</v>
      </c>
      <c r="I116" s="261"/>
      <c r="J116" s="1195"/>
      <c r="K116" s="1196"/>
      <c r="L116" s="237"/>
    </row>
    <row r="117" spans="2:13" ht="19.5" customHeight="1">
      <c r="B117" s="1175"/>
      <c r="C117" s="249" t="s">
        <v>188</v>
      </c>
      <c r="D117" s="250"/>
      <c r="E117" s="270">
        <f>SUM(F117:H117)</f>
        <v>0</v>
      </c>
      <c r="F117" s="251"/>
      <c r="G117" s="251"/>
      <c r="H117" s="251"/>
      <c r="I117" s="1186"/>
      <c r="J117" s="1173"/>
      <c r="K117" s="1174"/>
      <c r="L117" s="240"/>
      <c r="M117" s="213"/>
    </row>
    <row r="118" spans="2:13" ht="19.5" customHeight="1">
      <c r="B118" s="1176"/>
      <c r="C118" s="252" t="s">
        <v>189</v>
      </c>
      <c r="D118" s="253"/>
      <c r="E118" s="271">
        <f t="shared" ref="E118:E124" si="11">SUM(F118:H118)</f>
        <v>0</v>
      </c>
      <c r="F118" s="254"/>
      <c r="G118" s="254"/>
      <c r="H118" s="254"/>
      <c r="I118" s="1171"/>
      <c r="J118" s="1168"/>
      <c r="K118" s="1169"/>
      <c r="L118" s="237"/>
    </row>
    <row r="119" spans="2:13" ht="19.5" customHeight="1">
      <c r="B119" s="1176"/>
      <c r="C119" s="252" t="s">
        <v>190</v>
      </c>
      <c r="D119" s="253"/>
      <c r="E119" s="271">
        <f t="shared" si="11"/>
        <v>0</v>
      </c>
      <c r="F119" s="254"/>
      <c r="G119" s="254"/>
      <c r="H119" s="254"/>
      <c r="I119" s="1171"/>
      <c r="J119" s="1168"/>
      <c r="K119" s="1169"/>
      <c r="L119" s="237"/>
    </row>
    <row r="120" spans="2:13" ht="19.5" customHeight="1">
      <c r="B120" s="1176"/>
      <c r="C120" s="252" t="s">
        <v>208</v>
      </c>
      <c r="D120" s="253"/>
      <c r="E120" s="271">
        <f t="shared" si="11"/>
        <v>0</v>
      </c>
      <c r="F120" s="254"/>
      <c r="G120" s="254"/>
      <c r="H120" s="254"/>
      <c r="I120" s="1171"/>
      <c r="J120" s="1168"/>
      <c r="K120" s="1169"/>
      <c r="L120" s="237"/>
    </row>
    <row r="121" spans="2:13" ht="19.5" customHeight="1">
      <c r="B121" s="1176"/>
      <c r="C121" s="252" t="s">
        <v>192</v>
      </c>
      <c r="D121" s="253"/>
      <c r="E121" s="271">
        <f t="shared" si="11"/>
        <v>0</v>
      </c>
      <c r="F121" s="254"/>
      <c r="G121" s="254"/>
      <c r="H121" s="254"/>
      <c r="I121" s="1171"/>
      <c r="J121" s="1168"/>
      <c r="K121" s="1169"/>
      <c r="L121" s="240"/>
      <c r="M121" s="213"/>
    </row>
    <row r="122" spans="2:13" ht="19.5" customHeight="1">
      <c r="B122" s="1176"/>
      <c r="C122" s="252" t="s">
        <v>193</v>
      </c>
      <c r="D122" s="253"/>
      <c r="E122" s="271">
        <f t="shared" si="11"/>
        <v>0</v>
      </c>
      <c r="F122" s="256"/>
      <c r="G122" s="256"/>
      <c r="H122" s="256"/>
      <c r="I122" s="1171"/>
      <c r="J122" s="1168"/>
      <c r="K122" s="1169"/>
      <c r="L122" s="240"/>
      <c r="M122" s="213"/>
    </row>
    <row r="123" spans="2:13" ht="19.5" customHeight="1">
      <c r="B123" s="1176"/>
      <c r="C123" s="257" t="s">
        <v>194</v>
      </c>
      <c r="D123" s="253"/>
      <c r="E123" s="271">
        <f t="shared" si="11"/>
        <v>0</v>
      </c>
      <c r="F123" s="254"/>
      <c r="G123" s="254"/>
      <c r="H123" s="254"/>
      <c r="I123" s="1171"/>
      <c r="J123" s="1168"/>
      <c r="K123" s="1169"/>
      <c r="L123" s="240"/>
      <c r="M123" s="213"/>
    </row>
    <row r="124" spans="2:13" ht="19.5" customHeight="1">
      <c r="B124" s="1176"/>
      <c r="C124" s="252" t="s">
        <v>195</v>
      </c>
      <c r="D124" s="253"/>
      <c r="E124" s="271">
        <f t="shared" si="11"/>
        <v>0</v>
      </c>
      <c r="F124" s="254"/>
      <c r="G124" s="254"/>
      <c r="H124" s="254"/>
      <c r="I124" s="1171"/>
      <c r="J124" s="1168"/>
      <c r="K124" s="1169"/>
      <c r="L124" s="240"/>
      <c r="M124" s="213"/>
    </row>
    <row r="125" spans="2:13" ht="19.5" customHeight="1" thickBot="1">
      <c r="B125" s="1177"/>
      <c r="C125" s="273" t="s">
        <v>209</v>
      </c>
      <c r="D125" s="274"/>
      <c r="E125" s="272">
        <f>SUM(F125:H125)</f>
        <v>0</v>
      </c>
      <c r="F125" s="260"/>
      <c r="G125" s="260"/>
      <c r="H125" s="260"/>
      <c r="I125" s="1172"/>
      <c r="J125" s="1193"/>
      <c r="K125" s="1194"/>
      <c r="L125" s="240"/>
      <c r="M125" s="213"/>
    </row>
    <row r="126" spans="2:13" ht="37.5" customHeight="1">
      <c r="B126" s="368" t="str">
        <f>IF('②5.スケジュール(販促)'!B17="","",'②5.スケジュール(販促)'!B17)</f>
        <v/>
      </c>
      <c r="C126" s="1187" t="str">
        <f>IF('②5.スケジュール(販促)'!C17="","",'②5.スケジュール(販促)'!C17)</f>
        <v/>
      </c>
      <c r="D126" s="1188" t="str">
        <f>IF('②5.スケジュール(PR) '!D125="","",'②5.スケジュール(PR) '!D125)</f>
        <v/>
      </c>
      <c r="E126" s="267">
        <f>SUM(E127:E135)</f>
        <v>0</v>
      </c>
      <c r="F126" s="267">
        <f>SUM(F127:F135)</f>
        <v>0</v>
      </c>
      <c r="G126" s="267">
        <f>SUM(G127:G135)</f>
        <v>0</v>
      </c>
      <c r="H126" s="267">
        <f>SUM(H127:H135)</f>
        <v>0</v>
      </c>
      <c r="I126" s="262"/>
      <c r="J126" s="1197"/>
      <c r="K126" s="1198"/>
      <c r="L126" s="237"/>
    </row>
    <row r="127" spans="2:13" ht="19.5" customHeight="1">
      <c r="B127" s="1175"/>
      <c r="C127" s="249" t="s">
        <v>188</v>
      </c>
      <c r="D127" s="250"/>
      <c r="E127" s="270">
        <f>SUM(F127:H127)</f>
        <v>0</v>
      </c>
      <c r="F127" s="251"/>
      <c r="G127" s="251"/>
      <c r="H127" s="251"/>
      <c r="I127" s="1186"/>
      <c r="J127" s="1173"/>
      <c r="K127" s="1174"/>
      <c r="L127" s="240"/>
      <c r="M127" s="213"/>
    </row>
    <row r="128" spans="2:13" ht="19.5" customHeight="1">
      <c r="B128" s="1176"/>
      <c r="C128" s="252" t="s">
        <v>189</v>
      </c>
      <c r="D128" s="253"/>
      <c r="E128" s="271">
        <f t="shared" ref="E128:E134" si="12">SUM(F128:H128)</f>
        <v>0</v>
      </c>
      <c r="F128" s="254"/>
      <c r="G128" s="254"/>
      <c r="H128" s="254"/>
      <c r="I128" s="1171"/>
      <c r="J128" s="1168"/>
      <c r="K128" s="1169"/>
      <c r="L128" s="237"/>
    </row>
    <row r="129" spans="2:13" ht="19.5" customHeight="1">
      <c r="B129" s="1176"/>
      <c r="C129" s="252" t="s">
        <v>190</v>
      </c>
      <c r="D129" s="253"/>
      <c r="E129" s="271">
        <f t="shared" si="12"/>
        <v>0</v>
      </c>
      <c r="F129" s="254"/>
      <c r="G129" s="254"/>
      <c r="H129" s="254"/>
      <c r="I129" s="1171"/>
      <c r="J129" s="1168"/>
      <c r="K129" s="1169"/>
      <c r="L129" s="237"/>
    </row>
    <row r="130" spans="2:13" ht="19.5" customHeight="1">
      <c r="B130" s="1176"/>
      <c r="C130" s="252" t="s">
        <v>208</v>
      </c>
      <c r="D130" s="253"/>
      <c r="E130" s="271">
        <f t="shared" si="12"/>
        <v>0</v>
      </c>
      <c r="F130" s="254"/>
      <c r="G130" s="254"/>
      <c r="H130" s="254"/>
      <c r="I130" s="1171"/>
      <c r="J130" s="1168"/>
      <c r="K130" s="1169"/>
      <c r="L130" s="237"/>
    </row>
    <row r="131" spans="2:13" ht="19.5" customHeight="1">
      <c r="B131" s="1176"/>
      <c r="C131" s="252" t="s">
        <v>192</v>
      </c>
      <c r="D131" s="253"/>
      <c r="E131" s="271">
        <f t="shared" si="12"/>
        <v>0</v>
      </c>
      <c r="F131" s="254"/>
      <c r="G131" s="254"/>
      <c r="H131" s="254"/>
      <c r="I131" s="1171"/>
      <c r="J131" s="1168"/>
      <c r="K131" s="1169"/>
      <c r="L131" s="240"/>
      <c r="M131" s="213"/>
    </row>
    <row r="132" spans="2:13" ht="19.5" customHeight="1">
      <c r="B132" s="1176"/>
      <c r="C132" s="252" t="s">
        <v>193</v>
      </c>
      <c r="D132" s="253"/>
      <c r="E132" s="271">
        <f t="shared" si="12"/>
        <v>0</v>
      </c>
      <c r="F132" s="256"/>
      <c r="G132" s="256"/>
      <c r="H132" s="256"/>
      <c r="I132" s="1171"/>
      <c r="J132" s="1191"/>
      <c r="K132" s="1192"/>
      <c r="L132" s="240"/>
      <c r="M132" s="213"/>
    </row>
    <row r="133" spans="2:13" ht="19.5" customHeight="1">
      <c r="B133" s="1176"/>
      <c r="C133" s="257" t="s">
        <v>194</v>
      </c>
      <c r="D133" s="253"/>
      <c r="E133" s="271">
        <f t="shared" si="12"/>
        <v>0</v>
      </c>
      <c r="F133" s="254"/>
      <c r="G133" s="254"/>
      <c r="H133" s="254"/>
      <c r="I133" s="1171"/>
      <c r="J133" s="1168"/>
      <c r="K133" s="1169"/>
      <c r="L133" s="240"/>
      <c r="M133" s="213"/>
    </row>
    <row r="134" spans="2:13" ht="19.5" customHeight="1">
      <c r="B134" s="1176"/>
      <c r="C134" s="252" t="s">
        <v>195</v>
      </c>
      <c r="D134" s="253"/>
      <c r="E134" s="271">
        <f t="shared" si="12"/>
        <v>0</v>
      </c>
      <c r="F134" s="254"/>
      <c r="G134" s="254"/>
      <c r="H134" s="254"/>
      <c r="I134" s="1171"/>
      <c r="J134" s="1168"/>
      <c r="K134" s="1169"/>
      <c r="L134" s="240"/>
      <c r="M134" s="213"/>
    </row>
    <row r="135" spans="2:13" ht="19.5" customHeight="1" thickBot="1">
      <c r="B135" s="1177"/>
      <c r="C135" s="273" t="s">
        <v>209</v>
      </c>
      <c r="D135" s="274"/>
      <c r="E135" s="272">
        <f>SUM(F135:H135)</f>
        <v>0</v>
      </c>
      <c r="F135" s="260"/>
      <c r="G135" s="260"/>
      <c r="H135" s="260"/>
      <c r="I135" s="1172"/>
      <c r="J135" s="1189"/>
      <c r="K135" s="1190"/>
      <c r="L135" s="240"/>
      <c r="M135" s="213"/>
    </row>
    <row r="136" spans="2:13" ht="37.5" customHeight="1">
      <c r="B136" s="368" t="str">
        <f>IF('②5.スケジュール(販促)'!B18="","",'②5.スケジュール(販促)'!B18)</f>
        <v/>
      </c>
      <c r="C136" s="1187" t="str">
        <f>IF('②5.スケジュール(販促)'!C18="","",'②5.スケジュール(販促)'!C18)</f>
        <v/>
      </c>
      <c r="D136" s="1188" t="str">
        <f>IF('②5.スケジュール(PR) '!D135="","",'②5.スケジュール(PR) '!D135)</f>
        <v/>
      </c>
      <c r="E136" s="267">
        <f>SUM(E137:E145)</f>
        <v>0</v>
      </c>
      <c r="F136" s="267">
        <f>SUM(F137:F145)</f>
        <v>0</v>
      </c>
      <c r="G136" s="267">
        <f>SUM(G137:G145)</f>
        <v>0</v>
      </c>
      <c r="H136" s="267">
        <f>SUM(H137:H145)</f>
        <v>0</v>
      </c>
      <c r="I136" s="261"/>
      <c r="J136" s="1195"/>
      <c r="K136" s="1196"/>
      <c r="L136" s="237"/>
    </row>
    <row r="137" spans="2:13" ht="19.5" customHeight="1">
      <c r="B137" s="1175"/>
      <c r="C137" s="249" t="s">
        <v>188</v>
      </c>
      <c r="D137" s="250"/>
      <c r="E137" s="270">
        <f>SUM(F137:H137)</f>
        <v>0</v>
      </c>
      <c r="F137" s="251"/>
      <c r="G137" s="251"/>
      <c r="H137" s="251"/>
      <c r="I137" s="1186"/>
      <c r="J137" s="1173"/>
      <c r="K137" s="1174"/>
      <c r="L137" s="240"/>
      <c r="M137" s="213"/>
    </row>
    <row r="138" spans="2:13" ht="19.5" customHeight="1">
      <c r="B138" s="1176"/>
      <c r="C138" s="252" t="s">
        <v>189</v>
      </c>
      <c r="D138" s="253"/>
      <c r="E138" s="271">
        <f t="shared" ref="E138:E144" si="13">SUM(F138:H138)</f>
        <v>0</v>
      </c>
      <c r="F138" s="254"/>
      <c r="G138" s="254"/>
      <c r="H138" s="254"/>
      <c r="I138" s="1171"/>
      <c r="J138" s="1168"/>
      <c r="K138" s="1169"/>
      <c r="L138" s="237"/>
    </row>
    <row r="139" spans="2:13" ht="19.5" customHeight="1">
      <c r="B139" s="1176"/>
      <c r="C139" s="252" t="s">
        <v>190</v>
      </c>
      <c r="D139" s="253"/>
      <c r="E139" s="271">
        <f t="shared" si="13"/>
        <v>0</v>
      </c>
      <c r="F139" s="254"/>
      <c r="G139" s="254"/>
      <c r="H139" s="254"/>
      <c r="I139" s="1171"/>
      <c r="J139" s="1168"/>
      <c r="K139" s="1169"/>
      <c r="L139" s="237"/>
    </row>
    <row r="140" spans="2:13" ht="19.5" customHeight="1">
      <c r="B140" s="1176"/>
      <c r="C140" s="252" t="s">
        <v>208</v>
      </c>
      <c r="D140" s="253"/>
      <c r="E140" s="271">
        <f t="shared" si="13"/>
        <v>0</v>
      </c>
      <c r="F140" s="254"/>
      <c r="G140" s="254"/>
      <c r="H140" s="254"/>
      <c r="I140" s="1171"/>
      <c r="J140" s="1168"/>
      <c r="K140" s="1169"/>
      <c r="L140" s="237"/>
    </row>
    <row r="141" spans="2:13" ht="19.5" customHeight="1">
      <c r="B141" s="1176"/>
      <c r="C141" s="252" t="s">
        <v>192</v>
      </c>
      <c r="D141" s="253"/>
      <c r="E141" s="271">
        <f t="shared" si="13"/>
        <v>0</v>
      </c>
      <c r="F141" s="254"/>
      <c r="G141" s="254"/>
      <c r="H141" s="254"/>
      <c r="I141" s="1171"/>
      <c r="J141" s="1168"/>
      <c r="K141" s="1169"/>
      <c r="L141" s="240"/>
      <c r="M141" s="213"/>
    </row>
    <row r="142" spans="2:13" ht="19.5" customHeight="1">
      <c r="B142" s="1176"/>
      <c r="C142" s="252" t="s">
        <v>193</v>
      </c>
      <c r="D142" s="253"/>
      <c r="E142" s="271">
        <f t="shared" si="13"/>
        <v>0</v>
      </c>
      <c r="F142" s="256"/>
      <c r="G142" s="256"/>
      <c r="H142" s="256"/>
      <c r="I142" s="1171"/>
      <c r="J142" s="1168"/>
      <c r="K142" s="1169"/>
      <c r="L142" s="240"/>
      <c r="M142" s="213"/>
    </row>
    <row r="143" spans="2:13" ht="19.5" customHeight="1">
      <c r="B143" s="1176"/>
      <c r="C143" s="257" t="s">
        <v>194</v>
      </c>
      <c r="D143" s="253"/>
      <c r="E143" s="271">
        <f t="shared" si="13"/>
        <v>0</v>
      </c>
      <c r="F143" s="254"/>
      <c r="G143" s="254"/>
      <c r="H143" s="254"/>
      <c r="I143" s="1171"/>
      <c r="J143" s="1168"/>
      <c r="K143" s="1169"/>
      <c r="L143" s="240"/>
      <c r="M143" s="213"/>
    </row>
    <row r="144" spans="2:13" ht="19.5" customHeight="1">
      <c r="B144" s="1176"/>
      <c r="C144" s="252" t="s">
        <v>195</v>
      </c>
      <c r="D144" s="253"/>
      <c r="E144" s="271">
        <f t="shared" si="13"/>
        <v>0</v>
      </c>
      <c r="F144" s="254"/>
      <c r="G144" s="254"/>
      <c r="H144" s="254"/>
      <c r="I144" s="1171"/>
      <c r="J144" s="1168"/>
      <c r="K144" s="1169"/>
      <c r="L144" s="240"/>
      <c r="M144" s="213"/>
    </row>
    <row r="145" spans="2:13" ht="19.5" customHeight="1" thickBot="1">
      <c r="B145" s="1176"/>
      <c r="C145" s="273" t="s">
        <v>209</v>
      </c>
      <c r="D145" s="275"/>
      <c r="E145" s="277">
        <f>SUM(F145:H145)</f>
        <v>0</v>
      </c>
      <c r="F145" s="276"/>
      <c r="G145" s="276"/>
      <c r="H145" s="276"/>
      <c r="I145" s="1171"/>
      <c r="J145" s="1203"/>
      <c r="K145" s="1204"/>
      <c r="L145" s="240"/>
      <c r="M145" s="213"/>
    </row>
    <row r="146" spans="2:13" ht="37.5" customHeight="1">
      <c r="B146" s="268" t="str">
        <f>IF('②5.スケジュール(販促)'!B19="","",'②5.スケジュール(販促)'!B19)</f>
        <v/>
      </c>
      <c r="C146" s="1199" t="str">
        <f>IF('②5.スケジュール(販促)'!C19="","",'②5.スケジュール(販促)'!C19)</f>
        <v/>
      </c>
      <c r="D146" s="1200" t="str">
        <f>IF('②5.スケジュール(PR) '!D145="","",'②5.スケジュール(PR) '!D145)</f>
        <v/>
      </c>
      <c r="E146" s="269">
        <f>SUM(E147:E155)</f>
        <v>0</v>
      </c>
      <c r="F146" s="269">
        <f>SUM(F147:F155)</f>
        <v>0</v>
      </c>
      <c r="G146" s="269">
        <f>SUM(G147:G155)</f>
        <v>0</v>
      </c>
      <c r="H146" s="269">
        <f>SUM(H147:H155)</f>
        <v>0</v>
      </c>
      <c r="I146" s="263"/>
      <c r="J146" s="1201"/>
      <c r="K146" s="1202"/>
      <c r="L146" s="237"/>
    </row>
    <row r="147" spans="2:13" ht="19.5" customHeight="1">
      <c r="B147" s="1175"/>
      <c r="C147" s="249" t="s">
        <v>188</v>
      </c>
      <c r="D147" s="250"/>
      <c r="E147" s="270">
        <f>SUM(F147:H147)</f>
        <v>0</v>
      </c>
      <c r="F147" s="251"/>
      <c r="G147" s="251"/>
      <c r="H147" s="251"/>
      <c r="I147" s="1186"/>
      <c r="J147" s="1173"/>
      <c r="K147" s="1174"/>
      <c r="L147" s="240"/>
      <c r="M147" s="213"/>
    </row>
    <row r="148" spans="2:13" ht="19.5" customHeight="1">
      <c r="B148" s="1176"/>
      <c r="C148" s="252" t="s">
        <v>189</v>
      </c>
      <c r="D148" s="253"/>
      <c r="E148" s="271">
        <f t="shared" ref="E148:E154" si="14">SUM(F148:H148)</f>
        <v>0</v>
      </c>
      <c r="F148" s="254"/>
      <c r="G148" s="254"/>
      <c r="H148" s="254"/>
      <c r="I148" s="1171"/>
      <c r="J148" s="1168"/>
      <c r="K148" s="1169"/>
      <c r="L148" s="237"/>
    </row>
    <row r="149" spans="2:13" ht="19.5" customHeight="1">
      <c r="B149" s="1176"/>
      <c r="C149" s="252" t="s">
        <v>190</v>
      </c>
      <c r="D149" s="253"/>
      <c r="E149" s="271">
        <f t="shared" si="14"/>
        <v>0</v>
      </c>
      <c r="F149" s="254"/>
      <c r="G149" s="254"/>
      <c r="H149" s="254"/>
      <c r="I149" s="1171"/>
      <c r="J149" s="1168"/>
      <c r="K149" s="1169"/>
      <c r="L149" s="237"/>
    </row>
    <row r="150" spans="2:13" ht="19.5" customHeight="1">
      <c r="B150" s="1176"/>
      <c r="C150" s="252" t="s">
        <v>208</v>
      </c>
      <c r="D150" s="253"/>
      <c r="E150" s="271">
        <f t="shared" si="14"/>
        <v>0</v>
      </c>
      <c r="F150" s="254"/>
      <c r="G150" s="254"/>
      <c r="H150" s="254"/>
      <c r="I150" s="1171"/>
      <c r="J150" s="1168"/>
      <c r="K150" s="1169"/>
      <c r="L150" s="237"/>
    </row>
    <row r="151" spans="2:13" ht="19.5" customHeight="1">
      <c r="B151" s="1176"/>
      <c r="C151" s="252" t="s">
        <v>192</v>
      </c>
      <c r="D151" s="253"/>
      <c r="E151" s="271">
        <f t="shared" si="14"/>
        <v>0</v>
      </c>
      <c r="F151" s="254"/>
      <c r="G151" s="254"/>
      <c r="H151" s="254"/>
      <c r="I151" s="1171"/>
      <c r="J151" s="1168"/>
      <c r="K151" s="1169"/>
      <c r="L151" s="240"/>
      <c r="M151" s="213"/>
    </row>
    <row r="152" spans="2:13" ht="19.5" customHeight="1">
      <c r="B152" s="1176"/>
      <c r="C152" s="252" t="s">
        <v>193</v>
      </c>
      <c r="D152" s="253"/>
      <c r="E152" s="271">
        <f t="shared" si="14"/>
        <v>0</v>
      </c>
      <c r="F152" s="256"/>
      <c r="G152" s="256"/>
      <c r="H152" s="256"/>
      <c r="I152" s="1171"/>
      <c r="J152" s="1191"/>
      <c r="K152" s="1192"/>
      <c r="L152" s="240"/>
      <c r="M152" s="213"/>
    </row>
    <row r="153" spans="2:13" ht="19.5" customHeight="1">
      <c r="B153" s="1176"/>
      <c r="C153" s="257" t="s">
        <v>194</v>
      </c>
      <c r="D153" s="253"/>
      <c r="E153" s="271">
        <f t="shared" si="14"/>
        <v>0</v>
      </c>
      <c r="F153" s="254"/>
      <c r="G153" s="254"/>
      <c r="H153" s="254"/>
      <c r="I153" s="1171"/>
      <c r="J153" s="1168"/>
      <c r="K153" s="1169"/>
      <c r="L153" s="240"/>
      <c r="M153" s="213"/>
    </row>
    <row r="154" spans="2:13" ht="19.5" customHeight="1">
      <c r="B154" s="1176"/>
      <c r="C154" s="252" t="s">
        <v>195</v>
      </c>
      <c r="D154" s="253"/>
      <c r="E154" s="271">
        <f t="shared" si="14"/>
        <v>0</v>
      </c>
      <c r="F154" s="254"/>
      <c r="G154" s="254"/>
      <c r="H154" s="254"/>
      <c r="I154" s="1171"/>
      <c r="J154" s="1168"/>
      <c r="K154" s="1169"/>
      <c r="L154" s="240"/>
      <c r="M154" s="213"/>
    </row>
    <row r="155" spans="2:13" ht="19.5" customHeight="1" thickBot="1">
      <c r="B155" s="1177"/>
      <c r="C155" s="273" t="s">
        <v>209</v>
      </c>
      <c r="D155" s="274"/>
      <c r="E155" s="272">
        <f>SUM(F155:H155)</f>
        <v>0</v>
      </c>
      <c r="F155" s="260"/>
      <c r="G155" s="260"/>
      <c r="H155" s="260"/>
      <c r="I155" s="1172"/>
      <c r="J155" s="1189"/>
      <c r="K155" s="1190"/>
      <c r="L155" s="240"/>
      <c r="M155" s="213"/>
    </row>
    <row r="156" spans="2:13" ht="37.5" customHeight="1">
      <c r="B156" s="368" t="str">
        <f>IF('②5.スケジュール(販促)'!B20="","",'②5.スケジュール(販促)'!B20)</f>
        <v/>
      </c>
      <c r="C156" s="1187" t="str">
        <f>IF('②5.スケジュール(販促)'!C20="","",'②5.スケジュール(販促)'!C20)</f>
        <v/>
      </c>
      <c r="D156" s="1188" t="str">
        <f>IF('②5.スケジュール(PR) '!D155="","",'②5.スケジュール(PR) '!D155)</f>
        <v/>
      </c>
      <c r="E156" s="267">
        <f>SUM(E157:E165)</f>
        <v>0</v>
      </c>
      <c r="F156" s="267">
        <f>SUM(F157:F165)</f>
        <v>0</v>
      </c>
      <c r="G156" s="267">
        <f>SUM(G157:G165)</f>
        <v>0</v>
      </c>
      <c r="H156" s="267">
        <f>SUM(H157:H165)</f>
        <v>0</v>
      </c>
      <c r="I156" s="261"/>
      <c r="J156" s="1195"/>
      <c r="K156" s="1196"/>
      <c r="L156" s="237"/>
    </row>
    <row r="157" spans="2:13" ht="19.5" customHeight="1">
      <c r="B157" s="1175"/>
      <c r="C157" s="249" t="s">
        <v>188</v>
      </c>
      <c r="D157" s="250"/>
      <c r="E157" s="270">
        <f>SUM(F157:H157)</f>
        <v>0</v>
      </c>
      <c r="F157" s="251"/>
      <c r="G157" s="251"/>
      <c r="H157" s="251"/>
      <c r="I157" s="1186"/>
      <c r="J157" s="1173"/>
      <c r="K157" s="1174"/>
      <c r="L157" s="240"/>
      <c r="M157" s="213"/>
    </row>
    <row r="158" spans="2:13" ht="19.5" customHeight="1">
      <c r="B158" s="1176"/>
      <c r="C158" s="252" t="s">
        <v>189</v>
      </c>
      <c r="D158" s="253"/>
      <c r="E158" s="271">
        <f t="shared" ref="E158:E164" si="15">SUM(F158:H158)</f>
        <v>0</v>
      </c>
      <c r="F158" s="254"/>
      <c r="G158" s="254"/>
      <c r="H158" s="254"/>
      <c r="I158" s="1171"/>
      <c r="J158" s="1168"/>
      <c r="K158" s="1169"/>
      <c r="L158" s="237"/>
    </row>
    <row r="159" spans="2:13" ht="19.5" customHeight="1">
      <c r="B159" s="1176"/>
      <c r="C159" s="252" t="s">
        <v>190</v>
      </c>
      <c r="D159" s="253"/>
      <c r="E159" s="271">
        <f t="shared" si="15"/>
        <v>0</v>
      </c>
      <c r="F159" s="254"/>
      <c r="G159" s="254"/>
      <c r="H159" s="254"/>
      <c r="I159" s="1171"/>
      <c r="J159" s="1168"/>
      <c r="K159" s="1169"/>
      <c r="L159" s="237"/>
    </row>
    <row r="160" spans="2:13" ht="19.5" customHeight="1">
      <c r="B160" s="1176"/>
      <c r="C160" s="252" t="s">
        <v>208</v>
      </c>
      <c r="D160" s="253"/>
      <c r="E160" s="271">
        <f t="shared" si="15"/>
        <v>0</v>
      </c>
      <c r="F160" s="254"/>
      <c r="G160" s="254"/>
      <c r="H160" s="254"/>
      <c r="I160" s="1171"/>
      <c r="J160" s="1168"/>
      <c r="K160" s="1169"/>
      <c r="L160" s="237"/>
    </row>
    <row r="161" spans="2:13" ht="19.5" customHeight="1">
      <c r="B161" s="1176"/>
      <c r="C161" s="252" t="s">
        <v>192</v>
      </c>
      <c r="D161" s="253"/>
      <c r="E161" s="271">
        <f t="shared" si="15"/>
        <v>0</v>
      </c>
      <c r="F161" s="254"/>
      <c r="G161" s="254"/>
      <c r="H161" s="254"/>
      <c r="I161" s="1171"/>
      <c r="J161" s="1168"/>
      <c r="K161" s="1169"/>
      <c r="L161" s="240"/>
      <c r="M161" s="213"/>
    </row>
    <row r="162" spans="2:13" ht="19.5" customHeight="1">
      <c r="B162" s="1176"/>
      <c r="C162" s="252" t="s">
        <v>193</v>
      </c>
      <c r="D162" s="253"/>
      <c r="E162" s="271">
        <f t="shared" si="15"/>
        <v>0</v>
      </c>
      <c r="F162" s="256"/>
      <c r="G162" s="256"/>
      <c r="H162" s="256"/>
      <c r="I162" s="1171"/>
      <c r="J162" s="1168"/>
      <c r="K162" s="1169"/>
      <c r="L162" s="240"/>
      <c r="M162" s="213"/>
    </row>
    <row r="163" spans="2:13" ht="19.5" customHeight="1">
      <c r="B163" s="1176"/>
      <c r="C163" s="257" t="s">
        <v>194</v>
      </c>
      <c r="D163" s="253"/>
      <c r="E163" s="271">
        <f t="shared" si="15"/>
        <v>0</v>
      </c>
      <c r="F163" s="254"/>
      <c r="G163" s="254"/>
      <c r="H163" s="254"/>
      <c r="I163" s="1171"/>
      <c r="J163" s="1168"/>
      <c r="K163" s="1169"/>
      <c r="L163" s="240"/>
      <c r="M163" s="213"/>
    </row>
    <row r="164" spans="2:13" ht="19.5" customHeight="1">
      <c r="B164" s="1176"/>
      <c r="C164" s="252" t="s">
        <v>195</v>
      </c>
      <c r="D164" s="253"/>
      <c r="E164" s="271">
        <f t="shared" si="15"/>
        <v>0</v>
      </c>
      <c r="F164" s="254"/>
      <c r="G164" s="254"/>
      <c r="H164" s="254"/>
      <c r="I164" s="1171"/>
      <c r="J164" s="1168"/>
      <c r="K164" s="1169"/>
      <c r="L164" s="240"/>
      <c r="M164" s="213"/>
    </row>
    <row r="165" spans="2:13" ht="19.5" customHeight="1" thickBot="1">
      <c r="B165" s="1176"/>
      <c r="C165" s="273" t="s">
        <v>209</v>
      </c>
      <c r="D165" s="275"/>
      <c r="E165" s="277">
        <f>SUM(F165:H165)</f>
        <v>0</v>
      </c>
      <c r="F165" s="276"/>
      <c r="G165" s="276"/>
      <c r="H165" s="276"/>
      <c r="I165" s="1171"/>
      <c r="J165" s="1203"/>
      <c r="K165" s="1204"/>
      <c r="L165" s="240"/>
      <c r="M165" s="213"/>
    </row>
    <row r="166" spans="2:13" ht="37.5" customHeight="1">
      <c r="B166" s="268" t="str">
        <f>IF('②5.スケジュール(販促)'!B21="","",'②5.スケジュール(販促)'!B21)</f>
        <v/>
      </c>
      <c r="C166" s="1199" t="str">
        <f>IF('②5.スケジュール(販促)'!C21="","",'②5.スケジュール(販促)'!C21)</f>
        <v/>
      </c>
      <c r="D166" s="1200" t="str">
        <f>IF('②5.スケジュール(PR) '!D165="","",'②5.スケジュール(PR) '!D165)</f>
        <v/>
      </c>
      <c r="E166" s="269">
        <f>SUM(E167:E175)</f>
        <v>0</v>
      </c>
      <c r="F166" s="269">
        <f>SUM(F167:F175)</f>
        <v>0</v>
      </c>
      <c r="G166" s="269">
        <f>SUM(G167:G175)</f>
        <v>0</v>
      </c>
      <c r="H166" s="269">
        <f>SUM(H167:H175)</f>
        <v>0</v>
      </c>
      <c r="I166" s="263"/>
      <c r="J166" s="1201"/>
      <c r="K166" s="1202"/>
      <c r="L166" s="237"/>
    </row>
    <row r="167" spans="2:13" ht="19.5" customHeight="1">
      <c r="B167" s="1175"/>
      <c r="C167" s="249" t="s">
        <v>188</v>
      </c>
      <c r="D167" s="250"/>
      <c r="E167" s="270">
        <f>SUM(F167:H167)</f>
        <v>0</v>
      </c>
      <c r="F167" s="251"/>
      <c r="G167" s="251"/>
      <c r="H167" s="251"/>
      <c r="I167" s="1186"/>
      <c r="J167" s="1173"/>
      <c r="K167" s="1174"/>
      <c r="L167" s="240"/>
      <c r="M167" s="213"/>
    </row>
    <row r="168" spans="2:13" ht="19.5" customHeight="1">
      <c r="B168" s="1176"/>
      <c r="C168" s="252" t="s">
        <v>189</v>
      </c>
      <c r="D168" s="253"/>
      <c r="E168" s="271">
        <f t="shared" ref="E168:E174" si="16">SUM(F168:H168)</f>
        <v>0</v>
      </c>
      <c r="F168" s="254"/>
      <c r="G168" s="254"/>
      <c r="H168" s="254"/>
      <c r="I168" s="1171"/>
      <c r="J168" s="1168"/>
      <c r="K168" s="1169"/>
      <c r="L168" s="237"/>
    </row>
    <row r="169" spans="2:13" ht="19.5" customHeight="1">
      <c r="B169" s="1176"/>
      <c r="C169" s="252" t="s">
        <v>190</v>
      </c>
      <c r="D169" s="253"/>
      <c r="E169" s="271">
        <f t="shared" si="16"/>
        <v>0</v>
      </c>
      <c r="F169" s="254"/>
      <c r="G169" s="254"/>
      <c r="H169" s="254"/>
      <c r="I169" s="1171"/>
      <c r="J169" s="1168"/>
      <c r="K169" s="1169"/>
      <c r="L169" s="237"/>
    </row>
    <row r="170" spans="2:13" ht="19.5" customHeight="1">
      <c r="B170" s="1176"/>
      <c r="C170" s="252" t="s">
        <v>208</v>
      </c>
      <c r="D170" s="253"/>
      <c r="E170" s="271">
        <f t="shared" si="16"/>
        <v>0</v>
      </c>
      <c r="F170" s="254"/>
      <c r="G170" s="254"/>
      <c r="H170" s="254"/>
      <c r="I170" s="1171"/>
      <c r="J170" s="1168"/>
      <c r="K170" s="1169"/>
      <c r="L170" s="237"/>
    </row>
    <row r="171" spans="2:13" ht="19.5" customHeight="1">
      <c r="B171" s="1176"/>
      <c r="C171" s="252" t="s">
        <v>192</v>
      </c>
      <c r="D171" s="253"/>
      <c r="E171" s="271">
        <f t="shared" si="16"/>
        <v>0</v>
      </c>
      <c r="F171" s="254"/>
      <c r="G171" s="254"/>
      <c r="H171" s="254"/>
      <c r="I171" s="1171"/>
      <c r="J171" s="1168"/>
      <c r="K171" s="1169"/>
      <c r="L171" s="240"/>
      <c r="M171" s="213"/>
    </row>
    <row r="172" spans="2:13" ht="19.5" customHeight="1">
      <c r="B172" s="1176"/>
      <c r="C172" s="252" t="s">
        <v>193</v>
      </c>
      <c r="D172" s="253"/>
      <c r="E172" s="271">
        <f t="shared" si="16"/>
        <v>0</v>
      </c>
      <c r="F172" s="256"/>
      <c r="G172" s="256"/>
      <c r="H172" s="256"/>
      <c r="I172" s="1171"/>
      <c r="J172" s="1191"/>
      <c r="K172" s="1192"/>
      <c r="L172" s="240"/>
      <c r="M172" s="213"/>
    </row>
    <row r="173" spans="2:13" ht="19.5" customHeight="1">
      <c r="B173" s="1176"/>
      <c r="C173" s="257" t="s">
        <v>194</v>
      </c>
      <c r="D173" s="253"/>
      <c r="E173" s="271">
        <f t="shared" si="16"/>
        <v>0</v>
      </c>
      <c r="F173" s="254"/>
      <c r="G173" s="254"/>
      <c r="H173" s="254"/>
      <c r="I173" s="1171"/>
      <c r="J173" s="1168"/>
      <c r="K173" s="1169"/>
      <c r="L173" s="240"/>
      <c r="M173" s="213"/>
    </row>
    <row r="174" spans="2:13" ht="19.5" customHeight="1">
      <c r="B174" s="1176"/>
      <c r="C174" s="252" t="s">
        <v>195</v>
      </c>
      <c r="D174" s="253"/>
      <c r="E174" s="271">
        <f t="shared" si="16"/>
        <v>0</v>
      </c>
      <c r="F174" s="254"/>
      <c r="G174" s="254"/>
      <c r="H174" s="254"/>
      <c r="I174" s="1171"/>
      <c r="J174" s="1168"/>
      <c r="K174" s="1169"/>
      <c r="L174" s="240"/>
      <c r="M174" s="213"/>
    </row>
    <row r="175" spans="2:13" ht="19.5" customHeight="1" thickBot="1">
      <c r="B175" s="1177"/>
      <c r="C175" s="273" t="s">
        <v>209</v>
      </c>
      <c r="D175" s="274"/>
      <c r="E175" s="272">
        <f>SUM(F175:H175)</f>
        <v>0</v>
      </c>
      <c r="F175" s="260"/>
      <c r="G175" s="260"/>
      <c r="H175" s="260"/>
      <c r="I175" s="1172"/>
      <c r="J175" s="1189"/>
      <c r="K175" s="1190"/>
      <c r="L175" s="240"/>
      <c r="M175" s="213"/>
    </row>
    <row r="176" spans="2:13" ht="37.5" customHeight="1">
      <c r="B176" s="368" t="str">
        <f>IF('②5.スケジュール(販促)'!B22="","",'②5.スケジュール(販促)'!B22)</f>
        <v/>
      </c>
      <c r="C176" s="1187" t="str">
        <f>IF('②5.スケジュール(販促)'!C22="","",'②5.スケジュール(販促)'!C22)</f>
        <v/>
      </c>
      <c r="D176" s="1188" t="str">
        <f>IF('②5.スケジュール(PR) '!D175="","",'②5.スケジュール(PR) '!D175)</f>
        <v/>
      </c>
      <c r="E176" s="267">
        <f>SUM(E177:E185)</f>
        <v>0</v>
      </c>
      <c r="F176" s="267">
        <f>SUM(F177:F185)</f>
        <v>0</v>
      </c>
      <c r="G176" s="267">
        <f>SUM(G177:G185)</f>
        <v>0</v>
      </c>
      <c r="H176" s="267">
        <f>SUM(H177:H185)</f>
        <v>0</v>
      </c>
      <c r="I176" s="261"/>
      <c r="J176" s="1195"/>
      <c r="K176" s="1196"/>
      <c r="L176" s="237"/>
    </row>
    <row r="177" spans="2:13" ht="19.5" customHeight="1">
      <c r="B177" s="1175"/>
      <c r="C177" s="249" t="s">
        <v>188</v>
      </c>
      <c r="D177" s="250"/>
      <c r="E177" s="270">
        <f>SUM(F177:H177)</f>
        <v>0</v>
      </c>
      <c r="F177" s="251"/>
      <c r="G177" s="251"/>
      <c r="H177" s="251"/>
      <c r="I177" s="1186"/>
      <c r="J177" s="1173"/>
      <c r="K177" s="1174"/>
      <c r="L177" s="240"/>
      <c r="M177" s="213"/>
    </row>
    <row r="178" spans="2:13" ht="19.5" customHeight="1">
      <c r="B178" s="1176"/>
      <c r="C178" s="252" t="s">
        <v>189</v>
      </c>
      <c r="D178" s="253"/>
      <c r="E178" s="271">
        <f t="shared" ref="E178:E184" si="17">SUM(F178:H178)</f>
        <v>0</v>
      </c>
      <c r="F178" s="254"/>
      <c r="G178" s="254"/>
      <c r="H178" s="254"/>
      <c r="I178" s="1171"/>
      <c r="J178" s="1168"/>
      <c r="K178" s="1169"/>
      <c r="L178" s="237"/>
    </row>
    <row r="179" spans="2:13" ht="19.5" customHeight="1">
      <c r="B179" s="1176"/>
      <c r="C179" s="252" t="s">
        <v>190</v>
      </c>
      <c r="D179" s="253"/>
      <c r="E179" s="271">
        <f t="shared" si="17"/>
        <v>0</v>
      </c>
      <c r="F179" s="254"/>
      <c r="G179" s="254"/>
      <c r="H179" s="254"/>
      <c r="I179" s="1171"/>
      <c r="J179" s="1168"/>
      <c r="K179" s="1169"/>
      <c r="L179" s="237"/>
    </row>
    <row r="180" spans="2:13" ht="19.5" customHeight="1">
      <c r="B180" s="1176"/>
      <c r="C180" s="252" t="s">
        <v>208</v>
      </c>
      <c r="D180" s="253"/>
      <c r="E180" s="271">
        <f t="shared" si="17"/>
        <v>0</v>
      </c>
      <c r="F180" s="254"/>
      <c r="G180" s="254"/>
      <c r="H180" s="254"/>
      <c r="I180" s="1171"/>
      <c r="J180" s="1168"/>
      <c r="K180" s="1169"/>
      <c r="L180" s="237"/>
    </row>
    <row r="181" spans="2:13" ht="19.5" customHeight="1">
      <c r="B181" s="1176"/>
      <c r="C181" s="252" t="s">
        <v>192</v>
      </c>
      <c r="D181" s="253"/>
      <c r="E181" s="271">
        <f t="shared" si="17"/>
        <v>0</v>
      </c>
      <c r="F181" s="254"/>
      <c r="G181" s="254"/>
      <c r="H181" s="254"/>
      <c r="I181" s="1171"/>
      <c r="J181" s="1168"/>
      <c r="K181" s="1169"/>
      <c r="L181" s="240"/>
      <c r="M181" s="213"/>
    </row>
    <row r="182" spans="2:13" ht="19.5" customHeight="1">
      <c r="B182" s="1176"/>
      <c r="C182" s="252" t="s">
        <v>193</v>
      </c>
      <c r="D182" s="253"/>
      <c r="E182" s="271">
        <f t="shared" si="17"/>
        <v>0</v>
      </c>
      <c r="F182" s="256"/>
      <c r="G182" s="256"/>
      <c r="H182" s="256"/>
      <c r="I182" s="1171"/>
      <c r="J182" s="1168"/>
      <c r="K182" s="1169"/>
      <c r="L182" s="240"/>
      <c r="M182" s="213"/>
    </row>
    <row r="183" spans="2:13" ht="19.5" customHeight="1">
      <c r="B183" s="1176"/>
      <c r="C183" s="257" t="s">
        <v>194</v>
      </c>
      <c r="D183" s="253"/>
      <c r="E183" s="271">
        <f t="shared" si="17"/>
        <v>0</v>
      </c>
      <c r="F183" s="254"/>
      <c r="G183" s="254"/>
      <c r="H183" s="254"/>
      <c r="I183" s="1171"/>
      <c r="J183" s="1168"/>
      <c r="K183" s="1169"/>
      <c r="L183" s="240"/>
      <c r="M183" s="213"/>
    </row>
    <row r="184" spans="2:13" ht="19.5" customHeight="1">
      <c r="B184" s="1176"/>
      <c r="C184" s="252" t="s">
        <v>195</v>
      </c>
      <c r="D184" s="253"/>
      <c r="E184" s="271">
        <f t="shared" si="17"/>
        <v>0</v>
      </c>
      <c r="F184" s="254"/>
      <c r="G184" s="254"/>
      <c r="H184" s="254"/>
      <c r="I184" s="1171"/>
      <c r="J184" s="1168"/>
      <c r="K184" s="1169"/>
      <c r="L184" s="240"/>
      <c r="M184" s="213"/>
    </row>
    <row r="185" spans="2:13" ht="19.5" customHeight="1" thickBot="1">
      <c r="B185" s="1176"/>
      <c r="C185" s="273" t="s">
        <v>209</v>
      </c>
      <c r="D185" s="275"/>
      <c r="E185" s="277">
        <f>SUM(F185:H185)</f>
        <v>0</v>
      </c>
      <c r="F185" s="276"/>
      <c r="G185" s="276"/>
      <c r="H185" s="276"/>
      <c r="I185" s="1171"/>
      <c r="J185" s="1203"/>
      <c r="K185" s="1204"/>
      <c r="L185" s="240"/>
      <c r="M185" s="213"/>
    </row>
    <row r="186" spans="2:13" ht="37.5" customHeight="1">
      <c r="B186" s="268" t="str">
        <f>IF('②5.スケジュール(販促)'!B23="","",'②5.スケジュール(販促)'!B23)</f>
        <v/>
      </c>
      <c r="C186" s="1199" t="str">
        <f>IF('②5.スケジュール(販促)'!C23="","",'②5.スケジュール(販促)'!C23)</f>
        <v/>
      </c>
      <c r="D186" s="1200" t="str">
        <f>IF('②5.スケジュール(PR) '!D185="","",'②5.スケジュール(PR) '!D185)</f>
        <v/>
      </c>
      <c r="E186" s="269">
        <f>SUM(E187:E195)</f>
        <v>0</v>
      </c>
      <c r="F186" s="269">
        <f>SUM(F187:F195)</f>
        <v>0</v>
      </c>
      <c r="G186" s="269">
        <f>SUM(G187:G195)</f>
        <v>0</v>
      </c>
      <c r="H186" s="269">
        <f>SUM(H187:H195)</f>
        <v>0</v>
      </c>
      <c r="I186" s="263"/>
      <c r="J186" s="1201"/>
      <c r="K186" s="1202"/>
      <c r="L186" s="237"/>
    </row>
    <row r="187" spans="2:13" ht="19.5" customHeight="1">
      <c r="B187" s="1175"/>
      <c r="C187" s="249" t="s">
        <v>188</v>
      </c>
      <c r="D187" s="250"/>
      <c r="E187" s="270">
        <f>SUM(F187:H187)</f>
        <v>0</v>
      </c>
      <c r="F187" s="251"/>
      <c r="G187" s="251"/>
      <c r="H187" s="251"/>
      <c r="I187" s="1186"/>
      <c r="J187" s="1173"/>
      <c r="K187" s="1174"/>
      <c r="L187" s="240"/>
      <c r="M187" s="213"/>
    </row>
    <row r="188" spans="2:13" ht="19.5" customHeight="1">
      <c r="B188" s="1176"/>
      <c r="C188" s="252" t="s">
        <v>189</v>
      </c>
      <c r="D188" s="253"/>
      <c r="E188" s="271">
        <f t="shared" ref="E188:E194" si="18">SUM(F188:H188)</f>
        <v>0</v>
      </c>
      <c r="F188" s="254"/>
      <c r="G188" s="254"/>
      <c r="H188" s="254"/>
      <c r="I188" s="1171"/>
      <c r="J188" s="1168"/>
      <c r="K188" s="1169"/>
      <c r="L188" s="237"/>
    </row>
    <row r="189" spans="2:13" ht="19.5" customHeight="1">
      <c r="B189" s="1176"/>
      <c r="C189" s="252" t="s">
        <v>190</v>
      </c>
      <c r="D189" s="253"/>
      <c r="E189" s="271">
        <f t="shared" si="18"/>
        <v>0</v>
      </c>
      <c r="F189" s="254"/>
      <c r="G189" s="254"/>
      <c r="H189" s="254"/>
      <c r="I189" s="1171"/>
      <c r="J189" s="1168"/>
      <c r="K189" s="1169"/>
      <c r="L189" s="237"/>
    </row>
    <row r="190" spans="2:13" ht="19.5" customHeight="1">
      <c r="B190" s="1176"/>
      <c r="C190" s="252" t="s">
        <v>208</v>
      </c>
      <c r="D190" s="253"/>
      <c r="E190" s="271">
        <f t="shared" si="18"/>
        <v>0</v>
      </c>
      <c r="F190" s="254"/>
      <c r="G190" s="254"/>
      <c r="H190" s="254"/>
      <c r="I190" s="1171"/>
      <c r="J190" s="1168"/>
      <c r="K190" s="1169"/>
      <c r="L190" s="237"/>
    </row>
    <row r="191" spans="2:13" ht="19.5" customHeight="1">
      <c r="B191" s="1176"/>
      <c r="C191" s="252" t="s">
        <v>192</v>
      </c>
      <c r="D191" s="253"/>
      <c r="E191" s="271">
        <f t="shared" si="18"/>
        <v>0</v>
      </c>
      <c r="F191" s="254"/>
      <c r="G191" s="254"/>
      <c r="H191" s="254"/>
      <c r="I191" s="1171"/>
      <c r="J191" s="1168"/>
      <c r="K191" s="1169"/>
      <c r="L191" s="240"/>
      <c r="M191" s="213"/>
    </row>
    <row r="192" spans="2:13" ht="19.5" customHeight="1">
      <c r="B192" s="1176"/>
      <c r="C192" s="252" t="s">
        <v>193</v>
      </c>
      <c r="D192" s="253"/>
      <c r="E192" s="271">
        <f t="shared" si="18"/>
        <v>0</v>
      </c>
      <c r="F192" s="256"/>
      <c r="G192" s="256"/>
      <c r="H192" s="256"/>
      <c r="I192" s="1171"/>
      <c r="J192" s="1191"/>
      <c r="K192" s="1192"/>
      <c r="L192" s="240"/>
      <c r="M192" s="213"/>
    </row>
    <row r="193" spans="2:13" ht="19.5" customHeight="1">
      <c r="B193" s="1176"/>
      <c r="C193" s="257" t="s">
        <v>194</v>
      </c>
      <c r="D193" s="253"/>
      <c r="E193" s="271">
        <f t="shared" si="18"/>
        <v>0</v>
      </c>
      <c r="F193" s="254"/>
      <c r="G193" s="254"/>
      <c r="H193" s="254"/>
      <c r="I193" s="1171"/>
      <c r="J193" s="1168"/>
      <c r="K193" s="1169"/>
      <c r="L193" s="240"/>
      <c r="M193" s="213"/>
    </row>
    <row r="194" spans="2:13" ht="19.5" customHeight="1">
      <c r="B194" s="1176"/>
      <c r="C194" s="252" t="s">
        <v>195</v>
      </c>
      <c r="D194" s="253"/>
      <c r="E194" s="271">
        <f t="shared" si="18"/>
        <v>0</v>
      </c>
      <c r="F194" s="254"/>
      <c r="G194" s="254"/>
      <c r="H194" s="254"/>
      <c r="I194" s="1171"/>
      <c r="J194" s="1168"/>
      <c r="K194" s="1169"/>
      <c r="L194" s="240"/>
      <c r="M194" s="213"/>
    </row>
    <row r="195" spans="2:13" ht="19.5" customHeight="1" thickBot="1">
      <c r="B195" s="1176"/>
      <c r="C195" s="273" t="s">
        <v>209</v>
      </c>
      <c r="D195" s="275"/>
      <c r="E195" s="277">
        <f>SUM(F195:H195)</f>
        <v>0</v>
      </c>
      <c r="F195" s="276"/>
      <c r="G195" s="276"/>
      <c r="H195" s="276"/>
      <c r="I195" s="1171"/>
      <c r="J195" s="1205"/>
      <c r="K195" s="1206"/>
      <c r="L195" s="240"/>
      <c r="M195" s="213"/>
    </row>
    <row r="196" spans="2:13" ht="37.5" customHeight="1">
      <c r="B196" s="268" t="str">
        <f>IF('②5.スケジュール(販促)'!B24="","",'②5.スケジュール(販促)'!B24)</f>
        <v/>
      </c>
      <c r="C196" s="1199" t="str">
        <f>IF('②5.スケジュール(販促)'!C24="","",'②5.スケジュール(販促)'!C24)</f>
        <v/>
      </c>
      <c r="D196" s="1200" t="str">
        <f>IF('②5.スケジュール(PR) '!D195="","",'②5.スケジュール(PR) '!D195)</f>
        <v/>
      </c>
      <c r="E196" s="269">
        <f>SUM(E197:E205)</f>
        <v>0</v>
      </c>
      <c r="F196" s="269">
        <f>SUM(F197:F205)</f>
        <v>0</v>
      </c>
      <c r="G196" s="269">
        <f>SUM(G197:G205)</f>
        <v>0</v>
      </c>
      <c r="H196" s="269">
        <f>SUM(H197:H205)</f>
        <v>0</v>
      </c>
      <c r="I196" s="263"/>
      <c r="J196" s="1201"/>
      <c r="K196" s="1202"/>
      <c r="L196" s="237"/>
    </row>
    <row r="197" spans="2:13" ht="19.5" customHeight="1">
      <c r="B197" s="1175"/>
      <c r="C197" s="249" t="s">
        <v>188</v>
      </c>
      <c r="D197" s="250"/>
      <c r="E197" s="270">
        <f>SUM(F197:H197)</f>
        <v>0</v>
      </c>
      <c r="F197" s="251"/>
      <c r="G197" s="251"/>
      <c r="H197" s="251"/>
      <c r="I197" s="1186"/>
      <c r="J197" s="1173"/>
      <c r="K197" s="1174"/>
      <c r="L197" s="240"/>
      <c r="M197" s="213"/>
    </row>
    <row r="198" spans="2:13" ht="19.5" customHeight="1">
      <c r="B198" s="1176"/>
      <c r="C198" s="252" t="s">
        <v>189</v>
      </c>
      <c r="D198" s="253"/>
      <c r="E198" s="271">
        <f t="shared" ref="E198:E204" si="19">SUM(F198:H198)</f>
        <v>0</v>
      </c>
      <c r="F198" s="254"/>
      <c r="G198" s="254"/>
      <c r="H198" s="254"/>
      <c r="I198" s="1171"/>
      <c r="J198" s="1168"/>
      <c r="K198" s="1169"/>
      <c r="L198" s="237"/>
    </row>
    <row r="199" spans="2:13" ht="19.5" customHeight="1">
      <c r="B199" s="1176"/>
      <c r="C199" s="252" t="s">
        <v>190</v>
      </c>
      <c r="D199" s="253"/>
      <c r="E199" s="271">
        <f t="shared" si="19"/>
        <v>0</v>
      </c>
      <c r="F199" s="254"/>
      <c r="G199" s="254"/>
      <c r="H199" s="254"/>
      <c r="I199" s="1171"/>
      <c r="J199" s="1168"/>
      <c r="K199" s="1169"/>
      <c r="L199" s="237"/>
    </row>
    <row r="200" spans="2:13" ht="19.5" customHeight="1">
      <c r="B200" s="1176"/>
      <c r="C200" s="252" t="s">
        <v>208</v>
      </c>
      <c r="D200" s="253"/>
      <c r="E200" s="271">
        <f t="shared" si="19"/>
        <v>0</v>
      </c>
      <c r="F200" s="254"/>
      <c r="G200" s="254"/>
      <c r="H200" s="254"/>
      <c r="I200" s="1171"/>
      <c r="J200" s="1168"/>
      <c r="K200" s="1169"/>
      <c r="L200" s="237"/>
    </row>
    <row r="201" spans="2:13" ht="19.5" customHeight="1">
      <c r="B201" s="1176"/>
      <c r="C201" s="252" t="s">
        <v>192</v>
      </c>
      <c r="D201" s="253"/>
      <c r="E201" s="271">
        <f t="shared" si="19"/>
        <v>0</v>
      </c>
      <c r="F201" s="254"/>
      <c r="G201" s="254"/>
      <c r="H201" s="254"/>
      <c r="I201" s="1171"/>
      <c r="J201" s="1168"/>
      <c r="K201" s="1169"/>
      <c r="L201" s="240"/>
      <c r="M201" s="213"/>
    </row>
    <row r="202" spans="2:13" ht="19.5" customHeight="1">
      <c r="B202" s="1176"/>
      <c r="C202" s="252" t="s">
        <v>193</v>
      </c>
      <c r="D202" s="253"/>
      <c r="E202" s="271">
        <f t="shared" si="19"/>
        <v>0</v>
      </c>
      <c r="F202" s="256"/>
      <c r="G202" s="256"/>
      <c r="H202" s="256"/>
      <c r="I202" s="1171"/>
      <c r="J202" s="1191"/>
      <c r="K202" s="1192"/>
      <c r="L202" s="240"/>
      <c r="M202" s="213"/>
    </row>
    <row r="203" spans="2:13" ht="19.5" customHeight="1">
      <c r="B203" s="1176"/>
      <c r="C203" s="257" t="s">
        <v>194</v>
      </c>
      <c r="D203" s="253"/>
      <c r="E203" s="271">
        <f t="shared" si="19"/>
        <v>0</v>
      </c>
      <c r="F203" s="254"/>
      <c r="G203" s="254"/>
      <c r="H203" s="254"/>
      <c r="I203" s="1171"/>
      <c r="J203" s="1168"/>
      <c r="K203" s="1169"/>
      <c r="L203" s="240"/>
      <c r="M203" s="213"/>
    </row>
    <row r="204" spans="2:13" ht="19.5" customHeight="1">
      <c r="B204" s="1176"/>
      <c r="C204" s="252" t="s">
        <v>195</v>
      </c>
      <c r="D204" s="253"/>
      <c r="E204" s="271">
        <f t="shared" si="19"/>
        <v>0</v>
      </c>
      <c r="F204" s="254"/>
      <c r="G204" s="254"/>
      <c r="H204" s="254"/>
      <c r="I204" s="1171"/>
      <c r="J204" s="1168"/>
      <c r="K204" s="1169"/>
      <c r="L204" s="240"/>
      <c r="M204" s="213"/>
    </row>
    <row r="205" spans="2:13" ht="19.5" customHeight="1" thickBot="1">
      <c r="B205" s="1177"/>
      <c r="C205" s="273" t="s">
        <v>209</v>
      </c>
      <c r="D205" s="274"/>
      <c r="E205" s="272">
        <f>SUM(F205:H205)</f>
        <v>0</v>
      </c>
      <c r="F205" s="260"/>
      <c r="G205" s="260"/>
      <c r="H205" s="260"/>
      <c r="I205" s="1172"/>
      <c r="J205" s="1189"/>
      <c r="K205" s="1190"/>
      <c r="L205" s="240"/>
      <c r="M205" s="213"/>
    </row>
    <row r="206" spans="2:13">
      <c r="B206" s="224" t="s">
        <v>157</v>
      </c>
      <c r="C206" s="184" t="s">
        <v>197</v>
      </c>
    </row>
    <row r="207" spans="2:13">
      <c r="B207" s="224" t="s">
        <v>159</v>
      </c>
      <c r="C207" s="184" t="s">
        <v>198</v>
      </c>
    </row>
    <row r="208" spans="2:13">
      <c r="C208" s="184" t="s">
        <v>199</v>
      </c>
    </row>
    <row r="209" spans="2:3">
      <c r="B209" s="224" t="s">
        <v>161</v>
      </c>
      <c r="C209" s="761" t="s">
        <v>200</v>
      </c>
    </row>
    <row r="210" spans="2:3">
      <c r="B210" s="168" t="s">
        <v>201</v>
      </c>
      <c r="C210" s="184" t="s">
        <v>202</v>
      </c>
    </row>
    <row r="211" spans="2:3">
      <c r="C211" s="184" t="s">
        <v>203</v>
      </c>
    </row>
  </sheetData>
  <sheetProtection algorithmName="SHA-512" hashValue="ohFSiMZhyevqfMrpvIxQR9XwXYy6HJdVDWrN2ylNigODl5DuS691TsTCn/vXfvVa4xIY/pOJ9ekLoJ3f3MYiIA==" saltValue="mrxyL1rpoHXS4JKAnDprRQ==" spinCount="100000" sheet="1" formatCells="0" formatColumns="0" formatRows="0"/>
  <mergeCells count="268">
    <mergeCell ref="C196:D196"/>
    <mergeCell ref="J196:K196"/>
    <mergeCell ref="B197:B205"/>
    <mergeCell ref="I197:I205"/>
    <mergeCell ref="J197:K197"/>
    <mergeCell ref="J198:K198"/>
    <mergeCell ref="J199:K199"/>
    <mergeCell ref="J200:K200"/>
    <mergeCell ref="J201:K201"/>
    <mergeCell ref="J202:K202"/>
    <mergeCell ref="J203:K203"/>
    <mergeCell ref="J204:K204"/>
    <mergeCell ref="J205:K205"/>
    <mergeCell ref="C186:D186"/>
    <mergeCell ref="J186:K186"/>
    <mergeCell ref="B187:B195"/>
    <mergeCell ref="I187:I195"/>
    <mergeCell ref="J187:K187"/>
    <mergeCell ref="J188:K188"/>
    <mergeCell ref="J189:K189"/>
    <mergeCell ref="J190:K190"/>
    <mergeCell ref="J191:K191"/>
    <mergeCell ref="J192:K192"/>
    <mergeCell ref="J193:K193"/>
    <mergeCell ref="J194:K194"/>
    <mergeCell ref="J195:K195"/>
    <mergeCell ref="C176:D176"/>
    <mergeCell ref="J176:K176"/>
    <mergeCell ref="B177:B185"/>
    <mergeCell ref="I177:I185"/>
    <mergeCell ref="J177:K177"/>
    <mergeCell ref="J178:K178"/>
    <mergeCell ref="J179:K179"/>
    <mergeCell ref="J180:K180"/>
    <mergeCell ref="J181:K181"/>
    <mergeCell ref="J182:K182"/>
    <mergeCell ref="J183:K183"/>
    <mergeCell ref="J184:K184"/>
    <mergeCell ref="J185:K185"/>
    <mergeCell ref="C166:D166"/>
    <mergeCell ref="J166:K166"/>
    <mergeCell ref="B167:B175"/>
    <mergeCell ref="I167:I175"/>
    <mergeCell ref="J167:K167"/>
    <mergeCell ref="J168:K168"/>
    <mergeCell ref="J169:K169"/>
    <mergeCell ref="J170:K170"/>
    <mergeCell ref="J171:K171"/>
    <mergeCell ref="J172:K172"/>
    <mergeCell ref="J173:K173"/>
    <mergeCell ref="J174:K174"/>
    <mergeCell ref="J175:K175"/>
    <mergeCell ref="C156:D156"/>
    <mergeCell ref="J156:K156"/>
    <mergeCell ref="B157:B165"/>
    <mergeCell ref="I157:I165"/>
    <mergeCell ref="J157:K157"/>
    <mergeCell ref="J158:K158"/>
    <mergeCell ref="J159:K159"/>
    <mergeCell ref="J160:K160"/>
    <mergeCell ref="J161:K161"/>
    <mergeCell ref="J162:K162"/>
    <mergeCell ref="J163:K163"/>
    <mergeCell ref="J164:K164"/>
    <mergeCell ref="J165:K165"/>
    <mergeCell ref="C146:D146"/>
    <mergeCell ref="J146:K146"/>
    <mergeCell ref="B147:B155"/>
    <mergeCell ref="I147:I155"/>
    <mergeCell ref="J147:K147"/>
    <mergeCell ref="J148:K148"/>
    <mergeCell ref="J149:K149"/>
    <mergeCell ref="J150:K150"/>
    <mergeCell ref="J151:K151"/>
    <mergeCell ref="J152:K152"/>
    <mergeCell ref="J153:K153"/>
    <mergeCell ref="J154:K154"/>
    <mergeCell ref="J155:K155"/>
    <mergeCell ref="C136:D136"/>
    <mergeCell ref="J136:K136"/>
    <mergeCell ref="B137:B145"/>
    <mergeCell ref="I137:I145"/>
    <mergeCell ref="J137:K137"/>
    <mergeCell ref="J138:K138"/>
    <mergeCell ref="J139:K139"/>
    <mergeCell ref="J140:K140"/>
    <mergeCell ref="J141:K141"/>
    <mergeCell ref="J142:K142"/>
    <mergeCell ref="J143:K143"/>
    <mergeCell ref="J144:K144"/>
    <mergeCell ref="J145:K145"/>
    <mergeCell ref="C126:D126"/>
    <mergeCell ref="J126:K126"/>
    <mergeCell ref="B127:B135"/>
    <mergeCell ref="I127:I135"/>
    <mergeCell ref="J127:K127"/>
    <mergeCell ref="J128:K128"/>
    <mergeCell ref="J129:K129"/>
    <mergeCell ref="J130:K130"/>
    <mergeCell ref="J131:K131"/>
    <mergeCell ref="J132:K132"/>
    <mergeCell ref="J133:K133"/>
    <mergeCell ref="J134:K134"/>
    <mergeCell ref="J135:K135"/>
    <mergeCell ref="C116:D116"/>
    <mergeCell ref="J116:K116"/>
    <mergeCell ref="B117:B125"/>
    <mergeCell ref="I117:I125"/>
    <mergeCell ref="J117:K117"/>
    <mergeCell ref="J118:K118"/>
    <mergeCell ref="J119:K119"/>
    <mergeCell ref="J120:K120"/>
    <mergeCell ref="J121:K121"/>
    <mergeCell ref="J122:K122"/>
    <mergeCell ref="J123:K123"/>
    <mergeCell ref="J124:K124"/>
    <mergeCell ref="J125:K125"/>
    <mergeCell ref="C106:D106"/>
    <mergeCell ref="J106:K106"/>
    <mergeCell ref="B107:B115"/>
    <mergeCell ref="I107:I115"/>
    <mergeCell ref="J107:K107"/>
    <mergeCell ref="J108:K108"/>
    <mergeCell ref="J109:K109"/>
    <mergeCell ref="J110:K110"/>
    <mergeCell ref="J111:K111"/>
    <mergeCell ref="J112:K112"/>
    <mergeCell ref="J113:K113"/>
    <mergeCell ref="J114:K114"/>
    <mergeCell ref="J115:K115"/>
    <mergeCell ref="J2:K2"/>
    <mergeCell ref="B3:D4"/>
    <mergeCell ref="E3:E4"/>
    <mergeCell ref="F3:H3"/>
    <mergeCell ref="I3:I4"/>
    <mergeCell ref="J3:K4"/>
    <mergeCell ref="J11:K11"/>
    <mergeCell ref="J12:K12"/>
    <mergeCell ref="J13:K13"/>
    <mergeCell ref="J14:K14"/>
    <mergeCell ref="J15:K15"/>
    <mergeCell ref="C16:D16"/>
    <mergeCell ref="J16:K16"/>
    <mergeCell ref="B5:D5"/>
    <mergeCell ref="J5:K5"/>
    <mergeCell ref="C6:D6"/>
    <mergeCell ref="J6:K6"/>
    <mergeCell ref="B7:B15"/>
    <mergeCell ref="I7:I15"/>
    <mergeCell ref="J7:K7"/>
    <mergeCell ref="J8:K8"/>
    <mergeCell ref="J9:K9"/>
    <mergeCell ref="J10:K10"/>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J54:K54"/>
    <mergeCell ref="J55:K55"/>
    <mergeCell ref="C56:D56"/>
    <mergeCell ref="J56:K56"/>
    <mergeCell ref="J45:K45"/>
    <mergeCell ref="C46:D46"/>
    <mergeCell ref="J46:K46"/>
    <mergeCell ref="J92:K92"/>
    <mergeCell ref="J93:K93"/>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C96:D96"/>
    <mergeCell ref="J96:K96"/>
    <mergeCell ref="J85:K85"/>
    <mergeCell ref="C86:D86"/>
    <mergeCell ref="J86:K86"/>
    <mergeCell ref="J105:K105"/>
    <mergeCell ref="B97:B105"/>
    <mergeCell ref="I97:I105"/>
    <mergeCell ref="J97:K97"/>
    <mergeCell ref="J98:K98"/>
    <mergeCell ref="J99:K99"/>
    <mergeCell ref="J100:K100"/>
    <mergeCell ref="J101:K101"/>
    <mergeCell ref="J102:K102"/>
    <mergeCell ref="J103:K103"/>
    <mergeCell ref="J104:K104"/>
    <mergeCell ref="B87:B95"/>
    <mergeCell ref="I87:I95"/>
    <mergeCell ref="J87:K87"/>
    <mergeCell ref="J88:K88"/>
    <mergeCell ref="J89:K89"/>
    <mergeCell ref="J90:K90"/>
    <mergeCell ref="J91:K91"/>
    <mergeCell ref="B77:B85"/>
  </mergeCells>
  <phoneticPr fontId="1"/>
  <dataValidations count="14">
    <dataValidation allowBlank="1" showInputMessage="1" showErrorMessage="1" promptTitle="金額単位は「円」です。" prompt="間違いはありませんか？" sqref="F7 F17 F27 F37 F47 F57 F67 F77 F87 F97 F107 F117 F127 F137 F147 F157 F167 F177 F187 F197" xr:uid="{00000000-0002-0000-1900-000000000000}"/>
    <dataValidation operator="lessThan" allowBlank="1" showInputMessage="1" showErrorMessage="1" errorTitle="民間企業は対象外です。" error="[キャンセル]をクリックしてください。なお補助対象は実施要領をご確認ください。" sqref="F14 F24 F34 F44 F54 F64 F74 F84 F94 F104 F114 F124 F134 F144 F154 F164 F174 F184 F194 F204" xr:uid="{00000000-0002-0000-1900-000001000000}"/>
    <dataValidation allowBlank="1" showInputMessage="1" showErrorMessage="1" promptTitle="その他を計上する場合" prompt="内容を「D15セル」に入力してください。" sqref="F15:H15 F115:H115" xr:uid="{00000000-0002-0000-1900-000002000000}"/>
    <dataValidation allowBlank="1" showInputMessage="1" showErrorMessage="1" promptTitle="その他を計上する場合" prompt="内容を「D25セル」に入力してください。" sqref="F25:H25 F125:H125" xr:uid="{00000000-0002-0000-1900-000003000000}"/>
    <dataValidation allowBlank="1" showInputMessage="1" showErrorMessage="1" promptTitle="その他を計上する場合" prompt="内容を「D35セル」に入力してください。" sqref="F35:H35 F135:H135" xr:uid="{00000000-0002-0000-1900-000004000000}"/>
    <dataValidation allowBlank="1" showInputMessage="1" showErrorMessage="1" promptTitle="その他を計上する場合" prompt="内容を「D45セル」に入力してください。" sqref="F45:H45 F145:H145" xr:uid="{00000000-0002-0000-1900-000005000000}"/>
    <dataValidation allowBlank="1" showInputMessage="1" showErrorMessage="1" promptTitle="その他を計上する場合" prompt="内容を「D55セル」に入力してください。" sqref="F55:H55 F155:H155" xr:uid="{00000000-0002-0000-1900-000006000000}"/>
    <dataValidation allowBlank="1" showInputMessage="1" showErrorMessage="1" promptTitle="その他を計上する場合" prompt="内容を「D65セル」に入力してください。" sqref="F65:H65 F165:H165" xr:uid="{00000000-0002-0000-1900-000007000000}"/>
    <dataValidation allowBlank="1" showInputMessage="1" showErrorMessage="1" promptTitle="その他を計上する場合" prompt="内容を「D105セル」に入力してください。" sqref="F105:H105 F205:H205" xr:uid="{00000000-0002-0000-1900-000008000000}"/>
    <dataValidation allowBlank="1" showInputMessage="1" showErrorMessage="1" promptTitle="その他を計上する場合" prompt="内容を「D95セル」に入力してください。" sqref="F95:H95 F195:H195" xr:uid="{00000000-0002-0000-1900-000009000000}"/>
    <dataValidation allowBlank="1" showInputMessage="1" showErrorMessage="1" promptTitle="その他を計上する場合" prompt="内容を「D85セル」に入力してください。" sqref="F85:H85 F185:H185" xr:uid="{00000000-0002-0000-1900-00000A000000}"/>
    <dataValidation allowBlank="1" showInputMessage="1" showErrorMessage="1" promptTitle="その他を計上する場合" prompt="内容を「D75セル」に入力してください。" sqref="F75:H75 F175:H175" xr:uid="{00000000-0002-0000-1900-00000B000000}"/>
    <dataValidation type="whole" operator="lessThan" allowBlank="1" showInputMessage="1" showErrorMessage="1" errorTitle="入力不要です。" error="[キャンセル]をクリックしてください。" sqref="B16:H16 B26:H26 B36:H36 B46:H46 B56:H56 B66:H66 B76:H76 B86:H86 B96:H96 E7:E105 E107:E205 B106:H106 B196:H196 B186:H186 B176:H176 B166:H166 B156:H156 B146:H146 B136:H136 B126:H126 B116:H116 B5:H6" xr:uid="{00000000-0002-0000-1900-00000C000000}">
      <formula1>0</formula1>
    </dataValidation>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C7:C12 C14:C15 C17:C22 C24:C25 C27:C32 C34:C35 C37:C42 C44:C45 C47:C52 C54:C55 C57:C62 C64:C65 C67:C72 C74:C75 C77:C82 C84:C85 C87:C92 C94:C95 C97:C102 C104:C105 C107:C112 C114:C115 C117:C122 C124:C125 C127:C132 C134:C135 C137:C142 C144:C145 C147:C152 C154:C155 C157:C162 C164:C165 C167:C172 C174:C175 C177:C182 C184:C185 C187:C192 C194:C195 C197:C202 C204:C205" xr:uid="{00000000-0002-0000-1900-00000D000000}">
      <formula1>100000000000</formula1>
    </dataValidation>
  </dataValidations>
  <pageMargins left="0.59055118110236227" right="0.39370078740157483" top="0.78740157480314965" bottom="0.35433070866141736" header="0.31496062992125984" footer="0.15748031496062992"/>
  <pageSetup paperSize="9" scale="79" fitToHeight="0" orientation="landscape" r:id="rId1"/>
  <headerFooter>
    <oddHeader>&amp;L様式２（別添１）</oddHeader>
    <oddFooter>&amp;C&amp;"ＭＳ Ｐゴシック,標準"&amp;10&amp;P / &amp;N</oddFooter>
  </headerFooter>
  <rowBreaks count="9" manualBreakCount="9">
    <brk id="25" max="11" man="1"/>
    <brk id="45" max="11" man="1"/>
    <brk id="65" max="11" man="1"/>
    <brk id="85" max="11" man="1"/>
    <brk id="105" max="11" man="1"/>
    <brk id="125" max="11" man="1"/>
    <brk id="145" max="11" man="1"/>
    <brk id="165" max="11" man="1"/>
    <brk id="185" max="11"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249977111117893"/>
    <pageSetUpPr fitToPage="1"/>
  </sheetPr>
  <dimension ref="B1:M24"/>
  <sheetViews>
    <sheetView view="pageBreakPreview" zoomScaleNormal="100" zoomScaleSheetLayoutView="100" workbookViewId="0"/>
  </sheetViews>
  <sheetFormatPr defaultColWidth="9" defaultRowHeight="14"/>
  <cols>
    <col min="1" max="1" width="1.75" style="150" customWidth="1"/>
    <col min="2" max="2" width="16.83203125" style="150" customWidth="1"/>
    <col min="3" max="10" width="14.58203125" style="150" customWidth="1"/>
    <col min="11" max="11" width="18.25" style="150" customWidth="1"/>
    <col min="12" max="12" width="0.75" style="150" customWidth="1"/>
    <col min="13" max="16384" width="9" style="150"/>
  </cols>
  <sheetData>
    <row r="1" spans="2:13" ht="9.75" customHeight="1"/>
    <row r="2" spans="2:13" ht="23.25" customHeight="1">
      <c r="B2" s="278"/>
      <c r="C2" s="278"/>
      <c r="D2" s="279"/>
      <c r="E2" s="278"/>
      <c r="F2" s="881" t="str">
        <f>'①1.概要'!I2</f>
        <v>分野・テーマ別事業</v>
      </c>
      <c r="G2" s="278" t="s">
        <v>319</v>
      </c>
      <c r="H2" s="278"/>
      <c r="I2" s="278"/>
      <c r="J2" s="278"/>
      <c r="K2" s="278"/>
    </row>
    <row r="3" spans="2:13" ht="11.25" customHeight="1">
      <c r="B3" s="280"/>
      <c r="C3" s="280"/>
      <c r="D3" s="280"/>
      <c r="E3" s="280"/>
    </row>
    <row r="4" spans="2:13" ht="23.25" customHeight="1" thickBot="1">
      <c r="B4" s="178" t="s">
        <v>320</v>
      </c>
      <c r="E4" s="237"/>
      <c r="F4" s="282"/>
      <c r="G4" s="293"/>
      <c r="I4" s="293" t="s">
        <v>222</v>
      </c>
    </row>
    <row r="5" spans="2:13" ht="21" customHeight="1">
      <c r="B5" s="1215" t="s">
        <v>224</v>
      </c>
      <c r="C5" s="1210" t="s">
        <v>225</v>
      </c>
      <c r="D5" s="1211"/>
      <c r="E5" s="1211"/>
      <c r="F5" s="1211"/>
      <c r="G5" s="1212"/>
      <c r="H5" s="1213" t="s">
        <v>321</v>
      </c>
      <c r="I5" s="1208" t="s">
        <v>183</v>
      </c>
    </row>
    <row r="6" spans="2:13" ht="21" customHeight="1" thickBot="1">
      <c r="B6" s="1320"/>
      <c r="C6" s="1318" t="s">
        <v>322</v>
      </c>
      <c r="D6" s="1325"/>
      <c r="E6" s="1319"/>
      <c r="F6" s="1322" t="s">
        <v>323</v>
      </c>
      <c r="G6" s="1326" t="s">
        <v>324</v>
      </c>
      <c r="H6" s="1324"/>
      <c r="I6" s="1314"/>
      <c r="M6" s="217" t="s">
        <v>309</v>
      </c>
    </row>
    <row r="7" spans="2:13" ht="45.75" customHeight="1">
      <c r="B7" s="1216"/>
      <c r="C7" s="283" t="s">
        <v>325</v>
      </c>
      <c r="D7" s="371" t="s">
        <v>326</v>
      </c>
      <c r="E7" s="372" t="s">
        <v>327</v>
      </c>
      <c r="F7" s="1323"/>
      <c r="G7" s="1220"/>
      <c r="H7" s="1214"/>
      <c r="I7" s="1209"/>
      <c r="M7" s="219" t="s">
        <v>310</v>
      </c>
    </row>
    <row r="8" spans="2:13" ht="21" customHeight="1">
      <c r="B8" s="286" t="s">
        <v>231</v>
      </c>
      <c r="C8" s="308">
        <f>IF(①交付申請書!C7="","",①交付申請書!C7)</f>
        <v>0</v>
      </c>
      <c r="D8" s="381" t="str">
        <f>IF(C8=0,"",-(E8-C8))</f>
        <v/>
      </c>
      <c r="E8" s="382">
        <f>IF('⑦1.活動計画変更（PR）'!P5="",0,'⑦1.活動計画変更（PR）'!P5)</f>
        <v>0</v>
      </c>
      <c r="F8" s="383" t="str">
        <f>IF(⑦変更交付!F8="","",⑦変更交付!F8)</f>
        <v/>
      </c>
      <c r="G8" s="384" t="str">
        <f>IF(⑦変更交付!H8="","",⑦変更交付!H8)</f>
        <v/>
      </c>
      <c r="H8" s="311">
        <f>SUM(E8:G8)</f>
        <v>0</v>
      </c>
      <c r="I8" s="287"/>
    </row>
    <row r="9" spans="2:13" ht="21" customHeight="1" thickBot="1">
      <c r="B9" s="373" t="s">
        <v>328</v>
      </c>
      <c r="C9" s="312">
        <f>IF(①交付申請書!C8="","",①交付申請書!C8)</f>
        <v>0</v>
      </c>
      <c r="D9" s="385" t="str">
        <f>IF(C9=0,"",-(E9-C9))</f>
        <v/>
      </c>
      <c r="E9" s="386">
        <f>IF('⑦1.活動計画変更（販促）'!P5="",0,'⑦1.活動計画変更（販促）'!P5)</f>
        <v>0</v>
      </c>
      <c r="F9" s="387" t="str">
        <f>IF(⑦変更交付!F9="","",⑦変更交付!F9)</f>
        <v/>
      </c>
      <c r="G9" s="388" t="str">
        <f>IF(⑦変更交付!H9="","",⑦変更交付!H9)</f>
        <v/>
      </c>
      <c r="H9" s="315">
        <f>SUM(E9:G9)</f>
        <v>0</v>
      </c>
      <c r="I9" s="289"/>
    </row>
    <row r="10" spans="2:13" ht="21" customHeight="1" thickTop="1" thickBot="1">
      <c r="B10" s="454" t="s">
        <v>233</v>
      </c>
      <c r="C10" s="316">
        <f t="shared" ref="C10:H10" si="0">SUM(C8:C9)</f>
        <v>0</v>
      </c>
      <c r="D10" s="389">
        <f t="shared" si="0"/>
        <v>0</v>
      </c>
      <c r="E10" s="390">
        <f t="shared" si="0"/>
        <v>0</v>
      </c>
      <c r="F10" s="391">
        <f t="shared" si="0"/>
        <v>0</v>
      </c>
      <c r="G10" s="392">
        <f t="shared" si="0"/>
        <v>0</v>
      </c>
      <c r="H10" s="319">
        <f t="shared" si="0"/>
        <v>0</v>
      </c>
      <c r="I10" s="393" t="str">
        <f>①交付申請書!G9</f>
        <v>消費税仕入控除額</v>
      </c>
    </row>
    <row r="11" spans="2:13" ht="21" customHeight="1"/>
    <row r="12" spans="2:13" ht="21" customHeight="1" thickBot="1">
      <c r="B12" s="178" t="s">
        <v>329</v>
      </c>
      <c r="K12" s="293" t="s">
        <v>222</v>
      </c>
    </row>
    <row r="13" spans="2:13" ht="21" customHeight="1">
      <c r="B13" s="1215" t="s">
        <v>224</v>
      </c>
      <c r="C13" s="1210" t="s">
        <v>225</v>
      </c>
      <c r="D13" s="1211"/>
      <c r="E13" s="1211"/>
      <c r="F13" s="1211"/>
      <c r="G13" s="1211"/>
      <c r="H13" s="1212"/>
      <c r="I13" s="1321" t="s">
        <v>330</v>
      </c>
      <c r="J13" s="1312" t="s">
        <v>331</v>
      </c>
      <c r="K13" s="1315" t="s">
        <v>332</v>
      </c>
    </row>
    <row r="14" spans="2:13" ht="21" customHeight="1" thickBot="1">
      <c r="B14" s="1320"/>
      <c r="C14" s="1318" t="s">
        <v>333</v>
      </c>
      <c r="D14" s="1319"/>
      <c r="E14" s="1318" t="s">
        <v>334</v>
      </c>
      <c r="F14" s="1319"/>
      <c r="G14" s="1318" t="s">
        <v>284</v>
      </c>
      <c r="H14" s="1319"/>
      <c r="I14" s="1322"/>
      <c r="J14" s="1313"/>
      <c r="K14" s="1316"/>
    </row>
    <row r="15" spans="2:13" ht="35.25" customHeight="1">
      <c r="B15" s="1216"/>
      <c r="C15" s="375" t="s">
        <v>325</v>
      </c>
      <c r="D15" s="372" t="s">
        <v>335</v>
      </c>
      <c r="E15" s="376" t="s">
        <v>336</v>
      </c>
      <c r="F15" s="372" t="s">
        <v>337</v>
      </c>
      <c r="G15" s="376" t="s">
        <v>336</v>
      </c>
      <c r="H15" s="372" t="s">
        <v>338</v>
      </c>
      <c r="I15" s="1323"/>
      <c r="J15" s="1314"/>
      <c r="K15" s="1317"/>
    </row>
    <row r="16" spans="2:13" ht="21" customHeight="1">
      <c r="B16" s="286" t="s">
        <v>231</v>
      </c>
      <c r="C16" s="394">
        <f>IF('②4.実施状況（PR）'!O4="","",'②4.実施状況（PR）'!O4)</f>
        <v>0</v>
      </c>
      <c r="D16" s="395">
        <f>IF('②7.経費内訳（PR）'!F5="","",'②7.経費内訳（PR）'!F5)</f>
        <v>0</v>
      </c>
      <c r="E16" s="395">
        <f>IF('②4.実施状況（PR）'!P4="","",'②4.実施状況（PR）'!P4)</f>
        <v>0</v>
      </c>
      <c r="F16" s="395">
        <f>IF('②7.経費内訳（PR）'!G5="","",'②7.経費内訳（PR）'!G5)</f>
        <v>0</v>
      </c>
      <c r="G16" s="395">
        <f>IF('②4.実施状況（PR）'!Q4="","",'②4.実施状況（PR）'!Q4)</f>
        <v>0</v>
      </c>
      <c r="H16" s="395">
        <f>IF('②7.経費内訳（PR）'!H5="","",'②7.経費内訳（PR）'!H6)</f>
        <v>0</v>
      </c>
      <c r="I16" s="395">
        <f>IF(SUM(C16,E16,G16)="","",SUM(C16,E16,G16))</f>
        <v>0</v>
      </c>
      <c r="J16" s="395">
        <f>IF(SUM(D16,F16,H16)="","",SUM(D16,F16,H16))</f>
        <v>0</v>
      </c>
      <c r="K16" s="187"/>
    </row>
    <row r="17" spans="2:13" ht="21" customHeight="1" thickBot="1">
      <c r="B17" s="373" t="s">
        <v>328</v>
      </c>
      <c r="C17" s="396">
        <f>IF('②4.実施状況（販促）'!O4="","",'②4.実施状況（販促）'!O4)</f>
        <v>0</v>
      </c>
      <c r="D17" s="397">
        <f>IF('②7.経費内訳（販促）'!F5="","",'②7.経費内訳（販促）'!F5)</f>
        <v>0</v>
      </c>
      <c r="E17" s="397">
        <f>IF('②4.実施状況（販促）'!P4="","",'②4.実施状況（販促）'!P4)</f>
        <v>0</v>
      </c>
      <c r="F17" s="397">
        <f>IF('②7.経費内訳（販促）'!G5="","",'②7.経費内訳（販促）'!G5)</f>
        <v>0</v>
      </c>
      <c r="G17" s="397">
        <f>IF('②4.実施状況（販促）'!Q4="","",'②4.実施状況（販促）'!Q4)</f>
        <v>0</v>
      </c>
      <c r="H17" s="397">
        <f>IF('②7.経費内訳（販促）'!H5="","",'②7.経費内訳（販促）'!H5)</f>
        <v>0</v>
      </c>
      <c r="I17" s="397">
        <f>IF(SUM(C17,E17,G17)="","",SUM(C17,E17,G17))</f>
        <v>0</v>
      </c>
      <c r="J17" s="397">
        <f>IF(SUM(D17,F17,H17)="","",SUM(D17,F17,H17))</f>
        <v>0</v>
      </c>
      <c r="K17" s="377"/>
    </row>
    <row r="18" spans="2:13" ht="21" customHeight="1" thickTop="1" thickBot="1">
      <c r="B18" s="454" t="s">
        <v>233</v>
      </c>
      <c r="C18" s="398">
        <f t="shared" ref="C18:J18" si="1">IF(SUM(C16:C17)="","",SUM(C16:C17))</f>
        <v>0</v>
      </c>
      <c r="D18" s="399">
        <f t="shared" si="1"/>
        <v>0</v>
      </c>
      <c r="E18" s="399">
        <f t="shared" si="1"/>
        <v>0</v>
      </c>
      <c r="F18" s="399">
        <f t="shared" si="1"/>
        <v>0</v>
      </c>
      <c r="G18" s="399">
        <f t="shared" si="1"/>
        <v>0</v>
      </c>
      <c r="H18" s="399">
        <f t="shared" si="1"/>
        <v>0</v>
      </c>
      <c r="I18" s="399">
        <f t="shared" si="1"/>
        <v>0</v>
      </c>
      <c r="J18" s="399">
        <f t="shared" si="1"/>
        <v>0</v>
      </c>
      <c r="K18" s="374" t="s">
        <v>339</v>
      </c>
      <c r="M18" s="223" t="s">
        <v>235</v>
      </c>
    </row>
    <row r="19" spans="2:13" ht="21" customHeight="1"/>
    <row r="20" spans="2:13" ht="21" customHeight="1">
      <c r="B20" s="378" t="s">
        <v>340</v>
      </c>
      <c r="C20" s="379"/>
      <c r="F20" s="150" t="s">
        <v>341</v>
      </c>
    </row>
    <row r="21" spans="2:13" ht="21" customHeight="1">
      <c r="B21" s="380" t="b">
        <v>0</v>
      </c>
    </row>
    <row r="22" spans="2:13" ht="21" customHeight="1">
      <c r="B22" s="400" t="str">
        <f>IF(B21=TRUE,"上期で事業終了の場合も3月の年度報告の提出はあります。","")</f>
        <v/>
      </c>
    </row>
    <row r="23" spans="2:13" ht="21" customHeight="1"/>
    <row r="24" spans="2:13" ht="21" customHeight="1"/>
  </sheetData>
  <sheetProtection algorithmName="SHA-512" hashValue="Rocv+dv5eyagCwZTnGB9YFEyALKPBcio9a1XCwDJU9TRLe7Y9Tx+Y2RikDdafUnHxfg3cgmgp4ELJ99haBF/YA==" saltValue="hGTwxkyMAup+BQpUis8/6A==" spinCount="100000" sheet="1" scenarios="1" formatCells="0" formatColumns="0" formatRows="0"/>
  <mergeCells count="15">
    <mergeCell ref="B5:B7"/>
    <mergeCell ref="C5:G5"/>
    <mergeCell ref="H5:H7"/>
    <mergeCell ref="I5:I7"/>
    <mergeCell ref="C6:E6"/>
    <mergeCell ref="F6:F7"/>
    <mergeCell ref="G6:G7"/>
    <mergeCell ref="J13:J15"/>
    <mergeCell ref="K13:K15"/>
    <mergeCell ref="C14:D14"/>
    <mergeCell ref="G14:H14"/>
    <mergeCell ref="B13:B15"/>
    <mergeCell ref="C13:H13"/>
    <mergeCell ref="E14:F14"/>
    <mergeCell ref="I13:I15"/>
  </mergeCells>
  <phoneticPr fontId="1"/>
  <conditionalFormatting sqref="K18">
    <cfRule type="containsText" dxfId="2157" priority="5" operator="containsText" text="消費税仕入控除額">
      <formula>NOT(ISERROR(SEARCH("消費税仕入控除額",K18)))</formula>
    </cfRule>
  </conditionalFormatting>
  <conditionalFormatting sqref="I10">
    <cfRule type="containsText" dxfId="2156" priority="1" operator="containsText" text="消費税仕入控除額">
      <formula>NOT(ISERROR(SEARCH("消費税仕入控除額",I10)))</formula>
    </cfRule>
  </conditionalFormatting>
  <dataValidations count="2">
    <dataValidation type="list" allowBlank="1" showInputMessage="1" showErrorMessage="1" sqref="K18" xr:uid="{00000000-0002-0000-1A00-000000000000}">
      <formula1>"消費税仕入控除額,該当なし,含税額"</formula1>
    </dataValidation>
    <dataValidation type="whole" operator="lessThan" allowBlank="1" showInputMessage="1" showErrorMessage="1" sqref="B21:B22" xr:uid="{00000000-0002-0000-1A00-000001000000}">
      <formula1>0</formula1>
    </dataValidation>
  </dataValidations>
  <pageMargins left="0.59055118110236227" right="0.39370078740157483" top="0.74803149606299213" bottom="0.35433070866141736" header="0.31496062992125984" footer="0.15748031496062992"/>
  <pageSetup paperSize="9" scale="81" orientation="landscape" r:id="rId1"/>
  <headerFooter>
    <oddHeader>&amp;L様式２（別添２）</oddHeader>
    <oddFooter>&amp;C&amp;"ＭＳ Ｐゴシック,標準"&amp;10&amp;P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ltText="あり">
                <anchor moveWithCells="1">
                  <from>
                    <xdr:col>3</xdr:col>
                    <xdr:colOff>412750</xdr:colOff>
                    <xdr:row>18</xdr:row>
                    <xdr:rowOff>266700</xdr:rowOff>
                  </from>
                  <to>
                    <xdr:col>3</xdr:col>
                    <xdr:colOff>895350</xdr:colOff>
                    <xdr:row>20</xdr:row>
                    <xdr:rowOff>0</xdr:rowOff>
                  </to>
                </anchor>
              </controlPr>
            </control>
          </mc:Choice>
        </mc:AlternateContent>
        <mc:AlternateContent xmlns:mc="http://schemas.openxmlformats.org/markup-compatibility/2006">
          <mc:Choice Requires="x14">
            <control shapeId="59394" r:id="rId5" name="Check Box 2">
              <controlPr defaultSize="0" autoFill="0" autoLine="0" autoPict="0">
                <anchor moveWithCells="1">
                  <from>
                    <xdr:col>4</xdr:col>
                    <xdr:colOff>412750</xdr:colOff>
                    <xdr:row>19</xdr:row>
                    <xdr:rowOff>0</xdr:rowOff>
                  </from>
                  <to>
                    <xdr:col>4</xdr:col>
                    <xdr:colOff>895350</xdr:colOff>
                    <xdr:row>20</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pageSetUpPr fitToPage="1"/>
  </sheetPr>
  <dimension ref="B1:L26"/>
  <sheetViews>
    <sheetView view="pageBreakPreview" zoomScaleNormal="100" zoomScaleSheetLayoutView="100" workbookViewId="0"/>
  </sheetViews>
  <sheetFormatPr defaultColWidth="9" defaultRowHeight="13"/>
  <cols>
    <col min="1" max="1" width="1.58203125" style="121" customWidth="1"/>
    <col min="2" max="2" width="5.5" style="121" customWidth="1"/>
    <col min="3" max="3" width="20.08203125" style="121" customWidth="1"/>
    <col min="4" max="6" width="14.08203125" style="121" customWidth="1"/>
    <col min="7" max="7" width="10.58203125" style="121" customWidth="1"/>
    <col min="8" max="8" width="14.08203125" style="121" customWidth="1"/>
    <col min="9" max="9" width="11.83203125" style="121" customWidth="1"/>
    <col min="10" max="10" width="14.08203125" style="121" customWidth="1"/>
    <col min="11" max="11" width="12.83203125" style="121" customWidth="1"/>
    <col min="12" max="12" width="13" style="121" customWidth="1"/>
    <col min="13" max="13" width="1.58203125" style="121" customWidth="1"/>
    <col min="14" max="16384" width="9" style="121"/>
  </cols>
  <sheetData>
    <row r="1" spans="2:12" ht="6" customHeight="1"/>
    <row r="2" spans="2:12" ht="32.25" customHeight="1">
      <c r="B2" s="126"/>
      <c r="C2" s="126"/>
      <c r="D2" s="126"/>
      <c r="E2" s="401"/>
      <c r="H2" s="882" t="s">
        <v>342</v>
      </c>
      <c r="I2" s="402" t="s">
        <v>343</v>
      </c>
      <c r="J2" s="402"/>
      <c r="K2" s="126"/>
      <c r="L2" s="126"/>
    </row>
    <row r="3" spans="2:12" ht="19.5" customHeight="1">
      <c r="B3" s="126"/>
      <c r="C3" s="126"/>
      <c r="D3" s="126"/>
      <c r="E3" s="401"/>
      <c r="F3" s="401"/>
      <c r="G3" s="402"/>
      <c r="H3" s="126"/>
      <c r="I3" s="126"/>
      <c r="J3" s="402"/>
      <c r="K3" s="1328" t="s">
        <v>344</v>
      </c>
      <c r="L3" s="1328"/>
    </row>
    <row r="4" spans="2:12" ht="19.5" customHeight="1"/>
    <row r="5" spans="2:12" ht="19.5" customHeight="1">
      <c r="B5" s="403" t="s">
        <v>345</v>
      </c>
      <c r="C5" s="403"/>
      <c r="I5" s="1329" t="s">
        <v>346</v>
      </c>
      <c r="J5" s="1330" t="str">
        <f>IF('①1.概要'!C11="","",'①1.概要'!C11)</f>
        <v/>
      </c>
      <c r="K5" s="1330"/>
      <c r="L5" s="1330"/>
    </row>
    <row r="6" spans="2:12" ht="19.5" customHeight="1">
      <c r="G6" s="126"/>
      <c r="I6" s="1329"/>
      <c r="J6" s="1330"/>
      <c r="K6" s="1330"/>
      <c r="L6" s="1330"/>
    </row>
    <row r="7" spans="2:12" ht="28.5" customHeight="1">
      <c r="H7" s="404"/>
      <c r="I7" s="405" t="s">
        <v>347</v>
      </c>
      <c r="J7" s="1331" t="str">
        <f>IF(様式①申請!J8="","",様式①申請!J8)</f>
        <v/>
      </c>
      <c r="K7" s="1331"/>
      <c r="L7" s="1331"/>
    </row>
    <row r="8" spans="2:12" ht="24.75" customHeight="1">
      <c r="H8" s="406"/>
      <c r="I8" s="405" t="s">
        <v>348</v>
      </c>
      <c r="J8" s="1327" t="str">
        <f>IF(様式①申請!J9="","",様式①申請!J9)</f>
        <v/>
      </c>
      <c r="K8" s="1327"/>
      <c r="L8" s="1327"/>
    </row>
    <row r="9" spans="2:12" ht="19.5" customHeight="1">
      <c r="L9" s="818"/>
    </row>
    <row r="10" spans="2:12" ht="19.5" customHeight="1"/>
    <row r="11" spans="2:12" s="150" customFormat="1" ht="19.5" customHeight="1">
      <c r="B11" s="444"/>
      <c r="C11" s="444" t="s">
        <v>349</v>
      </c>
      <c r="D11" s="445"/>
      <c r="E11" s="445"/>
      <c r="F11" s="445"/>
      <c r="G11" s="445"/>
      <c r="H11" s="445"/>
      <c r="I11" s="445"/>
      <c r="J11" s="445"/>
      <c r="K11" s="445"/>
      <c r="L11" s="445"/>
    </row>
    <row r="12" spans="2:12" s="150" customFormat="1" ht="19.5" customHeight="1">
      <c r="B12" s="444"/>
      <c r="C12" s="444" t="s">
        <v>350</v>
      </c>
      <c r="D12" s="445"/>
      <c r="E12" s="445"/>
      <c r="F12" s="445"/>
      <c r="G12" s="445"/>
      <c r="H12" s="445"/>
      <c r="I12" s="445"/>
      <c r="J12" s="445"/>
      <c r="K12" s="445"/>
      <c r="L12" s="445"/>
    </row>
    <row r="13" spans="2:12" ht="19.5" customHeight="1">
      <c r="B13" s="1332" t="s">
        <v>351</v>
      </c>
      <c r="C13" s="1332"/>
      <c r="D13" s="1332"/>
      <c r="E13" s="1332"/>
      <c r="F13" s="1332"/>
      <c r="G13" s="1332"/>
      <c r="H13" s="1332"/>
      <c r="I13" s="1332"/>
      <c r="J13" s="1332"/>
      <c r="K13" s="1332"/>
      <c r="L13" s="1332"/>
    </row>
    <row r="14" spans="2:12" ht="19.5" customHeight="1" thickBot="1">
      <c r="D14" s="126"/>
      <c r="E14" s="126"/>
      <c r="F14" s="126"/>
      <c r="G14" s="126"/>
      <c r="H14" s="126"/>
      <c r="I14" s="126"/>
      <c r="J14" s="126"/>
      <c r="K14" s="126"/>
      <c r="L14" s="123" t="s">
        <v>178</v>
      </c>
    </row>
    <row r="15" spans="2:12" ht="40.5" customHeight="1">
      <c r="B15" s="1333" t="s">
        <v>293</v>
      </c>
      <c r="C15" s="1334"/>
      <c r="D15" s="1337" t="s">
        <v>352</v>
      </c>
      <c r="E15" s="1337" t="s">
        <v>353</v>
      </c>
      <c r="F15" s="1339" t="s">
        <v>354</v>
      </c>
      <c r="G15" s="1340"/>
      <c r="H15" s="1339" t="s">
        <v>355</v>
      </c>
      <c r="I15" s="1340"/>
      <c r="J15" s="1339" t="s">
        <v>356</v>
      </c>
      <c r="K15" s="1340"/>
      <c r="L15" s="408" t="s">
        <v>357</v>
      </c>
    </row>
    <row r="16" spans="2:12" ht="65.25" customHeight="1">
      <c r="B16" s="1335"/>
      <c r="C16" s="1336"/>
      <c r="D16" s="938"/>
      <c r="E16" s="1338"/>
      <c r="F16" s="409" t="s">
        <v>358</v>
      </c>
      <c r="G16" s="409" t="s">
        <v>359</v>
      </c>
      <c r="H16" s="409" t="s">
        <v>358</v>
      </c>
      <c r="I16" s="409" t="s">
        <v>360</v>
      </c>
      <c r="J16" s="409" t="s">
        <v>358</v>
      </c>
      <c r="K16" s="409" t="s">
        <v>359</v>
      </c>
      <c r="L16" s="206"/>
    </row>
    <row r="17" spans="2:12" ht="36.65" customHeight="1">
      <c r="B17" s="1341" t="s">
        <v>361</v>
      </c>
      <c r="C17" s="1342"/>
      <c r="D17" s="411"/>
      <c r="E17" s="411"/>
      <c r="F17" s="411"/>
      <c r="G17" s="412" t="str">
        <f>IF(E17="","",(F17/E17*100))</f>
        <v/>
      </c>
      <c r="H17" s="411"/>
      <c r="I17" s="412" t="str">
        <f>IF(E17="","",((F17+H17)/E17*100))</f>
        <v/>
      </c>
      <c r="J17" s="411">
        <f>E17-(F17+H17)</f>
        <v>0</v>
      </c>
      <c r="K17" s="412" t="str">
        <f>IF(E17="","",(J17/E17*100))</f>
        <v/>
      </c>
      <c r="L17" s="206"/>
    </row>
    <row r="18" spans="2:12" ht="36.65" customHeight="1" thickBot="1">
      <c r="B18" s="1343" t="s">
        <v>362</v>
      </c>
      <c r="C18" s="1344"/>
      <c r="D18" s="413"/>
      <c r="E18" s="413"/>
      <c r="F18" s="413"/>
      <c r="G18" s="414" t="str">
        <f>IF(E18="","",(F18/E18*100))</f>
        <v/>
      </c>
      <c r="H18" s="413"/>
      <c r="I18" s="414" t="str">
        <f>IF(E18="","",((F18+H18)/E18*100))</f>
        <v/>
      </c>
      <c r="J18" s="413">
        <f>E18-(F18+H18)</f>
        <v>0</v>
      </c>
      <c r="K18" s="414" t="str">
        <f>IF(E18="","",(J18/E18*100))</f>
        <v/>
      </c>
      <c r="L18" s="415"/>
    </row>
    <row r="19" spans="2:12" ht="36.65" customHeight="1" thickTop="1" thickBot="1">
      <c r="B19" s="1345" t="s">
        <v>363</v>
      </c>
      <c r="C19" s="1346"/>
      <c r="D19" s="416">
        <f>SUM(D17:D18)</f>
        <v>0</v>
      </c>
      <c r="E19" s="417">
        <f>SUM(E17:E18)</f>
        <v>0</v>
      </c>
      <c r="F19" s="417">
        <f>SUM(F17:F18)</f>
        <v>0</v>
      </c>
      <c r="G19" s="418" t="e">
        <f>IF(E19="","",(F19/E19*100))</f>
        <v>#DIV/0!</v>
      </c>
      <c r="H19" s="417">
        <f>SUM(H17:H18)</f>
        <v>0</v>
      </c>
      <c r="I19" s="418" t="e">
        <f>IF(E19="","",((F19+H19)/E19*100))</f>
        <v>#DIV/0!</v>
      </c>
      <c r="J19" s="417">
        <f>SUM(J17:J18)</f>
        <v>0</v>
      </c>
      <c r="K19" s="418" t="e">
        <f>IF(E19="","",(J19/E19*100))</f>
        <v>#DIV/0!</v>
      </c>
      <c r="L19" s="419"/>
    </row>
    <row r="20" spans="2:12" ht="19.5" customHeight="1" thickBot="1">
      <c r="B20" s="142"/>
      <c r="C20" s="142"/>
      <c r="D20" s="420"/>
      <c r="E20" s="420"/>
      <c r="F20" s="420"/>
      <c r="G20" s="421"/>
      <c r="H20" s="420"/>
      <c r="I20" s="421"/>
      <c r="J20" s="420"/>
      <c r="K20" s="421"/>
      <c r="L20" s="422"/>
    </row>
    <row r="21" spans="2:12" ht="27.75" customHeight="1" thickBot="1">
      <c r="B21" s="1347" t="s">
        <v>364</v>
      </c>
      <c r="C21" s="1348"/>
      <c r="D21" s="1349" t="str">
        <f>IF(①交付申請書!D27="日付を入力してください","",①交付申請書!D27)</f>
        <v/>
      </c>
      <c r="E21" s="1350"/>
      <c r="F21" s="423"/>
      <c r="G21" s="424"/>
      <c r="H21" s="126"/>
      <c r="I21" s="425"/>
      <c r="J21" s="423"/>
      <c r="K21" s="424"/>
    </row>
    <row r="22" spans="2:12" ht="20.25" customHeight="1">
      <c r="B22" s="426"/>
      <c r="C22" s="426"/>
      <c r="D22" s="427"/>
      <c r="E22" s="427"/>
      <c r="F22" s="423"/>
      <c r="G22" s="424"/>
      <c r="H22" s="126"/>
      <c r="I22" s="425"/>
      <c r="J22" s="423"/>
      <c r="K22" s="424"/>
    </row>
    <row r="23" spans="2:12" ht="17.25" customHeight="1">
      <c r="B23" s="428" t="s">
        <v>365</v>
      </c>
      <c r="C23" s="292" t="s">
        <v>366</v>
      </c>
    </row>
    <row r="24" spans="2:12" ht="17.25" customHeight="1">
      <c r="B24" s="428" t="s">
        <v>367</v>
      </c>
      <c r="C24" s="292" t="s">
        <v>368</v>
      </c>
      <c r="D24" s="429"/>
      <c r="E24" s="292"/>
      <c r="F24" s="292"/>
      <c r="G24" s="292"/>
      <c r="H24" s="292"/>
      <c r="I24" s="292"/>
      <c r="J24" s="292"/>
      <c r="K24" s="292"/>
      <c r="L24" s="292"/>
    </row>
    <row r="25" spans="2:12" ht="17.25" customHeight="1">
      <c r="B25" s="428" t="s">
        <v>369</v>
      </c>
      <c r="C25" s="292" t="s">
        <v>370</v>
      </c>
      <c r="D25" s="126"/>
      <c r="E25" s="126"/>
      <c r="F25" s="126"/>
      <c r="G25" s="126"/>
      <c r="H25" s="126"/>
      <c r="I25" s="126"/>
      <c r="J25" s="126"/>
      <c r="K25" s="126"/>
      <c r="L25" s="126"/>
    </row>
    <row r="26" spans="2:12" ht="9.75" customHeight="1"/>
  </sheetData>
  <sheetProtection algorithmName="SHA-512" hashValue="0m3waVYGhQ/+NKT/8GjnqGIjVclIfFtr4LHwhaHJ1Yk38qsvaWQfs5hFng/siuRruTspT8MwlbPQ9HHhHADmXA==" saltValue="1EiiNLoa5jSdD7gzGkbvcQ==" spinCount="100000" sheet="1" formatCells="0" formatColumns="0" formatRows="0"/>
  <mergeCells count="17">
    <mergeCell ref="B17:C17"/>
    <mergeCell ref="B18:C18"/>
    <mergeCell ref="B19:C19"/>
    <mergeCell ref="B21:C21"/>
    <mergeCell ref="D21:E21"/>
    <mergeCell ref="B13:L13"/>
    <mergeCell ref="B15:C16"/>
    <mergeCell ref="D15:D16"/>
    <mergeCell ref="E15:E16"/>
    <mergeCell ref="F15:G15"/>
    <mergeCell ref="H15:I15"/>
    <mergeCell ref="J15:K15"/>
    <mergeCell ref="J8:L8"/>
    <mergeCell ref="K3:L3"/>
    <mergeCell ref="I5:I6"/>
    <mergeCell ref="J5:L6"/>
    <mergeCell ref="J7:L7"/>
  </mergeCells>
  <phoneticPr fontId="1"/>
  <conditionalFormatting sqref="K3:L3">
    <cfRule type="containsText" dxfId="2155" priority="4" operator="containsText" text="日付を入力してください">
      <formula>NOT(ISERROR(SEARCH("日付を入力してください",K3)))</formula>
    </cfRule>
  </conditionalFormatting>
  <dataValidations count="1">
    <dataValidation allowBlank="1" showInputMessage="1" showErrorMessage="1" promptTitle="西暦で入力してください。" prompt="例：2021/1/1" sqref="K3:L3" xr:uid="{00000000-0002-0000-1B00-000000000000}"/>
  </dataValidations>
  <pageMargins left="0.59055118110236227" right="0.39370078740157483" top="0.74803149606299213" bottom="0.27" header="0.31496062992125984" footer="0.16"/>
  <pageSetup paperSize="9" scale="83" fitToHeight="0" orientation="landscape" horizontalDpi="300" verticalDpi="300" r:id="rId1"/>
  <headerFooter>
    <oddHeader>&amp;L様式第３号</oddHead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pageSetUpPr fitToPage="1"/>
  </sheetPr>
  <dimension ref="B1:K32"/>
  <sheetViews>
    <sheetView view="pageBreakPreview" zoomScaleNormal="100" zoomScaleSheetLayoutView="100" workbookViewId="0"/>
  </sheetViews>
  <sheetFormatPr defaultColWidth="9" defaultRowHeight="13"/>
  <cols>
    <col min="1" max="1" width="6" style="121" customWidth="1"/>
    <col min="2" max="2" width="5.5" style="121" customWidth="1"/>
    <col min="3" max="3" width="20.08203125" style="121" customWidth="1"/>
    <col min="4" max="4" width="17.08203125" style="121" customWidth="1"/>
    <col min="5" max="5" width="20.58203125" style="121" customWidth="1"/>
    <col min="6" max="6" width="10.58203125" style="121" customWidth="1"/>
    <col min="7" max="7" width="20.58203125" style="121" customWidth="1"/>
    <col min="8" max="8" width="16.58203125" style="121" customWidth="1"/>
    <col min="9" max="9" width="21.83203125" style="121" customWidth="1"/>
    <col min="10" max="11" width="6" style="121" customWidth="1"/>
    <col min="12" max="16384" width="9" style="121"/>
  </cols>
  <sheetData>
    <row r="1" spans="2:11" ht="6" customHeight="1"/>
    <row r="2" spans="2:11" ht="32.25" customHeight="1">
      <c r="B2" s="126"/>
      <c r="C2" s="126"/>
      <c r="D2" s="401"/>
      <c r="E2" s="401"/>
      <c r="G2" s="883" t="str">
        <f>様式③!H2</f>
        <v>分野・テーマ別海外販路開拓対策事業</v>
      </c>
      <c r="H2" s="402" t="s">
        <v>371</v>
      </c>
      <c r="I2" s="126"/>
    </row>
    <row r="3" spans="2:11" ht="19.5" customHeight="1">
      <c r="B3" s="126"/>
      <c r="C3" s="126"/>
      <c r="D3" s="401"/>
      <c r="E3" s="401"/>
      <c r="F3" s="402"/>
      <c r="G3" s="126"/>
      <c r="H3" s="126"/>
      <c r="I3" s="1328" t="s">
        <v>344</v>
      </c>
      <c r="J3" s="1328"/>
    </row>
    <row r="4" spans="2:11" ht="19.5" customHeight="1"/>
    <row r="5" spans="2:11" ht="19.5" customHeight="1">
      <c r="B5" s="403" t="s">
        <v>345</v>
      </c>
      <c r="C5" s="403"/>
      <c r="G5" s="1351" t="s">
        <v>75</v>
      </c>
      <c r="H5" s="1352" t="str">
        <f>IF('①1.概要'!C11="","",'①1.概要'!C11)</f>
        <v/>
      </c>
      <c r="I5" s="1352"/>
      <c r="J5" s="1352"/>
    </row>
    <row r="6" spans="2:11" ht="19.5" customHeight="1">
      <c r="F6" s="126"/>
      <c r="G6" s="1351"/>
      <c r="H6" s="1352"/>
      <c r="I6" s="1352"/>
      <c r="J6" s="1352"/>
    </row>
    <row r="7" spans="2:11" ht="28.5" customHeight="1">
      <c r="G7" s="430" t="s">
        <v>347</v>
      </c>
      <c r="H7" s="1353" t="str">
        <f>IF(様式①申請!J8="","",様式①申請!J8)</f>
        <v/>
      </c>
      <c r="I7" s="1353"/>
      <c r="J7" s="1353"/>
    </row>
    <row r="8" spans="2:11" ht="24.75" customHeight="1">
      <c r="G8" s="430" t="s">
        <v>348</v>
      </c>
      <c r="H8" s="1354" t="str">
        <f>IF(様式①申請!J9="","",様式①申請!J9)</f>
        <v/>
      </c>
      <c r="I8" s="1354"/>
      <c r="J8" s="1355"/>
      <c r="K8" s="1355"/>
    </row>
    <row r="9" spans="2:11" ht="19.5" customHeight="1"/>
    <row r="10" spans="2:11" s="150" customFormat="1" ht="19.5" customHeight="1">
      <c r="B10" s="444"/>
      <c r="C10" s="444" t="s">
        <v>372</v>
      </c>
      <c r="D10" s="445"/>
      <c r="E10" s="445"/>
      <c r="F10" s="445"/>
      <c r="G10" s="445"/>
      <c r="H10" s="445"/>
      <c r="I10" s="445"/>
    </row>
    <row r="11" spans="2:11" s="150" customFormat="1" ht="19.5" customHeight="1">
      <c r="B11" s="444"/>
      <c r="C11" s="444" t="s">
        <v>373</v>
      </c>
      <c r="D11" s="445"/>
      <c r="E11" s="445"/>
      <c r="F11" s="445"/>
      <c r="G11" s="445"/>
      <c r="H11" s="445"/>
      <c r="I11" s="445"/>
    </row>
    <row r="12" spans="2:11" s="150" customFormat="1" ht="19.5" customHeight="1">
      <c r="B12" s="444"/>
      <c r="C12" s="444" t="s">
        <v>374</v>
      </c>
      <c r="D12" s="445"/>
      <c r="E12" s="445"/>
      <c r="F12" s="445"/>
      <c r="G12" s="445"/>
      <c r="H12" s="445"/>
      <c r="I12" s="445"/>
    </row>
    <row r="13" spans="2:11" ht="19.5" customHeight="1">
      <c r="B13" s="1332" t="s">
        <v>351</v>
      </c>
      <c r="C13" s="1332"/>
      <c r="D13" s="1332"/>
      <c r="E13" s="1332"/>
      <c r="F13" s="1332"/>
      <c r="G13" s="1332"/>
      <c r="H13" s="1332"/>
      <c r="I13" s="1332"/>
    </row>
    <row r="14" spans="2:11" ht="19.5" customHeight="1" thickBot="1">
      <c r="D14" s="126"/>
      <c r="E14" s="126"/>
      <c r="F14" s="126"/>
      <c r="G14" s="126"/>
      <c r="H14" s="126"/>
      <c r="I14" s="123" t="s">
        <v>178</v>
      </c>
    </row>
    <row r="15" spans="2:11" ht="23.25" customHeight="1">
      <c r="B15" s="1333" t="s">
        <v>293</v>
      </c>
      <c r="C15" s="1334"/>
      <c r="D15" s="1337" t="s">
        <v>375</v>
      </c>
      <c r="E15" s="1361" t="s">
        <v>376</v>
      </c>
      <c r="F15" s="1362"/>
      <c r="G15" s="1362"/>
      <c r="H15" s="1362"/>
      <c r="I15" s="408" t="s">
        <v>357</v>
      </c>
    </row>
    <row r="16" spans="2:11" ht="30" customHeight="1">
      <c r="B16" s="1363"/>
      <c r="C16" s="1364"/>
      <c r="D16" s="1365"/>
      <c r="E16" s="1357" t="s">
        <v>377</v>
      </c>
      <c r="F16" s="1358"/>
      <c r="G16" s="1357" t="s">
        <v>378</v>
      </c>
      <c r="H16" s="1358"/>
      <c r="I16" s="198"/>
    </row>
    <row r="17" spans="2:9" ht="34.5" customHeight="1">
      <c r="B17" s="1335"/>
      <c r="C17" s="1336"/>
      <c r="D17" s="1338"/>
      <c r="E17" s="409" t="s">
        <v>379</v>
      </c>
      <c r="F17" s="409" t="s">
        <v>359</v>
      </c>
      <c r="G17" s="409" t="s">
        <v>379</v>
      </c>
      <c r="H17" s="409" t="s">
        <v>380</v>
      </c>
      <c r="I17" s="206"/>
    </row>
    <row r="18" spans="2:9" ht="25.5" customHeight="1">
      <c r="B18" s="1341" t="s">
        <v>361</v>
      </c>
      <c r="C18" s="1342"/>
      <c r="D18" s="411"/>
      <c r="E18" s="411"/>
      <c r="F18" s="431" t="str">
        <f>IF(D18="","",(E18/D18*100))</f>
        <v/>
      </c>
      <c r="G18" s="432" t="str">
        <f>IF(D18="","",D18-E18)</f>
        <v/>
      </c>
      <c r="H18" s="433" t="str">
        <f>IF(①交付申請書!D27="日付を入力してください","",①交付申請書!D27)</f>
        <v/>
      </c>
      <c r="I18" s="206"/>
    </row>
    <row r="19" spans="2:9" ht="25.5" customHeight="1" thickBot="1">
      <c r="B19" s="1343" t="s">
        <v>362</v>
      </c>
      <c r="C19" s="1344"/>
      <c r="D19" s="413"/>
      <c r="E19" s="413"/>
      <c r="F19" s="434" t="str">
        <f>IF(D19="","",(E19/D19*100))</f>
        <v/>
      </c>
      <c r="G19" s="435" t="str">
        <f>IF(D19="","",D19-E19)</f>
        <v/>
      </c>
      <c r="H19" s="436" t="str">
        <f>IF(①交付申請書!D27="日付を入力してください","",①交付申請書!D27)</f>
        <v/>
      </c>
      <c r="I19" s="415"/>
    </row>
    <row r="20" spans="2:9" ht="25.5" customHeight="1" thickTop="1" thickBot="1">
      <c r="B20" s="1359" t="s">
        <v>363</v>
      </c>
      <c r="C20" s="1360"/>
      <c r="D20" s="437" t="str">
        <f>IF(SUM(D18:D19)=0,"",SUM(D18:D19))</f>
        <v/>
      </c>
      <c r="E20" s="437" t="str">
        <f>IF(SUM(E18:E19)=0,"",SUM(E18:E19))</f>
        <v/>
      </c>
      <c r="F20" s="438" t="str">
        <f>IF(D20="","",(E20/D20*100))</f>
        <v/>
      </c>
      <c r="G20" s="437" t="str">
        <f>IF(SUM(G18:G19)=0,"",SUM(G18:G19))</f>
        <v/>
      </c>
      <c r="H20" s="418"/>
      <c r="I20" s="419"/>
    </row>
    <row r="21" spans="2:9" ht="13.5" customHeight="1">
      <c r="B21" s="426"/>
      <c r="C21" s="426"/>
      <c r="D21" s="427"/>
      <c r="E21" s="423"/>
      <c r="F21" s="424"/>
      <c r="G21" s="126"/>
      <c r="H21" s="425"/>
    </row>
    <row r="22" spans="2:9" ht="19.5" customHeight="1" thickBot="1">
      <c r="D22" s="126"/>
      <c r="E22" s="126"/>
      <c r="F22" s="126"/>
      <c r="G22" s="126"/>
      <c r="H22" s="126"/>
      <c r="I22" s="123" t="s">
        <v>178</v>
      </c>
    </row>
    <row r="23" spans="2:9" ht="23.25" customHeight="1">
      <c r="B23" s="1333" t="s">
        <v>293</v>
      </c>
      <c r="C23" s="1334"/>
      <c r="D23" s="1337" t="s">
        <v>381</v>
      </c>
      <c r="E23" s="1339" t="s">
        <v>376</v>
      </c>
      <c r="F23" s="1356"/>
      <c r="G23" s="1356"/>
      <c r="H23" s="1356"/>
      <c r="I23" s="408" t="s">
        <v>357</v>
      </c>
    </row>
    <row r="24" spans="2:9" ht="30" customHeight="1">
      <c r="B24" s="1363"/>
      <c r="C24" s="1364"/>
      <c r="D24" s="1365"/>
      <c r="E24" s="1357" t="s">
        <v>377</v>
      </c>
      <c r="F24" s="1358"/>
      <c r="G24" s="1357" t="s">
        <v>378</v>
      </c>
      <c r="H24" s="1358"/>
      <c r="I24" s="198"/>
    </row>
    <row r="25" spans="2:9" ht="34.5" customHeight="1">
      <c r="B25" s="1335"/>
      <c r="C25" s="1336"/>
      <c r="D25" s="1338"/>
      <c r="E25" s="409" t="s">
        <v>382</v>
      </c>
      <c r="F25" s="409" t="s">
        <v>359</v>
      </c>
      <c r="G25" s="409" t="s">
        <v>382</v>
      </c>
      <c r="H25" s="409" t="s">
        <v>380</v>
      </c>
      <c r="I25" s="206"/>
    </row>
    <row r="26" spans="2:9" ht="25.5" customHeight="1">
      <c r="B26" s="1341" t="s">
        <v>361</v>
      </c>
      <c r="C26" s="1342"/>
      <c r="D26" s="411"/>
      <c r="E26" s="411"/>
      <c r="F26" s="431" t="str">
        <f>IF(D26="","",(E26/D26*100))</f>
        <v/>
      </c>
      <c r="G26" s="432" t="str">
        <f>IF(D26="","",D26-E26)</f>
        <v/>
      </c>
      <c r="H26" s="433" t="str">
        <f>IF(①交付申請書!D27="日付を入力してください","",①交付申請書!D27)</f>
        <v/>
      </c>
      <c r="I26" s="206"/>
    </row>
    <row r="27" spans="2:9" ht="25.5" customHeight="1" thickBot="1">
      <c r="B27" s="1343" t="s">
        <v>362</v>
      </c>
      <c r="C27" s="1344"/>
      <c r="D27" s="413"/>
      <c r="E27" s="413"/>
      <c r="F27" s="434" t="str">
        <f>IF(D27="","",(E27/D27*100))</f>
        <v/>
      </c>
      <c r="G27" s="435" t="str">
        <f>IF(D27="","",D27-E27)</f>
        <v/>
      </c>
      <c r="H27" s="436" t="str">
        <f>IF(①交付申請書!D27="日付を入力してください","",①交付申請書!D27)</f>
        <v/>
      </c>
      <c r="I27" s="415"/>
    </row>
    <row r="28" spans="2:9" ht="25.5" customHeight="1" thickTop="1" thickBot="1">
      <c r="B28" s="1359" t="s">
        <v>363</v>
      </c>
      <c r="C28" s="1360"/>
      <c r="D28" s="437" t="str">
        <f>IF(SUM(D26:D27)=0,"",SUM(D26:D27))</f>
        <v/>
      </c>
      <c r="E28" s="437" t="str">
        <f>IF(SUM(E26:E27)=0,"",SUM(E26:E27))</f>
        <v/>
      </c>
      <c r="F28" s="438" t="str">
        <f>IF(D28="","",(E28/D28*100))</f>
        <v/>
      </c>
      <c r="G28" s="437" t="str">
        <f>IF(SUM(G26:G27)=0,"",SUM(G26:G27))</f>
        <v/>
      </c>
      <c r="H28" s="418"/>
      <c r="I28" s="419"/>
    </row>
    <row r="29" spans="2:9" ht="7.5" customHeight="1">
      <c r="B29" s="123"/>
      <c r="C29" s="123"/>
      <c r="D29" s="423"/>
      <c r="E29" s="423"/>
      <c r="F29" s="424"/>
      <c r="G29" s="423"/>
      <c r="H29" s="424"/>
    </row>
    <row r="30" spans="2:9" ht="17.25" customHeight="1">
      <c r="B30" s="428" t="s">
        <v>365</v>
      </c>
      <c r="C30" s="292" t="s">
        <v>383</v>
      </c>
    </row>
    <row r="31" spans="2:9" ht="8.25" customHeight="1">
      <c r="B31" s="428"/>
      <c r="C31" s="292"/>
      <c r="D31" s="292"/>
      <c r="E31" s="292"/>
      <c r="F31" s="292"/>
      <c r="G31" s="292"/>
      <c r="H31" s="292"/>
      <c r="I31" s="292"/>
    </row>
    <row r="32" spans="2:9" ht="9.75" customHeight="1"/>
  </sheetData>
  <sheetProtection algorithmName="SHA-512" hashValue="R1b1TxgO7mt1bwcNpwIhW3n0ZTZcBGDW7Y/NkCx+LlXiYrZxvnGzjLDHXk+kcF3kwDW5ZmkKfmWit5SCng/VJw==" saltValue="YuSgzvhdMr8HRsuFQCRoTg==" spinCount="100000" sheet="1" scenarios="1" formatCells="0" formatColumns="0" formatRows="0"/>
  <mergeCells count="23">
    <mergeCell ref="B26:C26"/>
    <mergeCell ref="B27:C27"/>
    <mergeCell ref="B28:C28"/>
    <mergeCell ref="B23:C25"/>
    <mergeCell ref="D23:D25"/>
    <mergeCell ref="E23:H23"/>
    <mergeCell ref="E24:F24"/>
    <mergeCell ref="G24:H24"/>
    <mergeCell ref="B20:C20"/>
    <mergeCell ref="E15:H15"/>
    <mergeCell ref="E16:F16"/>
    <mergeCell ref="G16:H16"/>
    <mergeCell ref="B15:C17"/>
    <mergeCell ref="D15:D17"/>
    <mergeCell ref="I3:J3"/>
    <mergeCell ref="B19:C19"/>
    <mergeCell ref="B18:C18"/>
    <mergeCell ref="B13:I13"/>
    <mergeCell ref="G5:G6"/>
    <mergeCell ref="H5:J6"/>
    <mergeCell ref="H7:J7"/>
    <mergeCell ref="H8:I8"/>
    <mergeCell ref="J8:K8"/>
  </mergeCells>
  <phoneticPr fontId="1"/>
  <conditionalFormatting sqref="I3:J3">
    <cfRule type="containsText" dxfId="2154" priority="3" operator="containsText" text="日付を入力してください">
      <formula>NOT(ISERROR(SEARCH("日付を入力してください",I3)))</formula>
    </cfRule>
  </conditionalFormatting>
  <dataValidations count="2">
    <dataValidation allowBlank="1" showInputMessage="1" showErrorMessage="1" promptTitle="西暦で入力してください。" prompt="例：2021/1/1" sqref="I3:J3" xr:uid="{00000000-0002-0000-1C00-000000000000}"/>
    <dataValidation type="whole" operator="lessThan" allowBlank="1" showInputMessage="1" showErrorMessage="1" errorTitle="自動入力です。" error="交付申請書の3.が反映されています。[キャンセル]をクリックしてください。" sqref="H18:H19 H26:H27" xr:uid="{00000000-0002-0000-1C00-000001000000}">
      <formula1>0</formula1>
    </dataValidation>
  </dataValidations>
  <pageMargins left="0.59055118110236227" right="0.39370078740157483" top="0.74803149606299213" bottom="0.2" header="0.31496062992125984" footer="0.15748031496062992"/>
  <pageSetup paperSize="9" scale="77" fitToWidth="0" orientation="landscape" horizontalDpi="300" verticalDpi="300" r:id="rId1"/>
  <headerFooter>
    <oddHeader>&amp;L様式第４号</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B1:N41"/>
  <sheetViews>
    <sheetView view="pageBreakPreview" zoomScaleNormal="100" zoomScaleSheetLayoutView="100" workbookViewId="0"/>
  </sheetViews>
  <sheetFormatPr defaultColWidth="9" defaultRowHeight="15"/>
  <cols>
    <col min="1" max="1" width="1.58203125" style="14" customWidth="1"/>
    <col min="2" max="2" width="4.83203125" style="14" customWidth="1"/>
    <col min="3" max="3" width="10.58203125" style="14" customWidth="1"/>
    <col min="4" max="4" width="6.83203125" style="14" customWidth="1"/>
    <col min="5" max="6" width="12" style="14" customWidth="1"/>
    <col min="7" max="7" width="10.5" style="14" customWidth="1"/>
    <col min="8" max="8" width="10.58203125" style="14" customWidth="1"/>
    <col min="9" max="9" width="16.58203125" style="14" customWidth="1"/>
    <col min="10" max="13" width="9.83203125" style="14" customWidth="1"/>
    <col min="14" max="14" width="9" style="14"/>
    <col min="15" max="15" width="1.58203125" style="14" customWidth="1"/>
    <col min="16" max="16384" width="9" style="14"/>
  </cols>
  <sheetData>
    <row r="1" spans="2:14" ht="9" customHeight="1"/>
    <row r="2" spans="2:14" ht="19.5" customHeight="1"/>
    <row r="3" spans="2:14" ht="22.5" customHeight="1">
      <c r="L3" s="926" t="s">
        <v>60</v>
      </c>
      <c r="M3" s="926"/>
    </row>
    <row r="4" spans="2:14" ht="22.5" customHeight="1"/>
    <row r="5" spans="2:14" ht="22.5" customHeight="1">
      <c r="B5" s="17" t="s">
        <v>61</v>
      </c>
    </row>
    <row r="6" spans="2:14" ht="22.5" customHeight="1"/>
    <row r="7" spans="2:14" ht="22.5" customHeight="1"/>
    <row r="8" spans="2:14" ht="22.5" customHeight="1">
      <c r="I8" s="16" t="s">
        <v>62</v>
      </c>
      <c r="J8" s="927"/>
      <c r="K8" s="928"/>
      <c r="L8" s="928"/>
      <c r="M8" s="928"/>
      <c r="N8" s="928"/>
    </row>
    <row r="9" spans="2:14" ht="28.5" customHeight="1">
      <c r="I9" s="16" t="s">
        <v>63</v>
      </c>
      <c r="J9" s="929"/>
      <c r="K9" s="930"/>
      <c r="L9" s="930"/>
      <c r="M9" s="930"/>
      <c r="N9" s="930"/>
    </row>
    <row r="10" spans="2:14" ht="22.5" customHeight="1">
      <c r="M10" s="931"/>
      <c r="N10" s="931"/>
    </row>
    <row r="11" spans="2:14" ht="22.5" customHeight="1"/>
    <row r="12" spans="2:14" ht="22.5" customHeight="1">
      <c r="C12" s="119"/>
      <c r="E12" s="872" t="s">
        <v>64</v>
      </c>
    </row>
    <row r="13" spans="2:14" ht="22.5" customHeight="1"/>
    <row r="14" spans="2:14" ht="22.5" customHeight="1"/>
    <row r="15" spans="2:14" ht="22.5" customHeight="1"/>
    <row r="16" spans="2:14" ht="22.5" customHeight="1"/>
    <row r="17" spans="2:13" ht="22.5" customHeight="1">
      <c r="D17" s="902" t="s">
        <v>65</v>
      </c>
    </row>
    <row r="18" spans="2:13" ht="22.5" customHeight="1"/>
    <row r="19" spans="2:13" ht="22.5" customHeight="1"/>
    <row r="20" spans="2:13" ht="22.5" customHeight="1"/>
    <row r="21" spans="2:13" ht="22.5" customHeight="1"/>
    <row r="22" spans="2:13" ht="22.5" customHeight="1"/>
    <row r="23" spans="2:13" ht="22.5" customHeight="1"/>
    <row r="24" spans="2:13" ht="22.5" customHeight="1"/>
    <row r="25" spans="2:13" ht="19.5" customHeight="1"/>
    <row r="26" spans="2:13" ht="19.5" customHeight="1"/>
    <row r="27" spans="2:13" ht="19.5" customHeight="1"/>
    <row r="28" spans="2:13" ht="19.5" customHeight="1"/>
    <row r="29" spans="2:13" ht="19.5" customHeight="1"/>
    <row r="30" spans="2:13" ht="19.5" customHeight="1"/>
    <row r="31" spans="2:13" ht="19.5" customHeight="1">
      <c r="B31" s="15"/>
      <c r="C31" s="15"/>
      <c r="D31" s="15"/>
      <c r="E31" s="15"/>
      <c r="F31" s="15"/>
      <c r="G31" s="15"/>
      <c r="H31" s="15"/>
      <c r="I31" s="15"/>
      <c r="J31" s="15"/>
      <c r="K31" s="15"/>
      <c r="L31" s="15"/>
      <c r="M31" s="15"/>
    </row>
    <row r="32" spans="2:13" ht="19.5" customHeight="1">
      <c r="B32" s="15"/>
      <c r="C32" s="15"/>
      <c r="D32" s="15"/>
      <c r="E32" s="15"/>
      <c r="F32" s="15"/>
      <c r="G32" s="15"/>
      <c r="H32" s="15"/>
      <c r="I32" s="15"/>
      <c r="J32" s="15"/>
      <c r="K32" s="15"/>
      <c r="L32" s="15"/>
      <c r="M32" s="15"/>
    </row>
    <row r="33" spans="2:13" ht="19.5" customHeight="1">
      <c r="B33" s="15"/>
      <c r="C33" s="15"/>
      <c r="D33" s="15"/>
      <c r="E33" s="15"/>
      <c r="F33" s="15"/>
      <c r="G33" s="15"/>
      <c r="H33" s="15"/>
      <c r="I33" s="15"/>
      <c r="J33" s="15"/>
      <c r="K33" s="15"/>
      <c r="L33" s="15"/>
      <c r="M33" s="15"/>
    </row>
    <row r="34" spans="2:13" ht="19.5" customHeight="1">
      <c r="B34" s="15"/>
      <c r="C34" s="15"/>
      <c r="D34" s="15"/>
      <c r="E34" s="15"/>
      <c r="F34" s="15"/>
      <c r="G34" s="15"/>
      <c r="H34" s="15"/>
      <c r="I34" s="15"/>
      <c r="J34" s="15"/>
      <c r="K34" s="15"/>
      <c r="L34" s="15"/>
      <c r="M34" s="15"/>
    </row>
    <row r="35" spans="2:13" ht="19.5" customHeight="1">
      <c r="B35" s="15"/>
      <c r="C35" s="15"/>
      <c r="D35" s="15"/>
      <c r="E35" s="15"/>
      <c r="F35" s="15"/>
      <c r="G35" s="15"/>
      <c r="H35" s="15"/>
      <c r="I35" s="15"/>
      <c r="J35" s="15"/>
      <c r="K35" s="15"/>
      <c r="L35" s="15"/>
      <c r="M35" s="15"/>
    </row>
    <row r="36" spans="2:13" ht="19.5" customHeight="1">
      <c r="B36" s="15"/>
      <c r="C36" s="15"/>
      <c r="D36" s="15"/>
      <c r="E36" s="15"/>
      <c r="F36" s="15"/>
      <c r="G36" s="15"/>
      <c r="H36" s="15"/>
      <c r="I36" s="15"/>
      <c r="J36" s="15"/>
      <c r="K36" s="15"/>
      <c r="L36" s="15"/>
      <c r="M36" s="15"/>
    </row>
    <row r="37" spans="2:13" ht="19.5" customHeight="1">
      <c r="B37" s="15"/>
      <c r="C37" s="15"/>
      <c r="D37" s="15"/>
      <c r="E37" s="15"/>
      <c r="F37" s="15"/>
      <c r="G37" s="15"/>
      <c r="H37" s="15"/>
      <c r="I37" s="15"/>
      <c r="J37" s="15"/>
      <c r="K37" s="15"/>
      <c r="L37" s="15"/>
      <c r="M37" s="15"/>
    </row>
    <row r="38" spans="2:13" ht="19.5" customHeight="1">
      <c r="B38" s="15"/>
      <c r="C38" s="15"/>
      <c r="D38" s="15"/>
      <c r="E38" s="15"/>
      <c r="F38" s="15"/>
      <c r="G38" s="15"/>
      <c r="H38" s="15"/>
      <c r="I38" s="15"/>
    </row>
    <row r="39" spans="2:13" ht="18.75" customHeight="1">
      <c r="B39" s="15"/>
      <c r="C39" s="15"/>
      <c r="D39" s="15"/>
      <c r="E39" s="15"/>
      <c r="F39" s="15"/>
      <c r="G39" s="15"/>
      <c r="H39" s="15"/>
      <c r="I39" s="15"/>
    </row>
    <row r="40" spans="2:13" ht="18.75" customHeight="1">
      <c r="B40" s="15"/>
      <c r="C40" s="15"/>
      <c r="D40" s="15"/>
      <c r="E40" s="15"/>
      <c r="F40" s="15"/>
      <c r="G40" s="15"/>
      <c r="H40" s="15"/>
      <c r="I40" s="15"/>
    </row>
    <row r="41" spans="2:13" ht="18.75" customHeight="1"/>
  </sheetData>
  <sheetProtection algorithmName="SHA-512" hashValue="SKjkrZ47JRNtcIEl7ktI/qXNACRDyWTPp4jww3/kjcux8WI3GNMuPBRO9QepEJ20qi+FmxKkU2tMpjRE7lqfOw==" saltValue="SuOnqyYmln14Pz+NRRvlHQ==" spinCount="100000" sheet="1" objects="1" scenarios="1"/>
  <mergeCells count="4">
    <mergeCell ref="L3:M3"/>
    <mergeCell ref="J8:N8"/>
    <mergeCell ref="J9:N9"/>
    <mergeCell ref="M10:N10"/>
  </mergeCells>
  <phoneticPr fontId="1"/>
  <dataValidations count="1">
    <dataValidation allowBlank="1" showInputMessage="1" showErrorMessage="1" promptTitle="西暦で入力してください。" prompt="例：2021/1/1" sqref="L3:M3" xr:uid="{00000000-0002-0000-0200-000000000000}"/>
  </dataValidations>
  <pageMargins left="0.59055118110236227" right="0.39370078740157483" top="0.74803149606299213" bottom="0.47244094488188981" header="0.31496062992125984" footer="0.15748031496062992"/>
  <pageSetup paperSize="9" scale="92" orientation="landscape" horizontalDpi="300" verticalDpi="300" r:id="rId1"/>
  <headerFooter>
    <oddHeader>&amp;L様式第１号</oddHead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pageSetUpPr fitToPage="1"/>
  </sheetPr>
  <dimension ref="B1:N27"/>
  <sheetViews>
    <sheetView view="pageBreakPreview" zoomScaleNormal="100" zoomScaleSheetLayoutView="100" workbookViewId="0"/>
  </sheetViews>
  <sheetFormatPr defaultColWidth="9" defaultRowHeight="14"/>
  <cols>
    <col min="1" max="1" width="3.83203125" style="150" customWidth="1"/>
    <col min="2" max="2" width="5.5" style="150" customWidth="1"/>
    <col min="3" max="3" width="20.08203125" style="150" customWidth="1"/>
    <col min="4" max="4" width="16.58203125" style="150" customWidth="1"/>
    <col min="5" max="5" width="14.58203125" style="150" customWidth="1"/>
    <col min="6" max="6" width="14.5" style="150" customWidth="1"/>
    <col min="7" max="8" width="9.58203125" style="150" customWidth="1"/>
    <col min="9" max="9" width="14.58203125" style="150" customWidth="1"/>
    <col min="10" max="10" width="9.58203125" style="150" customWidth="1"/>
    <col min="11" max="11" width="14.58203125" style="150" customWidth="1"/>
    <col min="12" max="12" width="9.58203125" style="150" customWidth="1"/>
    <col min="13" max="13" width="9.5" style="150" customWidth="1"/>
    <col min="14" max="14" width="7.83203125" style="150" customWidth="1"/>
    <col min="15" max="15" width="3" style="150" customWidth="1"/>
    <col min="16" max="16384" width="9" style="150"/>
  </cols>
  <sheetData>
    <row r="1" spans="2:14" ht="6" customHeight="1"/>
    <row r="2" spans="2:14" s="440" customFormat="1" ht="32.25" customHeight="1">
      <c r="B2" s="439"/>
      <c r="D2" s="1370" t="str">
        <f>様式③!H2</f>
        <v>分野・テーマ別海外販路開拓対策事業</v>
      </c>
      <c r="E2" s="1370"/>
      <c r="F2" s="1370"/>
      <c r="G2" s="1370"/>
      <c r="H2" s="1370"/>
      <c r="I2" s="440" t="s">
        <v>384</v>
      </c>
    </row>
    <row r="3" spans="2:14" s="440" customFormat="1" ht="32.25" customHeight="1">
      <c r="B3" s="439"/>
      <c r="C3" s="855"/>
      <c r="D3" s="855"/>
      <c r="E3" s="855"/>
      <c r="F3" s="855"/>
      <c r="G3" s="855"/>
      <c r="H3" s="855"/>
      <c r="I3" s="855"/>
      <c r="J3" s="855"/>
      <c r="K3" s="855"/>
      <c r="L3" s="855"/>
    </row>
    <row r="4" spans="2:14" ht="24.75" customHeight="1">
      <c r="B4" s="212"/>
      <c r="C4" s="212"/>
      <c r="D4" s="441"/>
      <c r="E4" s="441"/>
      <c r="F4" s="442"/>
      <c r="G4" s="212"/>
      <c r="H4" s="212"/>
      <c r="I4" s="212"/>
      <c r="J4" s="442"/>
      <c r="K4" s="212"/>
      <c r="L4" s="1378" t="s">
        <v>60</v>
      </c>
      <c r="M4" s="1378"/>
      <c r="N4" s="856"/>
    </row>
    <row r="5" spans="2:14" ht="32.25" customHeight="1">
      <c r="B5" s="440" t="s">
        <v>385</v>
      </c>
      <c r="C5" s="440"/>
      <c r="D5" s="440"/>
      <c r="E5" s="440"/>
      <c r="J5" s="442"/>
    </row>
    <row r="6" spans="2:14" ht="19.5" customHeight="1">
      <c r="G6" s="212"/>
      <c r="H6" s="857"/>
      <c r="I6" s="1379" t="s">
        <v>386</v>
      </c>
      <c r="J6" s="1380" t="str">
        <f>IF('①1.概要'!C11="","",'①1.概要'!C11)</f>
        <v/>
      </c>
      <c r="K6" s="1380"/>
      <c r="L6" s="1380"/>
      <c r="M6" s="1380"/>
      <c r="N6" s="858"/>
    </row>
    <row r="7" spans="2:14" ht="19.5" customHeight="1">
      <c r="F7" s="212"/>
      <c r="G7" s="212"/>
      <c r="H7" s="857"/>
      <c r="I7" s="1379"/>
      <c r="J7" s="1380"/>
      <c r="K7" s="1380"/>
      <c r="L7" s="1380"/>
      <c r="M7" s="1380"/>
      <c r="N7" s="858"/>
    </row>
    <row r="8" spans="2:14" ht="28.5" customHeight="1">
      <c r="G8" s="857"/>
      <c r="H8" s="857"/>
      <c r="I8" s="443" t="s">
        <v>387</v>
      </c>
      <c r="J8" s="1392" t="str">
        <f>IF(様式①申請!J8="","",様式①申請!J8)</f>
        <v/>
      </c>
      <c r="K8" s="1392"/>
      <c r="L8" s="1392"/>
      <c r="M8" s="1392"/>
      <c r="N8" s="859"/>
    </row>
    <row r="9" spans="2:14" ht="24.75" customHeight="1">
      <c r="G9" s="857"/>
      <c r="H9" s="857"/>
      <c r="I9" s="652" t="s">
        <v>388</v>
      </c>
      <c r="J9" s="1385" t="str">
        <f>IF(様式①申請!J9="","",様式①申請!J9)</f>
        <v/>
      </c>
      <c r="K9" s="1385"/>
      <c r="L9" s="1385"/>
      <c r="M9" s="888"/>
      <c r="N9" s="888"/>
    </row>
    <row r="10" spans="2:14" ht="19.5" customHeight="1"/>
    <row r="11" spans="2:14" ht="19.5" customHeight="1">
      <c r="B11" s="444"/>
      <c r="C11" s="884" t="s">
        <v>389</v>
      </c>
      <c r="D11" s="445"/>
      <c r="E11" s="445"/>
      <c r="F11" s="445"/>
      <c r="G11" s="445"/>
      <c r="H11" s="445"/>
      <c r="I11" s="445"/>
      <c r="J11" s="445"/>
      <c r="K11" s="445"/>
      <c r="L11" s="445"/>
    </row>
    <row r="12" spans="2:14" ht="19.5" customHeight="1">
      <c r="B12" s="444"/>
      <c r="C12" s="884" t="s">
        <v>390</v>
      </c>
      <c r="D12" s="445"/>
      <c r="E12" s="445"/>
      <c r="F12" s="445"/>
      <c r="G12" s="445"/>
      <c r="H12" s="445"/>
      <c r="I12" s="445"/>
      <c r="J12" s="445"/>
      <c r="K12" s="445"/>
      <c r="L12" s="445"/>
    </row>
    <row r="13" spans="2:14" ht="19.5" customHeight="1">
      <c r="B13" s="444"/>
      <c r="C13" s="444"/>
      <c r="D13" s="445"/>
      <c r="E13" s="445"/>
      <c r="F13" s="445"/>
      <c r="G13" s="445"/>
      <c r="H13" s="445"/>
      <c r="I13" s="445"/>
      <c r="J13" s="445"/>
      <c r="K13" s="445"/>
      <c r="L13" s="445"/>
    </row>
    <row r="14" spans="2:14" ht="19.5" customHeight="1">
      <c r="B14" s="1393" t="s">
        <v>391</v>
      </c>
      <c r="C14" s="1393"/>
      <c r="D14" s="1393"/>
      <c r="E14" s="1393"/>
      <c r="F14" s="1393"/>
      <c r="G14" s="1393"/>
      <c r="H14" s="1393"/>
      <c r="I14" s="1393"/>
      <c r="J14" s="1393"/>
      <c r="K14" s="1393"/>
      <c r="L14" s="1393"/>
      <c r="M14" s="1393"/>
      <c r="N14" s="213"/>
    </row>
    <row r="15" spans="2:14" ht="19.5" customHeight="1" thickBot="1">
      <c r="D15" s="212"/>
      <c r="E15" s="212"/>
      <c r="F15" s="212"/>
      <c r="G15" s="212"/>
      <c r="H15" s="212"/>
      <c r="I15" s="212"/>
      <c r="J15" s="213"/>
      <c r="K15" s="212"/>
      <c r="L15" s="213" t="s">
        <v>205</v>
      </c>
    </row>
    <row r="16" spans="2:14" ht="40.5" customHeight="1">
      <c r="B16" s="1394" t="s">
        <v>392</v>
      </c>
      <c r="C16" s="1395"/>
      <c r="D16" s="1375" t="s">
        <v>393</v>
      </c>
      <c r="E16" s="1375" t="s">
        <v>394</v>
      </c>
      <c r="F16" s="1376" t="s">
        <v>395</v>
      </c>
      <c r="G16" s="1377"/>
      <c r="H16" s="446" t="s">
        <v>396</v>
      </c>
      <c r="I16" s="1376" t="s">
        <v>397</v>
      </c>
      <c r="J16" s="1377"/>
      <c r="K16" s="1376" t="s">
        <v>398</v>
      </c>
      <c r="L16" s="1377"/>
      <c r="M16" s="1381" t="s">
        <v>183</v>
      </c>
      <c r="N16" s="1382"/>
    </row>
    <row r="17" spans="2:14" ht="65.25" customHeight="1">
      <c r="B17" s="1396"/>
      <c r="C17" s="1397"/>
      <c r="D17" s="1398"/>
      <c r="E17" s="1240"/>
      <c r="F17" s="860" t="s">
        <v>399</v>
      </c>
      <c r="G17" s="860" t="s">
        <v>400</v>
      </c>
      <c r="H17" s="447" t="s">
        <v>401</v>
      </c>
      <c r="I17" s="860" t="s">
        <v>399</v>
      </c>
      <c r="J17" s="860" t="s">
        <v>402</v>
      </c>
      <c r="K17" s="860" t="s">
        <v>399</v>
      </c>
      <c r="L17" s="860" t="s">
        <v>402</v>
      </c>
      <c r="M17" s="1383"/>
      <c r="N17" s="1384"/>
    </row>
    <row r="18" spans="2:14" ht="32.25" customHeight="1">
      <c r="B18" s="1371" t="s">
        <v>403</v>
      </c>
      <c r="C18" s="1372"/>
      <c r="D18" s="448"/>
      <c r="E18" s="295"/>
      <c r="F18" s="295"/>
      <c r="G18" s="465" t="str">
        <f>IF(F18="","",(F18/E18)*100)</f>
        <v/>
      </c>
      <c r="H18" s="449"/>
      <c r="I18" s="450"/>
      <c r="J18" s="898" t="str">
        <f>IF(I18="","",((F18+I18)/E18)*100)</f>
        <v/>
      </c>
      <c r="K18" s="321">
        <f>E18-(F18+I18)</f>
        <v>0</v>
      </c>
      <c r="L18" s="900" t="str">
        <f>IF(E18=0,"",(SUM(F18,I18,K18)/E18)*100)</f>
        <v/>
      </c>
      <c r="M18" s="1386"/>
      <c r="N18" s="1387"/>
    </row>
    <row r="19" spans="2:14" ht="32.25" customHeight="1" thickBot="1">
      <c r="B19" s="1373" t="s">
        <v>404</v>
      </c>
      <c r="C19" s="1374"/>
      <c r="D19" s="451"/>
      <c r="E19" s="298"/>
      <c r="F19" s="298"/>
      <c r="G19" s="466" t="str">
        <f>IF(F19="","",(F19/E19)*100)</f>
        <v/>
      </c>
      <c r="H19" s="452"/>
      <c r="I19" s="453"/>
      <c r="J19" s="899" t="str">
        <f>IF(I19="","",((F19+I19)/E19)*100)</f>
        <v/>
      </c>
      <c r="K19" s="322">
        <f>E19-(F19+I19)</f>
        <v>0</v>
      </c>
      <c r="L19" s="901" t="str">
        <f>IF(E19=0,"",(SUM(F19,I19,K19)/E19)*100)</f>
        <v/>
      </c>
      <c r="M19" s="1388"/>
      <c r="N19" s="1389"/>
    </row>
    <row r="20" spans="2:14" ht="32.25" customHeight="1" thickTop="1" thickBot="1">
      <c r="B20" s="1399" t="s">
        <v>405</v>
      </c>
      <c r="C20" s="1400"/>
      <c r="D20" s="467">
        <f>SUM(D18:D19)</f>
        <v>0</v>
      </c>
      <c r="E20" s="324">
        <f>SUM(E18:E19)</f>
        <v>0</v>
      </c>
      <c r="F20" s="324">
        <f>SUM(F18:F19)</f>
        <v>0</v>
      </c>
      <c r="G20" s="468" t="str">
        <f>IF(F20=0,"",(F20/E20)*100)</f>
        <v/>
      </c>
      <c r="H20" s="455"/>
      <c r="I20" s="323">
        <f>SUM(I18:I19)</f>
        <v>0</v>
      </c>
      <c r="J20" s="468" t="str">
        <f>IF(I20=0,"",((F20+I20)/E20)*100)</f>
        <v/>
      </c>
      <c r="K20" s="323">
        <f>SUM(K18:K19)</f>
        <v>0</v>
      </c>
      <c r="L20" s="468" t="str">
        <f>IF(E20=0,"",(SUM(F20,I20,K20)/E20)*100)</f>
        <v/>
      </c>
      <c r="M20" s="1390"/>
      <c r="N20" s="1391"/>
    </row>
    <row r="21" spans="2:14" ht="13.5" customHeight="1" thickBot="1">
      <c r="B21" s="456"/>
      <c r="C21" s="456"/>
      <c r="D21" s="457"/>
      <c r="E21" s="458"/>
      <c r="F21" s="459"/>
      <c r="G21" s="212"/>
      <c r="H21" s="212"/>
      <c r="I21" s="460"/>
      <c r="K21" s="460"/>
    </row>
    <row r="22" spans="2:14" ht="27.75" customHeight="1" thickBot="1">
      <c r="B22" s="1366" t="s">
        <v>406</v>
      </c>
      <c r="C22" s="1367"/>
      <c r="D22" s="1368" t="str">
        <f>IF(①交付申請書!D27="日付を入力してください","",①交付申請書!D27)</f>
        <v/>
      </c>
      <c r="E22" s="1369"/>
      <c r="F22" s="458"/>
      <c r="G22" s="459"/>
      <c r="H22" s="212"/>
      <c r="I22" s="460"/>
      <c r="J22" s="458"/>
      <c r="K22" s="459"/>
    </row>
    <row r="23" spans="2:14" ht="27.75" customHeight="1">
      <c r="B23" s="456"/>
      <c r="C23" s="456"/>
      <c r="D23" s="461"/>
      <c r="E23" s="461"/>
      <c r="F23" s="458"/>
      <c r="G23" s="459"/>
      <c r="H23" s="212"/>
      <c r="I23" s="460"/>
      <c r="J23" s="458"/>
      <c r="K23" s="459"/>
    </row>
    <row r="24" spans="2:14" ht="27.75" customHeight="1">
      <c r="B24" s="456"/>
      <c r="C24" s="456"/>
      <c r="D24" s="461"/>
      <c r="E24" s="461"/>
      <c r="F24" s="458"/>
      <c r="G24" s="459"/>
      <c r="H24" s="212"/>
      <c r="I24" s="460"/>
      <c r="J24" s="458"/>
      <c r="K24" s="459"/>
      <c r="M24" s="463" t="s">
        <v>407</v>
      </c>
      <c r="N24" s="463"/>
    </row>
    <row r="25" spans="2:14" ht="17.25" customHeight="1">
      <c r="B25" s="463" t="s">
        <v>408</v>
      </c>
      <c r="C25" s="464" t="s">
        <v>409</v>
      </c>
    </row>
    <row r="26" spans="2:14" ht="8.25" customHeight="1">
      <c r="B26" s="463"/>
      <c r="C26" s="464"/>
      <c r="D26" s="464"/>
      <c r="E26" s="464"/>
      <c r="F26" s="464"/>
      <c r="G26" s="464"/>
      <c r="H26" s="464"/>
      <c r="I26" s="464"/>
      <c r="J26" s="464"/>
      <c r="K26" s="464"/>
      <c r="L26" s="464"/>
    </row>
    <row r="27" spans="2:14" ht="9.75" customHeight="1"/>
  </sheetData>
  <sheetProtection algorithmName="SHA-512" hashValue="h2itLhSXNtx6tVt5qXSaMlhDq2uR0ryGymz/24O8XhpdmUM2YnrWLRhJVbai5vnv/jLVUXpfQe/HbGUoP2pepQ==" saltValue="1RzC0s3T+AW9tDgSaEsCNg==" spinCount="100000" sheet="1" formatCells="0" formatColumns="0" formatRows="0"/>
  <mergeCells count="22">
    <mergeCell ref="M18:N18"/>
    <mergeCell ref="M19:N19"/>
    <mergeCell ref="M20:N20"/>
    <mergeCell ref="J8:M8"/>
    <mergeCell ref="B14:M14"/>
    <mergeCell ref="B16:C17"/>
    <mergeCell ref="D16:D17"/>
    <mergeCell ref="B20:C20"/>
    <mergeCell ref="L4:M4"/>
    <mergeCell ref="I6:I7"/>
    <mergeCell ref="J6:M7"/>
    <mergeCell ref="M16:N17"/>
    <mergeCell ref="I16:J16"/>
    <mergeCell ref="K16:L16"/>
    <mergeCell ref="J9:L9"/>
    <mergeCell ref="B22:C22"/>
    <mergeCell ref="D22:E22"/>
    <mergeCell ref="D2:H2"/>
    <mergeCell ref="B18:C18"/>
    <mergeCell ref="B19:C19"/>
    <mergeCell ref="E16:E17"/>
    <mergeCell ref="F16:G16"/>
  </mergeCells>
  <phoneticPr fontId="1"/>
  <conditionalFormatting sqref="L4">
    <cfRule type="containsText" dxfId="2153" priority="3" operator="containsText" text="日付を入力してください">
      <formula>NOT(ISERROR(SEARCH("日付を入力してください",L4)))</formula>
    </cfRule>
  </conditionalFormatting>
  <dataValidations count="2">
    <dataValidation allowBlank="1" showInputMessage="1" showErrorMessage="1" promptTitle="西暦で入力してください。" prompt="例：2021/1/1" sqref="L4" xr:uid="{00000000-0002-0000-1D00-000000000000}"/>
    <dataValidation type="whole" operator="lessThan" allowBlank="1" showInputMessage="1" showErrorMessage="1" errorTitle="自動入力です。" error="交付申請書の3.が反映されています。[キャンセル]をクリックしてください。" sqref="J18:J19 L18:L19" xr:uid="{00000000-0002-0000-1D00-000001000000}">
      <formula1>0</formula1>
    </dataValidation>
  </dataValidations>
  <pageMargins left="0.59055118110236227" right="0.39370078740157483" top="0.74803149606299213" bottom="0.19685039370078741" header="0.31496062992125984" footer="0.15748031496062992"/>
  <pageSetup paperSize="9" scale="76" orientation="landscape" horizontalDpi="300" verticalDpi="300" r:id="rId1"/>
  <headerFooter>
    <oddHeader>&amp;L様式第５号</oddHead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B1:O39"/>
  <sheetViews>
    <sheetView view="pageBreakPreview" zoomScaleNormal="100" zoomScaleSheetLayoutView="100" workbookViewId="0"/>
  </sheetViews>
  <sheetFormatPr defaultColWidth="9" defaultRowHeight="14"/>
  <cols>
    <col min="1" max="1" width="1.58203125" style="8" customWidth="1"/>
    <col min="2" max="2" width="12.58203125" style="8" customWidth="1"/>
    <col min="3" max="3" width="8.75" style="8" customWidth="1"/>
    <col min="4" max="4" width="5.83203125" style="8" customWidth="1"/>
    <col min="5" max="5" width="9.83203125" style="8" customWidth="1"/>
    <col min="6" max="6" width="6" style="8" customWidth="1"/>
    <col min="7" max="8" width="9.83203125" style="8" customWidth="1"/>
    <col min="9" max="9" width="14.58203125" style="8" customWidth="1"/>
    <col min="10" max="10" width="18.75" style="8" customWidth="1"/>
    <col min="11" max="12" width="9.83203125" style="8" customWidth="1"/>
    <col min="13" max="13" width="12.83203125" style="8" customWidth="1"/>
    <col min="14" max="14" width="3.08203125" style="8" customWidth="1"/>
    <col min="15" max="15" width="1.58203125" style="8" customWidth="1"/>
    <col min="16" max="16384" width="9" style="8"/>
  </cols>
  <sheetData>
    <row r="1" spans="2:15" ht="9" customHeight="1"/>
    <row r="2" spans="2:15" ht="23.25" customHeight="1">
      <c r="B2" s="925" t="s">
        <v>6</v>
      </c>
      <c r="C2" s="925"/>
      <c r="D2" s="925"/>
      <c r="E2" s="925"/>
      <c r="F2" s="925"/>
      <c r="G2" s="925"/>
      <c r="H2" s="925"/>
      <c r="I2" s="925"/>
      <c r="J2" s="925"/>
      <c r="K2" s="925"/>
      <c r="L2" s="925"/>
      <c r="M2" s="925"/>
      <c r="N2" s="20"/>
      <c r="O2" s="17"/>
    </row>
    <row r="3" spans="2:15" ht="10.5" customHeight="1"/>
    <row r="4" spans="2:15" ht="18" customHeight="1">
      <c r="B4" s="48"/>
      <c r="C4" s="21"/>
      <c r="D4" s="22"/>
      <c r="E4" s="22"/>
      <c r="F4" s="22"/>
      <c r="G4" s="22"/>
      <c r="H4" s="22"/>
      <c r="I4" s="22"/>
      <c r="J4" s="22"/>
      <c r="K4" s="923" t="s">
        <v>7</v>
      </c>
      <c r="L4" s="923" t="s">
        <v>8</v>
      </c>
      <c r="M4" s="923" t="s">
        <v>9</v>
      </c>
    </row>
    <row r="5" spans="2:15" ht="18" customHeight="1">
      <c r="B5" s="49"/>
      <c r="C5" s="24"/>
      <c r="D5" s="23"/>
      <c r="E5" s="23"/>
      <c r="F5" s="23"/>
      <c r="G5" s="23"/>
      <c r="H5" s="23"/>
      <c r="I5" s="23"/>
      <c r="J5" s="25"/>
      <c r="K5" s="924"/>
      <c r="L5" s="924"/>
      <c r="M5" s="924"/>
    </row>
    <row r="6" spans="2:15" ht="19.5" customHeight="1">
      <c r="B6" s="55" t="s">
        <v>410</v>
      </c>
      <c r="C6" s="47" t="s">
        <v>411</v>
      </c>
      <c r="D6" s="71"/>
      <c r="E6" s="71"/>
      <c r="F6" s="57"/>
      <c r="G6" s="34"/>
      <c r="H6" s="34"/>
      <c r="I6" s="74"/>
      <c r="J6" s="34"/>
      <c r="K6" s="35"/>
      <c r="L6" s="35"/>
      <c r="M6" s="35"/>
    </row>
    <row r="7" spans="2:15" ht="19.5" customHeight="1">
      <c r="B7" s="50" t="s">
        <v>12</v>
      </c>
      <c r="C7" s="75" t="s">
        <v>13</v>
      </c>
      <c r="D7" s="31"/>
      <c r="E7" s="71" t="s">
        <v>259</v>
      </c>
      <c r="F7" s="71"/>
      <c r="G7" s="29"/>
      <c r="H7" s="34"/>
      <c r="I7" s="34"/>
      <c r="J7" s="34"/>
      <c r="K7" s="35"/>
      <c r="L7" s="35"/>
      <c r="M7" s="35"/>
    </row>
    <row r="8" spans="2:15" ht="19.5" customHeight="1">
      <c r="B8" s="51"/>
      <c r="C8" s="75" t="s">
        <v>15</v>
      </c>
      <c r="D8" s="31"/>
      <c r="E8" s="71" t="s">
        <v>260</v>
      </c>
      <c r="F8" s="71"/>
      <c r="G8" s="29"/>
      <c r="H8" s="34"/>
      <c r="I8" s="34"/>
      <c r="J8" s="34"/>
      <c r="K8" s="35"/>
      <c r="L8" s="35"/>
      <c r="M8" s="35"/>
    </row>
    <row r="9" spans="2:15" ht="19.5" customHeight="1">
      <c r="B9" s="51"/>
      <c r="C9" s="75" t="s">
        <v>17</v>
      </c>
      <c r="D9" s="31"/>
      <c r="E9" s="71" t="s">
        <v>261</v>
      </c>
      <c r="F9" s="71"/>
      <c r="G9" s="29"/>
      <c r="H9" s="34"/>
      <c r="I9" s="34"/>
      <c r="J9" s="34"/>
      <c r="K9" s="35"/>
      <c r="L9" s="35"/>
      <c r="M9" s="35"/>
    </row>
    <row r="10" spans="2:15" ht="19.5" customHeight="1">
      <c r="B10" s="51"/>
      <c r="C10" s="75" t="s">
        <v>19</v>
      </c>
      <c r="D10" s="914" t="s">
        <v>20</v>
      </c>
      <c r="E10" s="905" t="s">
        <v>412</v>
      </c>
      <c r="F10" s="905"/>
      <c r="G10" s="905"/>
      <c r="H10" s="905"/>
      <c r="I10" s="34"/>
      <c r="J10" s="34"/>
      <c r="K10" s="35"/>
      <c r="L10" s="35"/>
      <c r="M10" s="35"/>
    </row>
    <row r="11" spans="2:15" ht="19.5" customHeight="1">
      <c r="B11" s="51"/>
      <c r="C11" s="75" t="s">
        <v>19</v>
      </c>
      <c r="D11" s="914" t="s">
        <v>22</v>
      </c>
      <c r="E11" s="905" t="s">
        <v>413</v>
      </c>
      <c r="F11" s="905"/>
      <c r="G11" s="905"/>
      <c r="H11" s="905"/>
      <c r="I11" s="34"/>
      <c r="J11" s="34"/>
      <c r="K11" s="35"/>
      <c r="L11" s="35"/>
      <c r="M11" s="35"/>
    </row>
    <row r="12" spans="2:15" ht="19.5" customHeight="1">
      <c r="B12" s="51"/>
      <c r="C12" s="75" t="s">
        <v>24</v>
      </c>
      <c r="D12" s="914" t="s">
        <v>20</v>
      </c>
      <c r="E12" s="905" t="s">
        <v>414</v>
      </c>
      <c r="F12" s="905"/>
      <c r="G12" s="905"/>
      <c r="H12" s="905"/>
      <c r="I12" s="34"/>
      <c r="J12" s="34"/>
      <c r="K12" s="35"/>
      <c r="L12" s="35"/>
      <c r="M12" s="35"/>
    </row>
    <row r="13" spans="2:15" ht="19.5" customHeight="1">
      <c r="B13" s="51"/>
      <c r="C13" s="75" t="s">
        <v>24</v>
      </c>
      <c r="D13" s="914" t="s">
        <v>22</v>
      </c>
      <c r="E13" s="905" t="s">
        <v>265</v>
      </c>
      <c r="F13" s="905"/>
      <c r="G13" s="905"/>
      <c r="H13" s="905"/>
      <c r="I13" s="34"/>
      <c r="J13" s="34"/>
      <c r="K13" s="35"/>
      <c r="L13" s="35"/>
      <c r="M13" s="35"/>
    </row>
    <row r="14" spans="2:15" ht="19.5" customHeight="1">
      <c r="B14" s="51"/>
      <c r="C14" s="75" t="s">
        <v>27</v>
      </c>
      <c r="D14" s="914" t="s">
        <v>20</v>
      </c>
      <c r="E14" s="905" t="s">
        <v>415</v>
      </c>
      <c r="F14" s="905"/>
      <c r="G14" s="905"/>
      <c r="H14" s="905"/>
      <c r="I14" s="34"/>
      <c r="J14" s="34"/>
      <c r="K14" s="35"/>
      <c r="L14" s="35"/>
      <c r="M14" s="35"/>
    </row>
    <row r="15" spans="2:15" ht="19.5" customHeight="1">
      <c r="B15" s="51"/>
      <c r="C15" s="75" t="s">
        <v>27</v>
      </c>
      <c r="D15" s="914" t="s">
        <v>22</v>
      </c>
      <c r="E15" s="905" t="s">
        <v>416</v>
      </c>
      <c r="F15" s="905"/>
      <c r="G15" s="905"/>
      <c r="H15" s="905"/>
      <c r="I15" s="34"/>
      <c r="J15" s="34"/>
      <c r="K15" s="35"/>
      <c r="L15" s="35"/>
      <c r="M15" s="35"/>
    </row>
    <row r="16" spans="2:15" ht="19.5" customHeight="1">
      <c r="B16" s="51"/>
      <c r="C16" s="75" t="s">
        <v>30</v>
      </c>
      <c r="D16" s="914" t="s">
        <v>20</v>
      </c>
      <c r="E16" s="905" t="s">
        <v>417</v>
      </c>
      <c r="F16" s="905"/>
      <c r="G16" s="905"/>
      <c r="H16" s="905"/>
      <c r="I16" s="34"/>
      <c r="J16" s="34"/>
      <c r="K16" s="35"/>
      <c r="L16" s="35"/>
      <c r="M16" s="35"/>
    </row>
    <row r="17" spans="2:14" ht="19.5" customHeight="1">
      <c r="B17" s="51"/>
      <c r="C17" s="75" t="s">
        <v>30</v>
      </c>
      <c r="D17" s="914" t="s">
        <v>22</v>
      </c>
      <c r="E17" s="905" t="s">
        <v>418</v>
      </c>
      <c r="F17" s="905"/>
      <c r="G17" s="905"/>
      <c r="H17" s="905"/>
      <c r="I17" s="34"/>
      <c r="J17" s="34"/>
      <c r="K17" s="35"/>
      <c r="L17" s="35"/>
      <c r="M17" s="35"/>
    </row>
    <row r="18" spans="2:14" ht="19.5" customHeight="1">
      <c r="B18" s="51"/>
      <c r="C18" s="56"/>
      <c r="D18" s="10"/>
      <c r="E18" s="57"/>
      <c r="F18" s="36"/>
      <c r="G18" s="34"/>
      <c r="H18" s="34"/>
      <c r="I18" s="34"/>
      <c r="J18" s="34"/>
      <c r="K18" s="35"/>
      <c r="L18" s="35"/>
      <c r="M18" s="35"/>
    </row>
    <row r="19" spans="2:14" ht="19.5" customHeight="1">
      <c r="B19" s="51"/>
      <c r="C19" s="37"/>
      <c r="D19" s="38"/>
      <c r="E19" s="34"/>
      <c r="F19" s="36"/>
      <c r="G19" s="34"/>
      <c r="H19" s="34"/>
      <c r="I19" s="34"/>
      <c r="J19" s="34"/>
      <c r="K19" s="35"/>
      <c r="L19" s="35"/>
      <c r="M19" s="35"/>
    </row>
    <row r="20" spans="2:14" ht="19.5" customHeight="1">
      <c r="B20" s="51"/>
      <c r="C20" s="37"/>
      <c r="D20" s="38"/>
      <c r="E20" s="34"/>
      <c r="F20" s="36"/>
      <c r="G20" s="34"/>
      <c r="H20" s="34"/>
      <c r="I20" s="34"/>
      <c r="J20" s="34"/>
      <c r="K20" s="35"/>
      <c r="L20" s="35"/>
      <c r="M20" s="35"/>
    </row>
    <row r="21" spans="2:14" ht="19.5" customHeight="1">
      <c r="B21" s="51"/>
      <c r="C21" s="37"/>
      <c r="D21" s="38"/>
      <c r="E21" s="34"/>
      <c r="F21" s="36"/>
      <c r="G21" s="34"/>
      <c r="H21" s="34"/>
      <c r="I21" s="34"/>
      <c r="J21" s="34"/>
      <c r="K21" s="35"/>
      <c r="L21" s="35"/>
      <c r="M21" s="35"/>
    </row>
    <row r="22" spans="2:14" ht="21.75" customHeight="1">
      <c r="B22" s="52" t="s">
        <v>45</v>
      </c>
      <c r="C22" s="32" t="s">
        <v>419</v>
      </c>
      <c r="D22" s="32"/>
      <c r="E22" s="32"/>
      <c r="F22" s="34"/>
      <c r="G22" s="34"/>
      <c r="H22" s="34"/>
      <c r="I22" s="34"/>
      <c r="J22" s="34"/>
      <c r="K22" s="35"/>
      <c r="L22" s="35"/>
      <c r="M22" s="40"/>
    </row>
    <row r="23" spans="2:14" ht="19.5" customHeight="1">
      <c r="B23" s="52"/>
      <c r="C23" s="56" t="s">
        <v>47</v>
      </c>
      <c r="D23" s="57"/>
      <c r="E23" s="2" t="s">
        <v>420</v>
      </c>
      <c r="F23" s="34"/>
      <c r="G23" s="34"/>
      <c r="H23" s="34"/>
      <c r="I23" s="34"/>
      <c r="J23" s="34"/>
      <c r="K23" s="35"/>
      <c r="L23" s="35"/>
      <c r="M23" s="35"/>
    </row>
    <row r="24" spans="2:14" ht="19.5" customHeight="1">
      <c r="B24" s="51"/>
      <c r="C24" s="56" t="s">
        <v>49</v>
      </c>
      <c r="D24" s="57"/>
      <c r="E24" s="58" t="s">
        <v>421</v>
      </c>
      <c r="F24" s="59"/>
      <c r="G24" s="34"/>
      <c r="H24" s="34"/>
      <c r="I24" s="34"/>
      <c r="J24" s="34"/>
      <c r="K24" s="35"/>
      <c r="L24" s="35"/>
      <c r="M24" s="35"/>
    </row>
    <row r="25" spans="2:14" ht="19.5" customHeight="1">
      <c r="B25" s="49"/>
      <c r="C25" s="56" t="s">
        <v>53</v>
      </c>
      <c r="D25" s="57"/>
      <c r="E25" s="2" t="s">
        <v>422</v>
      </c>
      <c r="F25" s="34"/>
      <c r="G25" s="34"/>
      <c r="H25" s="34"/>
      <c r="I25" s="34"/>
      <c r="J25" s="34"/>
      <c r="K25" s="35"/>
      <c r="L25" s="35"/>
      <c r="M25" s="35"/>
    </row>
    <row r="26" spans="2:14" ht="7.5" customHeight="1">
      <c r="D26" s="41"/>
    </row>
    <row r="27" spans="2:14" ht="9.75" customHeight="1"/>
    <row r="28" spans="2:14" ht="19.5" customHeight="1">
      <c r="B28" s="5" t="s">
        <v>423</v>
      </c>
    </row>
    <row r="29" spans="2:14" ht="19.5" customHeight="1">
      <c r="B29" s="18"/>
      <c r="C29" s="18"/>
      <c r="D29" s="18"/>
      <c r="E29" s="18"/>
      <c r="F29" s="18"/>
      <c r="G29" s="18"/>
      <c r="H29" s="18"/>
      <c r="I29" s="18"/>
      <c r="J29" s="18"/>
      <c r="K29" s="18"/>
      <c r="L29" s="18"/>
      <c r="M29" s="18"/>
      <c r="N29" s="18"/>
    </row>
    <row r="30" spans="2:14" ht="19.5" customHeight="1">
      <c r="B30" s="18"/>
      <c r="C30" s="18"/>
      <c r="D30" s="18"/>
      <c r="E30" s="18"/>
      <c r="F30" s="18"/>
      <c r="G30" s="18"/>
      <c r="H30" s="18"/>
      <c r="I30" s="18"/>
      <c r="J30" s="18"/>
      <c r="K30" s="18"/>
      <c r="L30" s="18"/>
      <c r="M30" s="18"/>
      <c r="N30" s="18"/>
    </row>
    <row r="31" spans="2:14" ht="19.5" customHeight="1">
      <c r="B31" s="18"/>
      <c r="C31" s="18"/>
      <c r="D31" s="18"/>
      <c r="E31" s="18"/>
      <c r="F31" s="18"/>
      <c r="G31" s="18"/>
      <c r="H31" s="18"/>
      <c r="I31" s="18"/>
      <c r="J31" s="18"/>
      <c r="K31" s="18"/>
      <c r="L31" s="18"/>
      <c r="M31" s="18"/>
      <c r="N31" s="18"/>
    </row>
    <row r="32" spans="2:14" ht="19.5" customHeight="1">
      <c r="B32" s="82"/>
      <c r="C32" s="82"/>
      <c r="D32" s="82"/>
      <c r="E32" s="82"/>
      <c r="F32" s="82"/>
      <c r="G32" s="82"/>
      <c r="H32" s="82"/>
      <c r="I32" s="82"/>
      <c r="J32" s="82"/>
      <c r="K32" s="82"/>
      <c r="L32" s="82"/>
      <c r="M32" s="82"/>
      <c r="N32" s="82"/>
    </row>
    <row r="33" spans="2:14" ht="19.5" customHeight="1">
      <c r="B33" s="82"/>
      <c r="C33" s="82"/>
      <c r="D33" s="82"/>
      <c r="E33" s="82"/>
      <c r="F33" s="82"/>
      <c r="G33" s="82"/>
      <c r="H33" s="82"/>
      <c r="I33" s="82"/>
      <c r="J33" s="82"/>
      <c r="K33" s="82"/>
      <c r="L33" s="82"/>
      <c r="M33" s="82"/>
      <c r="N33" s="82"/>
    </row>
    <row r="34" spans="2:14" ht="19.5" customHeight="1">
      <c r="B34" s="82"/>
      <c r="C34" s="82"/>
      <c r="D34" s="82"/>
      <c r="E34" s="82"/>
      <c r="F34" s="82"/>
      <c r="G34" s="82"/>
      <c r="H34" s="82"/>
      <c r="I34" s="82"/>
      <c r="J34" s="82"/>
      <c r="K34" s="82"/>
      <c r="L34" s="82"/>
      <c r="M34" s="82"/>
      <c r="N34" s="82"/>
    </row>
    <row r="35" spans="2:14" ht="19.5" customHeight="1">
      <c r="B35" s="82"/>
      <c r="C35" s="82"/>
      <c r="D35" s="82"/>
      <c r="E35" s="82"/>
      <c r="F35" s="82"/>
      <c r="G35" s="82"/>
      <c r="H35" s="82"/>
      <c r="I35" s="82"/>
      <c r="J35" s="82"/>
      <c r="K35" s="82"/>
      <c r="L35" s="82"/>
      <c r="M35" s="82"/>
      <c r="N35" s="82"/>
    </row>
    <row r="36" spans="2:14" ht="19.5" customHeight="1">
      <c r="B36" s="82"/>
      <c r="C36" s="82"/>
      <c r="D36" s="82"/>
      <c r="E36" s="82"/>
      <c r="F36" s="82"/>
      <c r="G36" s="82"/>
      <c r="H36" s="82"/>
    </row>
    <row r="37" spans="2:14" ht="18.75" customHeight="1">
      <c r="B37" s="82"/>
      <c r="C37" s="82"/>
      <c r="D37" s="82"/>
      <c r="E37" s="82"/>
      <c r="F37" s="82"/>
      <c r="G37" s="82"/>
      <c r="H37" s="82"/>
    </row>
    <row r="38" spans="2:14" ht="18.75" customHeight="1">
      <c r="B38" s="82"/>
      <c r="C38" s="82"/>
      <c r="D38" s="82"/>
      <c r="E38" s="82"/>
      <c r="F38" s="82"/>
      <c r="G38" s="82"/>
      <c r="H38" s="82"/>
    </row>
    <row r="39" spans="2:14" ht="18.75" customHeight="1"/>
  </sheetData>
  <mergeCells count="4">
    <mergeCell ref="B2:M2"/>
    <mergeCell ref="K4:K5"/>
    <mergeCell ref="L4:L5"/>
    <mergeCell ref="M4:M5"/>
  </mergeCells>
  <phoneticPr fontId="1"/>
  <hyperlinks>
    <hyperlink ref="C7:G7" location="①1.概要!A1" display="１．" xr:uid="{00000000-0004-0000-1E00-000000000000}"/>
    <hyperlink ref="C8:G8" location="①2.事業目的!A1" display="２．" xr:uid="{00000000-0004-0000-1E00-000001000000}"/>
    <hyperlink ref="C9:G9" location="①3.実施体制!A1" display="３．" xr:uid="{00000000-0004-0000-1E00-000002000000}"/>
    <hyperlink ref="B28" location="はじめに!A1" display="★目的別使用申請様式チャート図に戻る" xr:uid="{00000000-0004-0000-1E00-000003000000}"/>
    <hyperlink ref="C10:H10" location="'⑥4.実施内容（PR）'!A1" display="４．" xr:uid="{00000000-0004-0000-1E00-000004000000}"/>
    <hyperlink ref="C11:H11" location="'⑥4.実施内容（販促）'!A1" display="４．" xr:uid="{00000000-0004-0000-1E00-000005000000}"/>
    <hyperlink ref="C12:H12" location="'⑥5.スケジュール(PR) '!A1" display="５．" xr:uid="{00000000-0004-0000-1E00-000006000000}"/>
    <hyperlink ref="C13:H13" location="'⑥5.スケジュール(販促) '!A1" display="５．" xr:uid="{00000000-0004-0000-1E00-000007000000}"/>
    <hyperlink ref="C14:H14" location="'⑥6.成果報告（PR）'!A1" display="６．" xr:uid="{00000000-0004-0000-1E00-000008000000}"/>
    <hyperlink ref="C15:H15" location="'⑥6.成果報告（販促）'!A1" display="６．" xr:uid="{00000000-0004-0000-1E00-000009000000}"/>
    <hyperlink ref="C16:H16" location="'⑥7.経費内訳（PR）'!A1" display="７．" xr:uid="{00000000-0004-0000-1E00-00000A000000}"/>
    <hyperlink ref="C17:H17" location="'⑥7.経費内訳（販促）'!A1" display="７．" xr:uid="{00000000-0004-0000-1E00-00000B000000}"/>
    <hyperlink ref="C22:E22" location="⑥年間報告書!A1" display="Ⅱ．事業実施交付金報告書" xr:uid="{00000000-0004-0000-1E00-00000C000000}"/>
    <hyperlink ref="C6:E6" location="様式⑥年間!A1" display="Ⅰ.事業実施報告書" xr:uid="{00000000-0004-0000-1E00-00000D000000}"/>
  </hyperlinks>
  <pageMargins left="0.59055118110236227" right="0.39370078740157483" top="0.74803149606299213" bottom="0.23622047244094491" header="0.31496062992125984" footer="0.15748031496062992"/>
  <pageSetup paperSize="9" scale="94" orientation="landscape" horizontalDpi="300" verticalDpi="300" r:id="rId1"/>
  <headerFooter>
    <oddHeader>&amp;L様式６　チェックリスト</oddHeader>
  </headerFooter>
  <rowBreaks count="1" manualBreakCount="1">
    <brk id="26" max="13" man="1"/>
  </rowBreaks>
  <colBreaks count="1" manualBreakCount="1">
    <brk id="14" max="53" man="1"/>
  </col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B1:N43"/>
  <sheetViews>
    <sheetView view="pageBreakPreview" zoomScaleNormal="100" zoomScaleSheetLayoutView="100" workbookViewId="0"/>
  </sheetViews>
  <sheetFormatPr defaultColWidth="9" defaultRowHeight="15"/>
  <cols>
    <col min="1" max="1" width="1.58203125" style="325" customWidth="1"/>
    <col min="2" max="2" width="4.83203125" style="325" customWidth="1"/>
    <col min="3" max="3" width="10.58203125" style="325" customWidth="1"/>
    <col min="4" max="4" width="6.83203125" style="325" customWidth="1"/>
    <col min="5" max="5" width="12" style="325" customWidth="1"/>
    <col min="6" max="6" width="9" style="325" customWidth="1"/>
    <col min="7" max="7" width="11.5" style="325" customWidth="1"/>
    <col min="8" max="8" width="10.58203125" style="325" customWidth="1"/>
    <col min="9" max="9" width="16.58203125" style="325" customWidth="1"/>
    <col min="10" max="10" width="9.83203125" style="325" customWidth="1"/>
    <col min="11" max="11" width="12.75" style="325" customWidth="1"/>
    <col min="12" max="13" width="9.83203125" style="325" customWidth="1"/>
    <col min="14" max="14" width="9" style="325"/>
    <col min="15" max="15" width="1.58203125" style="325" customWidth="1"/>
    <col min="16" max="16384" width="9" style="325"/>
  </cols>
  <sheetData>
    <row r="1" spans="2:14" ht="9" customHeight="1"/>
    <row r="2" spans="2:14" ht="19.5" customHeight="1">
      <c r="B2" s="469"/>
    </row>
    <row r="3" spans="2:14" ht="22.5" customHeight="1">
      <c r="L3" s="926" t="s">
        <v>60</v>
      </c>
      <c r="M3" s="926"/>
    </row>
    <row r="4" spans="2:14" ht="22.5" customHeight="1"/>
    <row r="5" spans="2:14" ht="22.5" customHeight="1">
      <c r="B5" s="326" t="s">
        <v>61</v>
      </c>
    </row>
    <row r="6" spans="2:14" ht="22.5" customHeight="1"/>
    <row r="7" spans="2:14" ht="22.5" customHeight="1"/>
    <row r="8" spans="2:14" ht="22.5" customHeight="1">
      <c r="I8" s="327" t="s">
        <v>62</v>
      </c>
      <c r="J8" s="928" t="str">
        <f>IF(様式①申請!J8="","",様式①申請!J8)</f>
        <v/>
      </c>
      <c r="K8" s="928"/>
      <c r="L8" s="928"/>
      <c r="M8" s="928"/>
      <c r="N8" s="928"/>
    </row>
    <row r="9" spans="2:14" ht="28.5" customHeight="1">
      <c r="I9" s="327" t="s">
        <v>63</v>
      </c>
      <c r="J9" s="930" t="str">
        <f>IF(様式①申請!J9="","",様式①申請!J9)</f>
        <v/>
      </c>
      <c r="K9" s="930"/>
      <c r="L9" s="930"/>
      <c r="M9" s="930"/>
      <c r="N9" s="930"/>
    </row>
    <row r="10" spans="2:14" ht="22.5" customHeight="1">
      <c r="M10" s="1355"/>
      <c r="N10" s="1355"/>
    </row>
    <row r="11" spans="2:14" ht="22.5" customHeight="1"/>
    <row r="12" spans="2:14" ht="22.5" customHeight="1">
      <c r="F12" s="328" t="s">
        <v>424</v>
      </c>
    </row>
    <row r="13" spans="2:14" ht="22.5" customHeight="1"/>
    <row r="14" spans="2:14" ht="22.5" customHeight="1"/>
    <row r="15" spans="2:14" ht="22.5" customHeight="1"/>
    <row r="16" spans="2:14" ht="22.5" customHeight="1">
      <c r="E16" s="329" t="s">
        <v>425</v>
      </c>
    </row>
    <row r="17" spans="5:14" ht="22.5" customHeight="1"/>
    <row r="18" spans="5:14" ht="22.5" customHeight="1"/>
    <row r="19" spans="5:14" ht="22.5" customHeight="1">
      <c r="E19" s="330"/>
      <c r="F19" s="330"/>
      <c r="G19" s="330"/>
      <c r="H19" s="330"/>
      <c r="I19" s="330"/>
      <c r="J19" s="330"/>
      <c r="K19" s="330"/>
      <c r="L19" s="330"/>
      <c r="M19" s="330"/>
      <c r="N19" s="330"/>
    </row>
    <row r="20" spans="5:14" ht="22.5" customHeight="1">
      <c r="E20" s="330"/>
      <c r="F20" s="330"/>
      <c r="G20" s="330"/>
      <c r="H20" s="330"/>
      <c r="I20" s="330"/>
      <c r="J20" s="330"/>
      <c r="K20" s="330"/>
      <c r="L20" s="330"/>
      <c r="M20" s="330"/>
      <c r="N20" s="330"/>
    </row>
    <row r="21" spans="5:14" ht="22.5" customHeight="1">
      <c r="E21" s="330"/>
      <c r="F21" s="330"/>
      <c r="G21" s="330"/>
      <c r="H21" s="330"/>
      <c r="I21" s="330"/>
      <c r="J21" s="330"/>
      <c r="K21" s="330"/>
      <c r="L21" s="330"/>
      <c r="M21" s="330"/>
      <c r="N21" s="330"/>
    </row>
    <row r="22" spans="5:14" ht="22.5" customHeight="1">
      <c r="E22" s="330"/>
      <c r="F22" s="330"/>
      <c r="G22" s="330"/>
      <c r="H22" s="330"/>
      <c r="I22" s="330"/>
      <c r="J22" s="330"/>
      <c r="K22" s="330"/>
      <c r="L22" s="330"/>
      <c r="M22" s="330"/>
      <c r="N22" s="330"/>
    </row>
    <row r="23" spans="5:14" ht="22.5" customHeight="1"/>
    <row r="24" spans="5:14" ht="22.5" customHeight="1"/>
    <row r="25" spans="5:14" ht="22.5" customHeight="1"/>
    <row r="26" spans="5:14" ht="11.25" customHeight="1"/>
    <row r="27" spans="5:14" ht="8.25" customHeight="1"/>
    <row r="28" spans="5:14" ht="19.5" customHeight="1"/>
    <row r="29" spans="5:14" ht="19.5" customHeight="1"/>
    <row r="30" spans="5:14" ht="19.5" customHeight="1"/>
    <row r="31" spans="5:14" ht="19.5" customHeight="1"/>
    <row r="32" spans="5:14" ht="19.5" customHeight="1"/>
    <row r="33" spans="2:13" ht="19.5" customHeight="1">
      <c r="B33" s="331"/>
      <c r="C33" s="331"/>
      <c r="D33" s="331"/>
      <c r="E33" s="331"/>
      <c r="F33" s="331"/>
      <c r="G33" s="331"/>
      <c r="H33" s="331"/>
      <c r="I33" s="331"/>
      <c r="J33" s="331"/>
      <c r="K33" s="331"/>
      <c r="L33" s="331"/>
      <c r="M33" s="331"/>
    </row>
    <row r="34" spans="2:13" ht="19.5" customHeight="1">
      <c r="B34" s="331"/>
      <c r="C34" s="331"/>
      <c r="D34" s="331"/>
      <c r="E34" s="331"/>
      <c r="F34" s="331"/>
      <c r="G34" s="331"/>
      <c r="H34" s="331"/>
      <c r="I34" s="331"/>
      <c r="J34" s="331"/>
      <c r="K34" s="331"/>
      <c r="L34" s="331"/>
      <c r="M34" s="331"/>
    </row>
    <row r="35" spans="2:13" ht="19.5" customHeight="1">
      <c r="B35" s="331"/>
      <c r="C35" s="331"/>
      <c r="D35" s="331"/>
      <c r="E35" s="331"/>
      <c r="F35" s="331"/>
      <c r="G35" s="331"/>
      <c r="H35" s="331"/>
      <c r="I35" s="331"/>
      <c r="J35" s="331"/>
      <c r="K35" s="331"/>
      <c r="L35" s="331"/>
      <c r="M35" s="331"/>
    </row>
    <row r="36" spans="2:13" ht="19.5" customHeight="1">
      <c r="B36" s="331"/>
      <c r="C36" s="331"/>
      <c r="D36" s="331"/>
      <c r="E36" s="331"/>
      <c r="F36" s="331"/>
      <c r="G36" s="331"/>
      <c r="H36" s="331"/>
      <c r="I36" s="331"/>
      <c r="J36" s="331"/>
      <c r="K36" s="331"/>
      <c r="L36" s="331"/>
      <c r="M36" s="331"/>
    </row>
    <row r="37" spans="2:13" ht="19.5" customHeight="1">
      <c r="B37" s="331"/>
      <c r="C37" s="331"/>
      <c r="D37" s="331"/>
      <c r="E37" s="331"/>
      <c r="F37" s="331"/>
      <c r="G37" s="331"/>
      <c r="H37" s="331"/>
      <c r="I37" s="331"/>
      <c r="J37" s="331"/>
      <c r="K37" s="331"/>
      <c r="L37" s="331"/>
      <c r="M37" s="331"/>
    </row>
    <row r="38" spans="2:13" ht="19.5" customHeight="1">
      <c r="B38" s="331"/>
      <c r="C38" s="331"/>
      <c r="D38" s="331"/>
      <c r="E38" s="331"/>
      <c r="F38" s="331"/>
      <c r="G38" s="331"/>
      <c r="H38" s="331"/>
      <c r="I38" s="331"/>
      <c r="J38" s="331"/>
      <c r="K38" s="331"/>
      <c r="L38" s="331"/>
      <c r="M38" s="331"/>
    </row>
    <row r="39" spans="2:13" ht="19.5" customHeight="1">
      <c r="B39" s="331"/>
      <c r="C39" s="331"/>
      <c r="D39" s="331"/>
      <c r="E39" s="331"/>
      <c r="F39" s="331"/>
      <c r="G39" s="331"/>
      <c r="H39" s="331"/>
      <c r="I39" s="331"/>
      <c r="J39" s="331"/>
      <c r="K39" s="331"/>
      <c r="L39" s="331"/>
      <c r="M39" s="331"/>
    </row>
    <row r="40" spans="2:13" ht="19.5" customHeight="1">
      <c r="B40" s="331"/>
      <c r="C40" s="331"/>
      <c r="D40" s="331"/>
      <c r="E40" s="331"/>
      <c r="F40" s="331"/>
      <c r="G40" s="331"/>
      <c r="H40" s="331"/>
      <c r="I40" s="331"/>
    </row>
    <row r="41" spans="2:13" ht="18.75" customHeight="1">
      <c r="B41" s="331"/>
      <c r="C41" s="331"/>
      <c r="D41" s="331"/>
      <c r="E41" s="331"/>
      <c r="F41" s="331"/>
      <c r="G41" s="331"/>
      <c r="H41" s="331"/>
      <c r="I41" s="331"/>
    </row>
    <row r="42" spans="2:13" ht="18.75" customHeight="1">
      <c r="B42" s="331"/>
      <c r="C42" s="331"/>
      <c r="D42" s="331"/>
      <c r="E42" s="331"/>
      <c r="F42" s="331"/>
      <c r="G42" s="331"/>
      <c r="H42" s="331"/>
      <c r="I42" s="331"/>
    </row>
    <row r="43" spans="2:13" ht="18.75" customHeight="1"/>
  </sheetData>
  <sheetProtection algorithmName="SHA-512" hashValue="uqXhaF0jROFWOqF6PAKNjDYdn8ylQ7IUw1KSVaSDPVWTZEgtCL4Zjbr2IqXO6TtltVoC5VpGn1nP9bdROHz3Kg==" saltValue="tbFf9snYmoOWxlpuNnBnxA==" spinCount="100000" sheet="1" scenarios="1" formatCells="0" formatColumns="0" formatRows="0"/>
  <mergeCells count="4">
    <mergeCell ref="L3:M3"/>
    <mergeCell ref="J8:N8"/>
    <mergeCell ref="J9:N9"/>
    <mergeCell ref="M10:N10"/>
  </mergeCells>
  <phoneticPr fontId="1"/>
  <dataValidations count="1">
    <dataValidation allowBlank="1" showInputMessage="1" showErrorMessage="1" promptTitle="西暦で入力してください。" prompt="例：2021/1/1" sqref="L3:M3" xr:uid="{00000000-0002-0000-1F00-000000000000}"/>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&amp;L様式第６号</oddHead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pageSetUpPr fitToPage="1"/>
  </sheetPr>
  <dimension ref="B1:T24"/>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36.83203125" style="150" customWidth="1"/>
    <col min="4" max="4" width="10.08203125" style="150" customWidth="1"/>
    <col min="5" max="5" width="12" style="150" customWidth="1"/>
    <col min="6" max="6" width="10.08203125" style="150" customWidth="1"/>
    <col min="7" max="7" width="11.83203125" style="150" customWidth="1"/>
    <col min="8" max="11" width="10.08203125" style="150" customWidth="1"/>
    <col min="12" max="12" width="1.58203125" style="150" customWidth="1"/>
    <col min="13" max="13" width="9" style="150"/>
    <col min="14" max="14" width="7" style="150" hidden="1" customWidth="1"/>
    <col min="15" max="20" width="10.58203125" style="150" hidden="1" customWidth="1"/>
    <col min="21" max="16384" width="9" style="150"/>
  </cols>
  <sheetData>
    <row r="1" spans="2:20" ht="8.25" customHeight="1"/>
    <row r="2" spans="2:20" ht="19.5" customHeight="1" thickBot="1">
      <c r="B2" s="179" t="s">
        <v>426</v>
      </c>
    </row>
    <row r="3" spans="2:20" ht="19.5" customHeight="1">
      <c r="B3" s="1074" t="s">
        <v>119</v>
      </c>
      <c r="C3" s="1076" t="s">
        <v>120</v>
      </c>
      <c r="D3" s="1219" t="s">
        <v>427</v>
      </c>
      <c r="E3" s="1076" t="s">
        <v>150</v>
      </c>
      <c r="F3" s="1076" t="s">
        <v>279</v>
      </c>
      <c r="G3" s="1084" t="s">
        <v>428</v>
      </c>
      <c r="H3" s="1401" t="s">
        <v>281</v>
      </c>
      <c r="I3" s="1402"/>
      <c r="J3" s="1402"/>
      <c r="K3" s="1403"/>
      <c r="N3" s="470"/>
      <c r="O3" s="1240" t="s">
        <v>429</v>
      </c>
      <c r="P3" s="1240"/>
      <c r="Q3" s="1240" t="s">
        <v>430</v>
      </c>
      <c r="R3" s="1240"/>
      <c r="S3" s="1240" t="s">
        <v>431</v>
      </c>
      <c r="T3" s="1240"/>
    </row>
    <row r="4" spans="2:20" ht="27.75" customHeight="1">
      <c r="B4" s="1161"/>
      <c r="C4" s="1085"/>
      <c r="D4" s="1236"/>
      <c r="E4" s="1163"/>
      <c r="F4" s="1163"/>
      <c r="G4" s="1085"/>
      <c r="H4" s="1404"/>
      <c r="I4" s="1405"/>
      <c r="J4" s="1405"/>
      <c r="K4" s="1406"/>
      <c r="N4" s="470"/>
      <c r="O4" s="471" t="s">
        <v>322</v>
      </c>
      <c r="P4" s="471" t="s">
        <v>432</v>
      </c>
      <c r="Q4" s="471" t="s">
        <v>322</v>
      </c>
      <c r="R4" s="471" t="s">
        <v>432</v>
      </c>
      <c r="S4" s="471" t="s">
        <v>322</v>
      </c>
      <c r="T4" s="471" t="s">
        <v>432</v>
      </c>
    </row>
    <row r="5" spans="2:20" ht="42.65" customHeight="1">
      <c r="B5" s="369" t="str">
        <f>IF('①4.事業内容（PR）'!B5="","",'①4.事業内容（PR）'!B5)</f>
        <v/>
      </c>
      <c r="C5" s="336" t="str">
        <f>IF(B5="","",IF('⑧1.活動計画変更（PR）'!C8="変更",'⑧1.活動計画変更（PR）'!D8,IF('⑧1.活動計画変更（PR）'!B6="報告済",'②4.実施状況（PR）'!C5,IF('⑧1.活動計画変更（PR）'!B6="中止",'①4.事業内容（PR）'!C5,'①4.事業内容（PR）'!C5))))</f>
        <v/>
      </c>
      <c r="D5" s="472" t="str">
        <f>IF(B5="","",IF('⑧1.活動計画変更（PR）'!C8="変更","下期変更",IF('⑧1.活動計画変更（PR）'!B6="中止","事業中止",IF('⑧1.活動計画変更（PR）'!C8="中止","事業中止",IF('⑦1.活動計画変更（PR）'!C7="変更","上期変更",IF('⑦1.活動計画変更（PR）'!C7="中止","事業中止",""))))))</f>
        <v/>
      </c>
      <c r="E5" s="337" t="str">
        <f>IF(B5="","",IF($D5="事業中止","",IF($D5="上期変更",'⑧1.活動計画変更（PR）'!E7,IF('⑥4.実施内容（PR）'!$D5="下期変更",'⑧1.活動計画変更（PR）'!E8,'⑧1.活動計画変更（PR）'!E6))))</f>
        <v/>
      </c>
      <c r="F5" s="337" t="str">
        <f>IF(C5="","",IF($D5="事業中止","",IF($D5="上期変更",'⑧1.活動計画変更（PR）'!F7,IF('⑥4.実施内容（PR）'!$D5="下期変更",'⑧1.活動計画変更（PR）'!F8,'⑧1.活動計画変更（PR）'!F6))))</f>
        <v/>
      </c>
      <c r="G5" s="338" t="str">
        <f>IF(D5="","",IF($D5="事業中止","",IF($D5="上期変更",'⑧1.活動計画変更（PR）'!G7,IF('⑥4.実施内容（PR）'!$D5="下期変更",'⑧1.活動計画変更（PR）'!G8,'⑧1.活動計画変更（PR）'!G6))))</f>
        <v/>
      </c>
      <c r="H5" s="1243"/>
      <c r="I5" s="1244"/>
      <c r="J5" s="1244"/>
      <c r="K5" s="1245"/>
      <c r="M5" s="217" t="s">
        <v>153</v>
      </c>
      <c r="N5" s="2" t="str">
        <f>IF(B5="","",B5)</f>
        <v/>
      </c>
      <c r="O5" s="172" t="str">
        <f>IF(N5="","",'①6.成果目標（PR）'!J8)</f>
        <v/>
      </c>
      <c r="P5" s="172" t="e">
        <f>IF(N5="","",'①6.成果目標（PR）'!G7)*1000</f>
        <v>#VALUE!</v>
      </c>
      <c r="Q5" s="172" t="str">
        <f>IF(N5="","",IF('⑦1.活動計画変更（PR）'!C7="変更",'⑦1.活動計画変更（PR）'!H7,IF('⑦1.活動計画変更（PR）'!C7="中止",'⑦1.活動計画変更（PR）'!H7,'⑦1.活動計画変更（PR）'!H6)))</f>
        <v/>
      </c>
      <c r="R5" s="172" t="str">
        <f>IF(N5="","",IF('⑦1.活動計画変更（PR）'!C7="変更",'⑦1.活動計画変更（PR）'!I7,IF('⑦1.活動計画変更（PR）'!C7="中止",'⑦1.活動計画変更（PR）'!I7,'⑦1.活動計画変更（PR）'!I6)))</f>
        <v/>
      </c>
      <c r="S5" s="172" t="str">
        <f>IF(N5="","",IF('⑧1.活動計画変更（PR）'!B8="報告済",Q5,IF('⑧1.活動計画変更（PR）'!C7="上期　変更",'⑧1.活動計画変更（PR）'!H7,IF('⑧1.活動計画変更（PR）'!C7="中止",0,IF('⑧1.活動計画変更（PR）'!C8="変更",'⑧1.活動計画変更（PR）'!H8,IF('⑧1.活動計画変更（PR）'!C8="中止",0,'⑧1.活動計画変更（PR）'!H6))))))</f>
        <v/>
      </c>
      <c r="T5" s="172" t="str">
        <f>IF(N5="","",IF('⑧1.活動計画変更（PR）'!B8="報告済",R5,IF('⑧1.活動計画変更（PR）'!C7="上期　変更",'⑧1.活動計画変更（PR）'!I7,IF('⑧1.活動計画変更（PR）'!C7="中止",0,IF('⑧1.活動計画変更（PR）'!C8="変更",'⑧1.活動計画変更（PR）'!I8,IF('⑧1.活動計画変更（PR）'!C8="中止",0,'⑧1.活動計画変更（PR）'!I6))))))</f>
        <v/>
      </c>
    </row>
    <row r="6" spans="2:20" ht="42.65" customHeight="1">
      <c r="B6" s="369" t="str">
        <f>IF('①4.事業内容（PR）'!B6="","",'①4.事業内容（PR）'!B6)</f>
        <v/>
      </c>
      <c r="C6" s="336" t="str">
        <f>IF(B6="","",IF('⑧1.活動計画変更（PR）'!C11="変更",'⑧1.活動計画変更（PR）'!D11,IF('⑧1.活動計画変更（PR）'!B9="報告済",'②4.実施状況（PR）'!C6,IF('⑧1.活動計画変更（PR）'!B9="中止",'①4.事業内容（PR）'!C6,'①4.事業内容（PR）'!C6))))</f>
        <v/>
      </c>
      <c r="D6" s="473" t="str">
        <f>IF(B6="","",IF('⑧1.活動計画変更（PR）'!C11="変更","下期変更",IF('⑧1.活動計画変更（PR）'!B9="中止","事業中止",IF('⑧1.活動計画変更（PR）'!C11="中止","事業中止",IF('⑦1.活動計画変更（PR）'!C9="変更","上期変更",IF('⑦1.活動計画変更（PR）'!C9="中止","事業中止",""))))))</f>
        <v/>
      </c>
      <c r="E6" s="337" t="str">
        <f>IF(B6="","",IF($D6="事業中止","",IF($D6="上期変更",'⑧1.活動計画変更（PR）'!E10,IF('⑥4.実施内容（PR）'!$D6="下期変更",'⑧1.活動計画変更（PR）'!E11,'⑧1.活動計画変更（PR）'!E9))))</f>
        <v/>
      </c>
      <c r="F6" s="337" t="str">
        <f>IF(C6="","",IF($D6="事業中止","",IF($D6="上期変更",'⑧1.活動計画変更（PR）'!F10,IF('⑥4.実施内容（PR）'!$D6="下期変更",'⑧1.活動計画変更（PR）'!F11,'⑧1.活動計画変更（PR）'!F9))))</f>
        <v/>
      </c>
      <c r="G6" s="339" t="str">
        <f>IF(D6="","",IF($D6="事業中止","",IF($D6="上期変更",'⑧1.活動計画変更（PR）'!G10,IF('⑥4.実施内容（PR）'!$D6="下期変更",'⑧1.活動計画変更（PR）'!G11,'⑧1.活動計画変更（PR）'!G9))))</f>
        <v/>
      </c>
      <c r="H6" s="1243"/>
      <c r="I6" s="1244"/>
      <c r="J6" s="1244"/>
      <c r="K6" s="1245"/>
      <c r="M6" s="219" t="s">
        <v>154</v>
      </c>
      <c r="N6" s="2" t="str">
        <f t="shared" ref="N6:N24" si="0">IF(B6="","",B6)</f>
        <v/>
      </c>
      <c r="O6" s="172" t="str">
        <f>IF(N6="","",'①6.成果目標（PR）'!J10)</f>
        <v/>
      </c>
      <c r="P6" s="172" t="e">
        <f>IF(N6="","",'①6.成果目標（PR）'!G9)*1000</f>
        <v>#VALUE!</v>
      </c>
      <c r="Q6" s="172" t="str">
        <f>IF(N6="","",IF('⑦1.活動計画変更（PR）'!C9="変更",'⑦1.活動計画変更（PR）'!H9,IF('⑦1.活動計画変更（PR）'!C9="中止",'⑦1.活動計画変更（PR）'!H9,'⑦1.活動計画変更（PR）'!H8)))</f>
        <v/>
      </c>
      <c r="R6" s="172" t="str">
        <f>IF(N6="","",IF('⑦1.活動計画変更（PR）'!C9="変更",'⑦1.活動計画変更（PR）'!I9,IF('⑦1.活動計画変更（PR）'!C9="中止",'⑦1.活動計画変更（PR）'!I9,'⑦1.活動計画変更（PR）'!I8)))</f>
        <v/>
      </c>
      <c r="S6" s="172" t="str">
        <f>IF(N6="","",IF('⑧1.活動計画変更（PR）'!B11="報告済",Q6,IF('⑧1.活動計画変更（PR）'!C10="上期　変更",'⑧1.活動計画変更（PR）'!H10,IF('⑧1.活動計画変更（PR）'!C11="中止",0,IF('⑧1.活動計画変更（PR）'!C11="変更",'⑧1.活動計画変更（PR）'!H11,IF('⑧1.活動計画変更（PR）'!C11="中止",0,'⑧1.活動計画変更（PR）'!H9))))))</f>
        <v/>
      </c>
      <c r="T6" s="172" t="str">
        <f>IF(N6="","",IF('⑧1.活動計画変更（PR）'!B11="報告済",R6,IF('⑧1.活動計画変更（PR）'!C10="上期　変更",'⑧1.活動計画変更（PR）'!I10,IF('⑧1.活動計画変更（PR）'!C10="中止",0,IF('⑧1.活動計画変更（PR）'!C11="変更",'⑧1.活動計画変更（PR）'!I11,IF('⑧1.活動計画変更（PR）'!C11="中止",0,'⑧1.活動計画変更（PR）'!I9))))))</f>
        <v/>
      </c>
    </row>
    <row r="7" spans="2:20" ht="42.65" customHeight="1">
      <c r="B7" s="369" t="str">
        <f>IF('①4.事業内容（PR）'!B7="","",'①4.事業内容（PR）'!B7)</f>
        <v/>
      </c>
      <c r="C7" s="336" t="str">
        <f>IF(B7="","",IF('⑧1.活動計画変更（PR）'!C14="変更",'⑧1.活動計画変更（PR）'!D14,IF('⑧1.活動計画変更（PR）'!B12="報告済",'②4.実施状況（PR）'!C7,IF('⑧1.活動計画変更（PR）'!B12="中止",'①4.事業内容（PR）'!C7,'①4.事業内容（PR）'!C7))))</f>
        <v/>
      </c>
      <c r="D7" s="472" t="str">
        <f>IF(B7="","",IF('⑧1.活動計画変更（PR）'!C14="変更","下期変更",IF('⑧1.活動計画変更（PR）'!B12="中止","事業中止",IF('⑧1.活動計画変更（PR）'!C14="中止","事業中止",IF('⑦1.活動計画変更（PR）'!C11="変更","上期変更",IF('⑦1.活動計画変更（PR）'!C11="中止","事業中止",""))))))</f>
        <v/>
      </c>
      <c r="E7" s="337" t="str">
        <f>IF(B7="","",IF($D7="事業中止","",IF($D7="上期変更",'⑧1.活動計画変更（PR）'!E13,IF('⑥4.実施内容（PR）'!$D7="下期変更",'⑧1.活動計画変更（PR）'!E14,'⑧1.活動計画変更（PR）'!E12))))</f>
        <v/>
      </c>
      <c r="F7" s="337" t="str">
        <f>IF(C7="","",IF($D7="事業中止","",IF($D7="上期変更",'⑧1.活動計画変更（PR）'!F13,IF('⑥4.実施内容（PR）'!$D7="下期変更",'⑧1.活動計画変更（PR）'!F14,'⑧1.活動計画変更（PR）'!F12))))</f>
        <v/>
      </c>
      <c r="G7" s="339" t="str">
        <f>IF(D7="","",IF($D7="事業中止","",IF($D7="上期変更",'⑧1.活動計画変更（PR）'!G13,IF('⑥4.実施内容（PR）'!$D7="下期変更",'⑧1.活動計画変更（PR）'!G14,'⑧1.活動計画変更（PR）'!G12))))</f>
        <v/>
      </c>
      <c r="H7" s="1243"/>
      <c r="I7" s="1244"/>
      <c r="J7" s="1244"/>
      <c r="K7" s="1245"/>
      <c r="M7" s="217" t="s">
        <v>433</v>
      </c>
      <c r="N7" s="2" t="str">
        <f t="shared" si="0"/>
        <v/>
      </c>
      <c r="O7" s="172" t="str">
        <f>IF(N7="","",'①6.成果目標（PR）'!J12)</f>
        <v/>
      </c>
      <c r="P7" s="172" t="e">
        <f>IF(N7="","",'①6.成果目標（PR）'!G11)*1000</f>
        <v>#VALUE!</v>
      </c>
      <c r="Q7" s="172" t="str">
        <f>IF(N7="","",IF('⑦1.活動計画変更（PR）'!C11="変更",'⑦1.活動計画変更（PR）'!H11,IF('⑦1.活動計画変更（PR）'!C11="中止",'⑦1.活動計画変更（PR）'!H11,'⑦1.活動計画変更（PR）'!H10)))</f>
        <v/>
      </c>
      <c r="R7" s="172" t="str">
        <f>IF(N7="","",IF('⑦1.活動計画変更（PR）'!C11="変更",'⑦1.活動計画変更（PR）'!I11,IF('⑦1.活動計画変更（PR）'!C11="中止",'⑦1.活動計画変更（PR）'!I11,'⑦1.活動計画変更（PR）'!I10)))</f>
        <v/>
      </c>
      <c r="S7" s="172" t="str">
        <f>IF(N7="","",IF('⑧1.活動計画変更（PR）'!B14="報告済",Q7,IF('⑧1.活動計画変更（PR）'!C13="上期　変更",'⑧1.活動計画変更（PR）'!H13,IF('⑧1.活動計画変更（PR）'!C13="中止",0,IF('⑧1.活動計画変更（PR）'!C14="変更",'⑧1.活動計画変更（PR）'!H14,IF('⑧1.活動計画変更（PR）'!C14="中止",0,'⑧1.活動計画変更（PR）'!H12))))))</f>
        <v/>
      </c>
      <c r="T7" s="172" t="str">
        <f>IF(N7="","",IF('⑧1.活動計画変更（PR）'!B14="報告済",R7,IF('⑧1.活動計画変更（PR）'!C13="上期　変更",'⑧1.活動計画変更（PR）'!I13,IF('⑧1.活動計画変更（PR）'!C13="中止",0,IF('⑧1.活動計画変更（PR）'!C14="変更",'⑧1.活動計画変更（PR）'!I14,IF('⑧1.活動計画変更（PR）'!C14="中止",0,'⑧1.活動計画変更（PR）'!I12))))))</f>
        <v/>
      </c>
    </row>
    <row r="8" spans="2:20" ht="42.65" customHeight="1">
      <c r="B8" s="369" t="str">
        <f>IF('①4.事業内容（PR）'!B8="","",'①4.事業内容（PR）'!B8)</f>
        <v/>
      </c>
      <c r="C8" s="336" t="str">
        <f>IF(B8="","",IF('⑧1.活動計画変更（PR）'!C17="変更",'⑧1.活動計画変更（PR）'!D17,IF('⑧1.活動計画変更（PR）'!B15="報告済",'②4.実施状況（PR）'!C8,IF('⑧1.活動計画変更（PR）'!B15="中止",'①4.事業内容（PR）'!C8,'①4.事業内容（PR）'!C8))))</f>
        <v/>
      </c>
      <c r="D8" s="473" t="str">
        <f>IF(B8="","",IF('⑧1.活動計画変更（PR）'!C17="変更","下期変更",IF('⑧1.活動計画変更（PR）'!B15="中止","事業中止",IF('⑧1.活動計画変更（PR）'!C17="中止","事業中止",IF('⑦1.活動計画変更（PR）'!C13="変更","上期変更",IF('⑦1.活動計画変更（PR）'!C13="中止","事業中止",""))))))</f>
        <v/>
      </c>
      <c r="E8" s="337" t="str">
        <f>IF(B8="","",IF($D8="事業中止","",IF($D8="上期変更",'⑧1.活動計画変更（PR）'!E16,IF('⑥4.実施内容（PR）'!$D8="下期変更",'⑧1.活動計画変更（PR）'!E17,'⑧1.活動計画変更（PR）'!E15))))</f>
        <v/>
      </c>
      <c r="F8" s="337" t="str">
        <f>IF(C8="","",IF($D8="事業中止","",IF($D8="上期変更",'⑧1.活動計画変更（PR）'!F16,IF('⑥4.実施内容（PR）'!$D8="下期変更",'⑧1.活動計画変更（PR）'!F17,'⑧1.活動計画変更（PR）'!F15))))</f>
        <v/>
      </c>
      <c r="G8" s="339" t="str">
        <f>IF(D8="","",IF($D8="事業中止","",IF($D8="上期変更",'⑧1.活動計画変更（PR）'!G16,IF('⑥4.実施内容（PR）'!$D8="下期変更",'⑧1.活動計画変更（PR）'!G17,'⑧1.活動計画変更（PR）'!G15))))</f>
        <v/>
      </c>
      <c r="H8" s="1243"/>
      <c r="I8" s="1244"/>
      <c r="J8" s="1244"/>
      <c r="K8" s="1245"/>
      <c r="M8" s="219" t="s">
        <v>156</v>
      </c>
      <c r="N8" s="2" t="str">
        <f t="shared" si="0"/>
        <v/>
      </c>
      <c r="O8" s="172" t="str">
        <f>IF(N8="","",'①6.成果目標（PR）'!J14)</f>
        <v/>
      </c>
      <c r="P8" s="172" t="e">
        <f>IF(N8="","",'①6.成果目標（PR）'!G13)*1000</f>
        <v>#VALUE!</v>
      </c>
      <c r="Q8" s="172" t="str">
        <f>IF(N8="","",IF('⑦1.活動計画変更（PR）'!C13="変更",'⑦1.活動計画変更（PR）'!H13,IF('⑦1.活動計画変更（PR）'!C13="中止",'⑦1.活動計画変更（PR）'!H13,'⑦1.活動計画変更（PR）'!H12)))</f>
        <v/>
      </c>
      <c r="R8" s="172" t="str">
        <f>IF(N8="","",IF('⑦1.活動計画変更（PR）'!C13="変更",'⑦1.活動計画変更（PR）'!I13,IF('⑦1.活動計画変更（PR）'!C13="中止",'⑦1.活動計画変更（PR）'!I13,'⑦1.活動計画変更（PR）'!I12)))</f>
        <v/>
      </c>
      <c r="S8" s="172" t="str">
        <f>IF(N8="","",IF('⑧1.活動計画変更（PR）'!B17="報告済",Q8,IF('⑧1.活動計画変更（PR）'!C16="上期　変更",'⑧1.活動計画変更（PR）'!H16,IF('⑧1.活動計画変更（PR）'!C16="中止",0,IF('⑧1.活動計画変更（PR）'!C17="変更",'⑧1.活動計画変更（PR）'!H17,IF('⑧1.活動計画変更（PR）'!C17="中止",0,'⑧1.活動計画変更（PR）'!H15))))))</f>
        <v/>
      </c>
      <c r="T8" s="172" t="str">
        <f>IF(N8="","",IF('⑧1.活動計画変更（PR）'!B17="報告済",R8,IF('⑧1.活動計画変更（PR）'!C16="上期　変更",'⑧1.活動計画変更（PR）'!I16,IF('⑧1.活動計画変更（PR）'!C16="中止",0,IF('⑧1.活動計画変更（PR）'!C17="変更",'⑧1.活動計画変更（PR）'!I17,IF('⑧1.活動計画変更（PR）'!C17="中止",0,'⑧1.活動計画変更（PR）'!I15))))))</f>
        <v/>
      </c>
    </row>
    <row r="9" spans="2:20" ht="42" customHeight="1">
      <c r="B9" s="369" t="str">
        <f>IF('①4.事業内容（PR）'!B9="","",'①4.事業内容（PR）'!B9)</f>
        <v/>
      </c>
      <c r="C9" s="336" t="str">
        <f>IF(B9="","",IF('⑧1.活動計画変更（PR）'!C20="変更",'⑧1.活動計画変更（PR）'!D20,IF('⑧1.活動計画変更（PR）'!B18="報告済",'②4.実施状況（PR）'!C9,IF('⑧1.活動計画変更（PR）'!B18="中止",'①4.事業内容（PR）'!C9,'①4.事業内容（PR）'!C9))))</f>
        <v/>
      </c>
      <c r="D9" s="473" t="str">
        <f>IF(B9="","",IF('⑧1.活動計画変更（PR）'!C20="変更","下期変更",IF('⑧1.活動計画変更（PR）'!B18="中止","事業中止",IF('⑧1.活動計画変更（PR）'!C20="中止","事業中止",IF('⑦1.活動計画変更（PR）'!C15="変更","上期変更",IF('⑦1.活動計画変更（PR）'!C15="中止","事業中止",""))))))</f>
        <v/>
      </c>
      <c r="E9" s="337" t="str">
        <f>IF(B9="","",IF($D9="事業中止","",IF($D9="上期変更",'⑧1.活動計画変更（PR）'!E19,IF('⑥4.実施内容（PR）'!$D9="下期変更",'⑧1.活動計画変更（PR）'!E20,'⑧1.活動計画変更（PR）'!E18))))</f>
        <v/>
      </c>
      <c r="F9" s="337" t="str">
        <f>IF(C9="","",IF($D9="事業中止","",IF($D9="上期変更",'⑧1.活動計画変更（PR）'!F19,IF('⑥4.実施内容（PR）'!$D9="下期変更",'⑧1.活動計画変更（PR）'!F20,'⑧1.活動計画変更（PR）'!F18))))</f>
        <v/>
      </c>
      <c r="G9" s="339" t="str">
        <f>IF(D9="","",IF($D9="事業中止","",IF($D9="上期変更",'⑧1.活動計画変更（PR）'!G19,IF('⑥4.実施内容（PR）'!$D9="下期変更",'⑧1.活動計画変更（PR）'!G20,'⑧1.活動計画変更（PR）'!G18))))</f>
        <v/>
      </c>
      <c r="H9" s="1243"/>
      <c r="I9" s="1244"/>
      <c r="J9" s="1244"/>
      <c r="K9" s="1245"/>
      <c r="N9" s="2" t="str">
        <f t="shared" si="0"/>
        <v/>
      </c>
      <c r="O9" s="172" t="str">
        <f>IF(N9="","",'①6.成果目標（PR）'!J16)</f>
        <v/>
      </c>
      <c r="P9" s="172" t="e">
        <f>IF(N9="","",'①6.成果目標（PR）'!G15)*1000</f>
        <v>#VALUE!</v>
      </c>
      <c r="Q9" s="172" t="str">
        <f>IF(N9="","",IF('⑦1.活動計画変更（PR）'!C15="変更",'⑦1.活動計画変更（PR）'!H15,IF('⑦1.活動計画変更（PR）'!C15="中止",'⑦1.活動計画変更（PR）'!H15,'⑦1.活動計画変更（PR）'!H14)))</f>
        <v/>
      </c>
      <c r="R9" s="172" t="str">
        <f>IF(N9="","",IF('⑦1.活動計画変更（PR）'!C15="変更",'⑦1.活動計画変更（PR）'!I15,IF('⑦1.活動計画変更（PR）'!C15="中止",'⑦1.活動計画変更（PR）'!I15,'⑦1.活動計画変更（PR）'!I14)))</f>
        <v/>
      </c>
      <c r="S9" s="172" t="str">
        <f>IF(N9="","",IF('⑧1.活動計画変更（PR）'!B20="報告済",Q9,IF('⑧1.活動計画変更（PR）'!C19="上期　変更",'⑧1.活動計画変更（PR）'!H19,IF('⑧1.活動計画変更（PR）'!C19="中止",0,IF('⑧1.活動計画変更（PR）'!C20="変更",'⑧1.活動計画変更（PR）'!H20,IF('⑧1.活動計画変更（PR）'!C20="中止",0,'⑧1.活動計画変更（PR）'!H18))))))</f>
        <v/>
      </c>
      <c r="T9" s="172" t="str">
        <f>IF(N9="","",IF('⑧1.活動計画変更（PR）'!B20="報告済",R9,IF('⑧1.活動計画変更（PR）'!C19="上期　変更",'⑧1.活動計画変更（PR）'!I19,IF('⑧1.活動計画変更（PR）'!C19="中止",0,IF('⑧1.活動計画変更（PR）'!C20="変更",'⑧1.活動計画変更（PR）'!I20,IF('⑧1.活動計画変更（PR）'!C20="中止",0,'⑧1.活動計画変更（PR）'!I18))))))</f>
        <v/>
      </c>
    </row>
    <row r="10" spans="2:20" ht="42.65" customHeight="1">
      <c r="B10" s="369" t="str">
        <f>IF('①4.事業内容（PR）'!B10="","",'①4.事業内容（PR）'!B10)</f>
        <v/>
      </c>
      <c r="C10" s="336" t="str">
        <f>IF(B10="","",IF('⑧1.活動計画変更（PR）'!C23="変更",'⑧1.活動計画変更（PR）'!D23,IF('⑧1.活動計画変更（PR）'!B21="報告済",'②4.実施状況（PR）'!C10,IF('⑧1.活動計画変更（PR）'!B21="中止",'①4.事業内容（PR）'!C10,'①4.事業内容（PR）'!C10))))</f>
        <v/>
      </c>
      <c r="D10" s="472" t="str">
        <f>IF(B10="","",IF('⑧1.活動計画変更（PR）'!C23="変更","下期変更",IF('⑧1.活動計画変更（PR）'!B21="中止","事業中止",IF('⑧1.活動計画変更（PR）'!C23="中止","事業中止",IF('⑦1.活動計画変更（PR）'!C17="変更","上期変更",IF('⑦1.活動計画変更（PR）'!C17="中止","事業中止",""))))))</f>
        <v/>
      </c>
      <c r="E10" s="337" t="str">
        <f>IF(B10="","",IF($D10="事業中止","",IF($D10="上期変更",'⑧1.活動計画変更（PR）'!E22,IF('⑥4.実施内容（PR）'!$D10="下期変更",'⑧1.活動計画変更（PR）'!E23,'⑧1.活動計画変更（PR）'!E21))))</f>
        <v/>
      </c>
      <c r="F10" s="337" t="str">
        <f>IF(C10="","",IF($D10="事業中止","",IF($D10="上期変更",'⑧1.活動計画変更（PR）'!F22,IF('⑥4.実施内容（PR）'!$D10="下期変更",'⑧1.活動計画変更（PR）'!F23,'⑧1.活動計画変更（PR）'!F21))))</f>
        <v/>
      </c>
      <c r="G10" s="340" t="str">
        <f>IF(D10="","",IF($D10="事業中止","",IF($D10="上期変更",'⑧1.活動計画変更（PR）'!G22,IF('⑥4.実施内容（PR）'!$D10="下期変更",'⑧1.活動計画変更（PR）'!G23,'⑧1.活動計画変更（PR）'!G21))))</f>
        <v/>
      </c>
      <c r="H10" s="1243"/>
      <c r="I10" s="1244"/>
      <c r="J10" s="1244"/>
      <c r="K10" s="1245"/>
      <c r="N10" s="2" t="str">
        <f t="shared" si="0"/>
        <v/>
      </c>
      <c r="O10" s="172" t="str">
        <f>IF(N10="","",'①6.成果目標（PR）'!J18)</f>
        <v/>
      </c>
      <c r="P10" s="172" t="e">
        <f>IF(N10="","",'①6.成果目標（PR）'!G17)*1000</f>
        <v>#VALUE!</v>
      </c>
      <c r="Q10" s="172" t="str">
        <f>IF(N10="","",IF('⑦1.活動計画変更（PR）'!C17="変更",'⑦1.活動計画変更（PR）'!H17,IF('⑦1.活動計画変更（PR）'!C17="中止",'⑦1.活動計画変更（PR）'!H17,'⑦1.活動計画変更（PR）'!H16)))</f>
        <v/>
      </c>
      <c r="R10" s="172" t="str">
        <f>IF(N10="","",IF('⑦1.活動計画変更（PR）'!C17="変更",'⑦1.活動計画変更（PR）'!I17,IF('⑦1.活動計画変更（PR）'!C17="中止",'⑦1.活動計画変更（PR）'!I17,'⑦1.活動計画変更（PR）'!I16)))</f>
        <v/>
      </c>
      <c r="S10" s="172" t="str">
        <f>IF(N10="","",IF('⑧1.活動計画変更（PR）'!B23="報告済",Q10,IF('⑧1.活動計画変更（PR）'!C22="上期　変更",'⑧1.活動計画変更（PR）'!H22,IF('⑧1.活動計画変更（PR）'!C22="中止",0,IF('⑧1.活動計画変更（PR）'!C23="変更",'⑧1.活動計画変更（PR）'!H23,IF('⑧1.活動計画変更（PR）'!C23="中止",0,'⑧1.活動計画変更（PR）'!H21))))))</f>
        <v/>
      </c>
      <c r="T10" s="172" t="str">
        <f>IF(N10="","",IF('⑧1.活動計画変更（PR）'!B23="報告済",R10,IF('⑧1.活動計画変更（PR）'!C22="上期　変更",'⑧1.活動計画変更（PR）'!I22,IF('⑧1.活動計画変更（PR）'!C22="中止",0,IF('⑧1.活動計画変更（PR）'!C23="変更",'⑧1.活動計画変更（PR）'!I23,IF('⑧1.活動計画変更（PR）'!C23="中止",0,'⑧1.活動計画変更（PR）'!I21))))))</f>
        <v/>
      </c>
    </row>
    <row r="11" spans="2:20" ht="42.65" customHeight="1">
      <c r="B11" s="369" t="str">
        <f>IF('①4.事業内容（PR）'!B11="","",'①4.事業内容（PR）'!B11)</f>
        <v/>
      </c>
      <c r="C11" s="336" t="str">
        <f>IF(B11="","",IF('⑧1.活動計画変更（PR）'!C26="変更",'⑧1.活動計画変更（PR）'!D26,IF('⑧1.活動計画変更（PR）'!B24="報告済",'②4.実施状況（PR）'!C11,IF('⑧1.活動計画変更（PR）'!B24="中止",'①4.事業内容（PR）'!C11,'①4.事業内容（PR）'!C11))))</f>
        <v/>
      </c>
      <c r="D11" s="472" t="str">
        <f>IF(B11="","",IF('⑧1.活動計画変更（PR）'!C26="変更","下期変更",IF('⑧1.活動計画変更（PR）'!B24="中止","事業中止",IF('⑧1.活動計画変更（PR）'!C26="中止","事業中止",IF('⑦1.活動計画変更（PR）'!C19="変更","上期変更",IF('⑦1.活動計画変更（PR）'!C19="中止","事業中止",""))))))</f>
        <v/>
      </c>
      <c r="E11" s="337" t="str">
        <f>IF(B11="","",IF($D11="事業中止","",IF($D11="上期変更",'⑧1.活動計画変更（PR）'!E25,IF('⑥4.実施内容（PR）'!$D11="下期変更",'⑧1.活動計画変更（PR）'!E26,'⑧1.活動計画変更（PR）'!E24))))</f>
        <v/>
      </c>
      <c r="F11" s="337" t="str">
        <f>IF(C11="","",IF($D11="事業中止","",IF($D11="上期変更",'⑧1.活動計画変更（PR）'!F25,IF('⑥4.実施内容（PR）'!$D11="下期変更",'⑧1.活動計画変更（PR）'!F26,'⑧1.活動計画変更（PR）'!F24))))</f>
        <v/>
      </c>
      <c r="G11" s="340" t="str">
        <f>IF(D11="","",IF($D11="事業中止","",IF($D11="上期変更",'⑧1.活動計画変更（PR）'!G25,IF('⑥4.実施内容（PR）'!$D11="下期変更",'⑧1.活動計画変更（PR）'!G26,'⑧1.活動計画変更（PR）'!G24))))</f>
        <v/>
      </c>
      <c r="H11" s="1243"/>
      <c r="I11" s="1244"/>
      <c r="J11" s="1244"/>
      <c r="K11" s="1245"/>
      <c r="N11" s="2" t="str">
        <f t="shared" si="0"/>
        <v/>
      </c>
      <c r="O11" s="172" t="str">
        <f>IF(N11="","",'①6.成果目標（PR）'!J20)</f>
        <v/>
      </c>
      <c r="P11" s="172" t="e">
        <f>IF(N11="","",'①6.成果目標（PR）'!G19)*1000</f>
        <v>#VALUE!</v>
      </c>
      <c r="Q11" s="172" t="str">
        <f>IF(N11="","",IF('⑦1.活動計画変更（PR）'!C19="変更",'⑦1.活動計画変更（PR）'!H19,IF('⑦1.活動計画変更（PR）'!C19="中止",'⑦1.活動計画変更（PR）'!H19,'⑦1.活動計画変更（PR）'!H18)))</f>
        <v/>
      </c>
      <c r="R11" s="172" t="str">
        <f>IF(N11="","",IF('⑦1.活動計画変更（PR）'!C19="変更",'⑦1.活動計画変更（PR）'!I19,IF('⑦1.活動計画変更（PR）'!C19="中止",'⑦1.活動計画変更（PR）'!I19,'⑦1.活動計画変更（PR）'!I18)))</f>
        <v/>
      </c>
      <c r="S11" s="172" t="str">
        <f>IF(N11="","",IF('⑧1.活動計画変更（PR）'!B26="報告済",Q11,IF('⑧1.活動計画変更（PR）'!C25="上期　変更",'⑧1.活動計画変更（PR）'!H25,IF('⑧1.活動計画変更（PR）'!C25="中止",0,IF('⑧1.活動計画変更（PR）'!C26="変更",'⑧1.活動計画変更（PR）'!H26,IF('⑧1.活動計画変更（PR）'!C26="中止",0,'⑧1.活動計画変更（PR）'!H24))))))</f>
        <v/>
      </c>
      <c r="T11" s="172" t="str">
        <f>IF(N11="","",IF('⑧1.活動計画変更（PR）'!B26="報告済",R11,IF('⑧1.活動計画変更（PR）'!C25="上期　変更",'⑧1.活動計画変更（PR）'!I25,IF('⑧1.活動計画変更（PR）'!C25="中止",0,IF('⑧1.活動計画変更（PR）'!C26="変更",'⑧1.活動計画変更（PR）'!I26,IF('⑧1.活動計画変更（PR）'!C26="中止",0,'⑧1.活動計画変更（PR）'!I24))))))</f>
        <v/>
      </c>
    </row>
    <row r="12" spans="2:20" ht="42.65" customHeight="1">
      <c r="B12" s="369" t="str">
        <f>IF('①4.事業内容（PR）'!B12="","",'①4.事業内容（PR）'!B12)</f>
        <v/>
      </c>
      <c r="C12" s="336" t="str">
        <f>IF(B12="","",IF('⑧1.活動計画変更（PR）'!C29="変更",'⑧1.活動計画変更（PR）'!D29,IF('⑧1.活動計画変更（PR）'!B27="報告済",'②4.実施状況（PR）'!C12,IF('⑧1.活動計画変更（PR）'!B27="中止",'①4.事業内容（PR）'!C12,'①4.事業内容（PR）'!C12))))</f>
        <v/>
      </c>
      <c r="D12" s="472" t="str">
        <f>IF(B12="","",IF('⑧1.活動計画変更（PR）'!C29="変更","下期変更",IF('⑧1.活動計画変更（PR）'!B27="中止","事業中止",IF('⑧1.活動計画変更（PR）'!C29="中止","事業中止",IF('⑦1.活動計画変更（PR）'!C21="変更","上期変更",IF('⑦1.活動計画変更（PR）'!C21="中止","事業中止",""))))))</f>
        <v/>
      </c>
      <c r="E12" s="337" t="str">
        <f>IF(B12="","",IF($D12="事業中止","",IF($D12="上期変更",'⑧1.活動計画変更（PR）'!E28,IF('⑥4.実施内容（PR）'!$D12="下期変更",'⑧1.活動計画変更（PR）'!E29,'⑧1.活動計画変更（PR）'!E26))))</f>
        <v/>
      </c>
      <c r="F12" s="337" t="str">
        <f>IF(C12="","",IF($D12="事業中止","",IF($D12="上期変更",'⑧1.活動計画変更（PR）'!F28,IF('⑥4.実施内容（PR）'!$D12="下期変更",'⑧1.活動計画変更（PR）'!F29,'⑧1.活動計画変更（PR）'!F26))))</f>
        <v/>
      </c>
      <c r="G12" s="340" t="str">
        <f>IF(D12="","",IF($D12="事業中止","",IF($D12="上期変更",'⑧1.活動計画変更（PR）'!G28,IF('⑥4.実施内容（PR）'!$D12="下期変更",'⑧1.活動計画変更（PR）'!G29,'⑧1.活動計画変更（PR）'!G26))))</f>
        <v/>
      </c>
      <c r="H12" s="1243"/>
      <c r="I12" s="1244"/>
      <c r="J12" s="1244"/>
      <c r="K12" s="1245"/>
      <c r="N12" s="2" t="str">
        <f t="shared" si="0"/>
        <v/>
      </c>
      <c r="O12" s="172" t="str">
        <f>IF(N12="","",'①6.成果目標（PR）'!J22)</f>
        <v/>
      </c>
      <c r="P12" s="172" t="e">
        <f>IF(N12="","",'①6.成果目標（PR）'!G21)*1000</f>
        <v>#VALUE!</v>
      </c>
      <c r="Q12" s="172" t="str">
        <f>IF(N12="","",IF('⑦1.活動計画変更（PR）'!C21="変更",'⑦1.活動計画変更（PR）'!H21,IF('⑦1.活動計画変更（PR）'!C21="中止",'⑦1.活動計画変更（PR）'!H21,'⑦1.活動計画変更（PR）'!H20)))</f>
        <v/>
      </c>
      <c r="R12" s="172" t="str">
        <f>IF(N12="","",IF('⑦1.活動計画変更（PR）'!C21="変更",'⑦1.活動計画変更（PR）'!I21,IF('⑦1.活動計画変更（PR）'!C21="中止",'⑦1.活動計画変更（PR）'!I21,'⑦1.活動計画変更（PR）'!I20)))</f>
        <v/>
      </c>
      <c r="S12" s="172" t="str">
        <f>IF(N12="","",IF('⑧1.活動計画変更（PR）'!B29="報告済",Q12,IF('⑧1.活動計画変更（PR）'!C28="上期　変更",'⑧1.活動計画変更（PR）'!H28,IF('⑧1.活動計画変更（PR）'!C28="中止",0,IF('⑧1.活動計画変更（PR）'!C29="変更",'⑧1.活動計画変更（PR）'!H29,IF('⑧1.活動計画変更（PR）'!C29="中止",0,'⑧1.活動計画変更（PR）'!H27))))))</f>
        <v/>
      </c>
      <c r="T12" s="172" t="str">
        <f>IF(N12="","",IF('⑧1.活動計画変更（PR）'!B29="報告済",R12,IF('⑧1.活動計画変更（PR）'!C28="上期　変更",'⑧1.活動計画変更（PR）'!I28,IF('⑧1.活動計画変更（PR）'!C28="中止",0,IF('⑧1.活動計画変更（PR）'!C29="変更",'⑧1.活動計画変更（PR）'!I29,IF('⑧1.活動計画変更（PR）'!C29="中止",0,'⑧1.活動計画変更（PR）'!I27))))))</f>
        <v/>
      </c>
    </row>
    <row r="13" spans="2:20" ht="42.65" customHeight="1">
      <c r="B13" s="369" t="str">
        <f>IF('①4.事業内容（PR）'!B13="","",'①4.事業内容（PR）'!B13)</f>
        <v/>
      </c>
      <c r="C13" s="336" t="str">
        <f>IF(B13="","",IF('⑧1.活動計画変更（PR）'!C32="変更",'⑧1.活動計画変更（PR）'!D32,IF('⑧1.活動計画変更（PR）'!B30="報告済",'②4.実施状況（PR）'!C13,IF('⑧1.活動計画変更（PR）'!B30="中止",'①4.事業内容（PR）'!C13,'①4.事業内容（PR）'!C13))))</f>
        <v/>
      </c>
      <c r="D13" s="472" t="str">
        <f>IF(B13="","",IF('⑧1.活動計画変更（PR）'!C32="変更","下期変更",IF('⑧1.活動計画変更（PR）'!B30="中止","事業中止",IF('⑧1.活動計画変更（PR）'!C32="中止","事業中止",IF('⑦1.活動計画変更（PR）'!C23="変更","上期変更",IF('⑦1.活動計画変更（PR）'!C23="中止","事業中止",""))))))</f>
        <v/>
      </c>
      <c r="E13" s="337" t="str">
        <f>IF(B13="","",IF($D13="事業中止","",IF($D13="上期変更",'⑧1.活動計画変更（PR）'!E31,IF('⑥4.実施内容（PR）'!$D13="下期変更",'⑧1.活動計画変更（PR）'!E32,'⑧1.活動計画変更（PR）'!E30))))</f>
        <v/>
      </c>
      <c r="F13" s="337" t="str">
        <f>IF(C13="","",IF($D13="事業中止","",IF($D13="上期変更",'⑧1.活動計画変更（PR）'!F31,IF('⑥4.実施内容（PR）'!$D13="下期変更",'⑧1.活動計画変更（PR）'!F32,'⑧1.活動計画変更（PR）'!F30))))</f>
        <v/>
      </c>
      <c r="G13" s="340" t="str">
        <f>IF(D13="","",IF($D13="事業中止","",IF($D13="上期変更",'⑧1.活動計画変更（PR）'!G31,IF('⑥4.実施内容（PR）'!$D13="下期変更",'⑧1.活動計画変更（PR）'!G32,'⑧1.活動計画変更（PR）'!G30))))</f>
        <v/>
      </c>
      <c r="H13" s="1243"/>
      <c r="I13" s="1244"/>
      <c r="J13" s="1244"/>
      <c r="K13" s="1245"/>
      <c r="N13" s="2" t="str">
        <f t="shared" si="0"/>
        <v/>
      </c>
      <c r="O13" s="172" t="str">
        <f>IF(N13="","",'①6.成果目標（PR）'!J24)</f>
        <v/>
      </c>
      <c r="P13" s="172" t="e">
        <f>IF(N13="","",'①6.成果目標（PR）'!G23)*1000</f>
        <v>#VALUE!</v>
      </c>
      <c r="Q13" s="172" t="str">
        <f>IF(N13="","",IF('⑦1.活動計画変更（PR）'!C23="変更",'⑦1.活動計画変更（PR）'!H23,IF('⑦1.活動計画変更（PR）'!C23="中止",'⑦1.活動計画変更（PR）'!H23,'⑦1.活動計画変更（PR）'!H22)))</f>
        <v/>
      </c>
      <c r="R13" s="172" t="str">
        <f>IF(N13="","",IF('⑦1.活動計画変更（PR）'!C23="変更",'⑦1.活動計画変更（PR）'!I23,IF('⑦1.活動計画変更（PR）'!C23="中止",'⑦1.活動計画変更（PR）'!I23,'⑦1.活動計画変更（PR）'!I24)))</f>
        <v/>
      </c>
      <c r="S13" s="172" t="str">
        <f>IF(N13="","",IF('⑧1.活動計画変更（PR）'!B32="報告済",Q13,IF('⑧1.活動計画変更（PR）'!C31="上期　変更",'⑧1.活動計画変更（PR）'!H31,IF('⑧1.活動計画変更（PR）'!C31="中止",0,IF('⑧1.活動計画変更（PR）'!C32="変更",'⑧1.活動計画変更（PR）'!H32,IF('⑧1.活動計画変更（PR）'!C32="中止",0,'⑧1.活動計画変更（PR）'!H30))))))</f>
        <v/>
      </c>
      <c r="T13" s="172" t="str">
        <f>IF(N13="","",IF('⑧1.活動計画変更（PR）'!B32="報告済",R13,IF('⑧1.活動計画変更（PR）'!C31="上期　変更",'⑧1.活動計画変更（PR）'!I31,IF('⑧1.活動計画変更（PR）'!C31="中止",0,IF('⑧1.活動計画変更（PR）'!C32="変更",'⑧1.活動計画変更（PR）'!I32,IF('⑧1.活動計画変更（PR）'!C32="中止",0,'⑧1.活動計画変更（PR）'!I30))))))</f>
        <v/>
      </c>
    </row>
    <row r="14" spans="2:20" ht="42.65" customHeight="1" thickBot="1">
      <c r="B14" s="370" t="str">
        <f>IF('①4.事業内容（PR）'!B14="","",'①4.事業内容（PR）'!B14)</f>
        <v/>
      </c>
      <c r="C14" s="341" t="str">
        <f>IF(B14="","",IF('⑧1.活動計画変更（PR）'!C35="変更",'⑧1.活動計画変更（PR）'!D35,IF('⑧1.活動計画変更（PR）'!B33="報告済",'②4.実施状況（PR）'!C14,IF('⑧1.活動計画変更（PR）'!B33="中止",'①4.事業内容（PR）'!C14,'①4.事業内容（PR）'!C14))))</f>
        <v/>
      </c>
      <c r="D14" s="474" t="str">
        <f>IF(B14="","",IF('⑧1.活動計画変更（PR）'!C35="変更","下期変更",IF('⑧1.活動計画変更（PR）'!B33="中止","事業中止",IF('⑧1.活動計画変更（PR）'!C35="中止","事業中止",IF('⑦1.活動計画変更（PR）'!C25="変更","上期変更",IF('⑦1.活動計画変更（PR）'!C25="中止","事業中止",""))))))</f>
        <v/>
      </c>
      <c r="E14" s="342" t="str">
        <f>IF(B14="","",IF($D14="事業中止","",IF($D14="上期変更",'⑧1.活動計画変更（PR）'!E34,IF('⑥4.実施内容（PR）'!$D14="下期変更",'⑧1.活動計画変更（PR）'!E35,'⑧1.活動計画変更（PR）'!E33))))</f>
        <v/>
      </c>
      <c r="F14" s="342" t="str">
        <f>IF(C14="","",IF($D14="事業中止","",IF($D14="上期変更",'⑧1.活動計画変更（PR）'!F34,IF('⑥4.実施内容（PR）'!$D14="下期変更",'⑧1.活動計画変更（PR）'!F35,'⑧1.活動計画変更（PR）'!F33))))</f>
        <v/>
      </c>
      <c r="G14" s="343" t="str">
        <f>IF(D14="","",IF($D14="事業中止","",IF($D14="上期変更",'⑧1.活動計画変更（PR）'!G34,IF('⑥4.実施内容（PR）'!$D14="下期変更",'⑧1.活動計画変更（PR）'!G35,'⑧1.活動計画変更（PR）'!G33))))</f>
        <v/>
      </c>
      <c r="H14" s="1246"/>
      <c r="I14" s="1247"/>
      <c r="J14" s="1247"/>
      <c r="K14" s="1248"/>
      <c r="N14" s="2" t="str">
        <f t="shared" si="0"/>
        <v/>
      </c>
      <c r="O14" s="172" t="str">
        <f>IF(N14="","",'①6.成果目標（PR）'!J26)</f>
        <v/>
      </c>
      <c r="P14" s="172" t="e">
        <f>IF(N14="","",'①6.成果目標（PR）'!G25)*1000</f>
        <v>#VALUE!</v>
      </c>
      <c r="Q14" s="172" t="str">
        <f>IF(N14="","",IF('⑦1.活動計画変更（PR）'!C25="変更",'⑦1.活動計画変更（PR）'!H25,IF('⑦1.活動計画変更（PR）'!C25="中止",'⑦1.活動計画変更（PR）'!H25,'⑦1.活動計画変更（PR）'!H24)))</f>
        <v/>
      </c>
      <c r="R14" s="172" t="str">
        <f>IF(N14="","",IF('⑦1.活動計画変更（PR）'!C25="変更",'⑦1.活動計画変更（PR）'!I25,IF('⑦1.活動計画変更（PR）'!C25="中止",'⑦1.活動計画変更（PR）'!I25,'⑦1.活動計画変更（PR）'!I24)))</f>
        <v/>
      </c>
      <c r="S14" s="172" t="str">
        <f>IF(N14="","",IF('⑧1.活動計画変更（PR）'!B35="報告済",Q14,IF('⑧1.活動計画変更（PR）'!C34="上期　変更",'⑧1.活動計画変更（PR）'!H34,IF('⑧1.活動計画変更（PR）'!C34="中止",0,IF('⑧1.活動計画変更（PR）'!C35="変更",'⑧1.活動計画変更（PR）'!H35,IF('⑧1.活動計画変更（PR）'!C35="中止",0,'⑧1.活動計画変更（PR）'!H33))))))</f>
        <v/>
      </c>
      <c r="T14" s="172" t="str">
        <f>IF(N14="","",IF('⑧1.活動計画変更（PR）'!B35="報告済",R14,IF('⑧1.活動計画変更（PR）'!C34="上期　変更",'⑧1.活動計画変更（PR）'!I34,IF('⑧1.活動計画変更（PR）'!C34="中止",0,IF('⑧1.活動計画変更（PR）'!C35="変更",'⑧1.活動計画変更（PR）'!I35,IF('⑧1.活動計画変更（PR）'!C35="中止",0,'⑧1.活動計画変更（PR）'!I33))))))</f>
        <v/>
      </c>
    </row>
    <row r="15" spans="2:20" ht="42.65" customHeight="1">
      <c r="B15" s="368" t="str">
        <f>IF('①4.事業内容（PR）'!B15="","",'①4.事業内容（PR）'!B15)</f>
        <v/>
      </c>
      <c r="C15" s="344" t="str">
        <f>IF(B15="","",IF('⑧1.活動計画変更（PR）'!C38="変更",'⑧1.活動計画変更（PR）'!D38,IF('⑧1.活動計画変更（PR）'!B36="報告済",'②4.実施状況（PR）'!C15,IF('⑧1.活動計画変更（PR）'!B36="中止",'①4.事業内容（PR）'!C15,'①4.事業内容（PR）'!C15))))</f>
        <v/>
      </c>
      <c r="D15" s="475" t="str">
        <f>IF(B15="","",IF('⑧1.活動計画変更（PR）'!C38="変更","下期変更",IF('⑧1.活動計画変更（PR）'!B36="中止","事業中止",IF('⑧1.活動計画変更（PR）'!C38="中止","事業中止",IF('⑦1.活動計画変更（PR）'!C27="変更","上期変更",IF('⑦1.活動計画変更（PR）'!C27="中止","事業中止",""))))))</f>
        <v/>
      </c>
      <c r="E15" s="345" t="str">
        <f>IF(B15="","",IF($D15="事業中止","",IF($D15="上期変更",'⑧1.活動計画変更（PR）'!E37,IF('⑥4.実施内容（PR）'!$D15="下期変更",'⑧1.活動計画変更（PR）'!E38,'⑧1.活動計画変更（PR）'!E36))))</f>
        <v/>
      </c>
      <c r="F15" s="345" t="str">
        <f>IF(C15="","",IF($D15="事業中止","",IF($D15="上期変更",'⑧1.活動計画変更（PR）'!F37,IF('⑥4.実施内容（PR）'!$D15="下期変更",'⑧1.活動計画変更（PR）'!F38,'⑧1.活動計画変更（PR）'!F36))))</f>
        <v/>
      </c>
      <c r="G15" s="346" t="str">
        <f>IF(D15="","",IF($D15="事業中止","",IF($D15="上期変更",'⑧1.活動計画変更（PR）'!G37,IF('⑥4.実施内容（PR）'!$D15="下期変更",'⑧1.活動計画変更（PR）'!G38,'⑧1.活動計画変更（PR）'!G36))))</f>
        <v/>
      </c>
      <c r="H15" s="1407"/>
      <c r="I15" s="1408"/>
      <c r="J15" s="1408"/>
      <c r="K15" s="1409"/>
      <c r="N15" s="2" t="str">
        <f t="shared" si="0"/>
        <v/>
      </c>
      <c r="O15" s="172" t="str">
        <f>IF(N15="","",'①6.成果目標（PR）'!J28)</f>
        <v/>
      </c>
      <c r="P15" s="172" t="e">
        <f>IF(N15="","",'①6.成果目標（PR）'!G27)*1000</f>
        <v>#VALUE!</v>
      </c>
      <c r="Q15" s="172" t="str">
        <f>IF(N15="","",IF('⑦1.活動計画変更（PR）'!C27="変更",'⑦1.活動計画変更（PR）'!H27,IF('⑦1.活動計画変更（PR）'!C27="中止",'⑦1.活動計画変更（PR）'!H27,'⑦1.活動計画変更（PR）'!H26)))</f>
        <v/>
      </c>
      <c r="R15" s="172" t="str">
        <f>IF(N15="","",IF('⑦1.活動計画変更（PR）'!C27="変更",'⑦1.活動計画変更（PR）'!I27,IF('⑦1.活動計画変更（PR）'!C27="中止",'⑦1.活動計画変更（PR）'!I27,'⑦1.活動計画変更（PR）'!I26)))</f>
        <v/>
      </c>
      <c r="S15" s="172" t="str">
        <f>IF(N15="","",IF('⑧1.活動計画変更（PR）'!B38="報告済",Q15,IF('⑧1.活動計画変更（PR）'!C37="上期　変更",'⑧1.活動計画変更（PR）'!H37,IF('⑧1.活動計画変更（PR）'!C37="中止",0,IF('⑧1.活動計画変更（PR）'!C38="変更",'⑧1.活動計画変更（PR）'!H38,IF('⑧1.活動計画変更（PR）'!C38="中止",0,'⑧1.活動計画変更（PR）'!H36))))))</f>
        <v/>
      </c>
      <c r="T15" s="172" t="str">
        <f>IF(N15="","",IF('⑧1.活動計画変更（PR）'!B38="報告済",R15,IF('⑧1.活動計画変更（PR）'!C37="上期　変更",'⑧1.活動計画変更（PR）'!I17,IF('⑧1.活動計画変更（PR）'!C37="中止",0,IF('⑧1.活動計画変更（PR）'!C38="変更",'⑧1.活動計画変更（PR）'!I38,IF('⑧1.活動計画変更（PR）'!C38="中止",0,'⑧1.活動計画変更（PR）'!I36))))))</f>
        <v/>
      </c>
    </row>
    <row r="16" spans="2:20" ht="42.65" customHeight="1">
      <c r="B16" s="369" t="str">
        <f>IF('①4.事業内容（PR）'!B16="","",'①4.事業内容（PR）'!B16)</f>
        <v/>
      </c>
      <c r="C16" s="336" t="str">
        <f>IF(B16="","",IF('⑧1.活動計画変更（PR）'!C41="変更",'⑧1.活動計画変更（PR）'!D41,IF('⑧1.活動計画変更（PR）'!B39="報告済",'②4.実施状況（PR）'!C16,IF('⑧1.活動計画変更（PR）'!B39="中止",'①4.事業内容（PR）'!C16,'①4.事業内容（PR）'!C16))))</f>
        <v/>
      </c>
      <c r="D16" s="472" t="str">
        <f>IF(B16="","",IF('⑧1.活動計画変更（PR）'!C41="変更","下期変更",IF('⑧1.活動計画変更（PR）'!B39="中止","事業中止",IF('⑧1.活動計画変更（PR）'!C41="中止","事業中止",IF('⑦1.活動計画変更（PR）'!C29="変更","上期変更",IF('⑦1.活動計画変更（PR）'!C29="中止","事業中止",""))))))</f>
        <v/>
      </c>
      <c r="E16" s="337" t="str">
        <f>IF(B16="","",IF($D16="事業中止","",IF($D16="上期変更",'⑧1.活動計画変更（PR）'!E40,IF('⑥4.実施内容（PR）'!$D16="下期変更",'⑧1.活動計画変更（PR）'!E41,'⑧1.活動計画変更（PR）'!E39))))</f>
        <v/>
      </c>
      <c r="F16" s="337" t="str">
        <f>IF(C16="","",IF($D16="事業中止","",IF($D16="上期変更",'⑧1.活動計画変更（PR）'!F40,IF('⑥4.実施内容（PR）'!$D16="下期変更",'⑧1.活動計画変更（PR）'!F41,'⑧1.活動計画変更（PR）'!F39))))</f>
        <v/>
      </c>
      <c r="G16" s="340" t="str">
        <f>IF(D16="","",IF($D16="事業中止","",IF($D16="上期変更",'⑧1.活動計画変更（PR）'!G40,IF('⑥4.実施内容（PR）'!$D16="下期変更",'⑧1.活動計画変更（PR）'!G41,'⑧1.活動計画変更（PR）'!G39))))</f>
        <v/>
      </c>
      <c r="H16" s="1243"/>
      <c r="I16" s="1244"/>
      <c r="J16" s="1244"/>
      <c r="K16" s="1245"/>
      <c r="N16" s="2" t="str">
        <f t="shared" si="0"/>
        <v/>
      </c>
      <c r="O16" s="172" t="str">
        <f>IF(N16="","",'①6.成果目標（PR）'!J30)</f>
        <v/>
      </c>
      <c r="P16" s="172" t="e">
        <f>IF(N16="","",'①6.成果目標（PR）'!G29)*1000</f>
        <v>#VALUE!</v>
      </c>
      <c r="Q16" s="172" t="str">
        <f>IF(N16="","",IF('⑦1.活動計画変更（PR）'!C29="変更",'⑦1.活動計画変更（PR）'!H29,IF('⑦1.活動計画変更（PR）'!C29="中止",'⑦1.活動計画変更（PR）'!H29,'⑦1.活動計画変更（PR）'!H28)))</f>
        <v/>
      </c>
      <c r="R16" s="172" t="str">
        <f>IF(N16="","",IF('⑦1.活動計画変更（PR）'!C29="変更",'⑦1.活動計画変更（PR）'!I29,IF('⑦1.活動計画変更（PR）'!C29="中止",'⑦1.活動計画変更（PR）'!I29,'⑦1.活動計画変更（PR）'!I28)))</f>
        <v/>
      </c>
      <c r="S16" s="172" t="str">
        <f>IF(N16="","",IF('⑧1.活動計画変更（PR）'!B41="報告済",Q16,IF('⑧1.活動計画変更（PR）'!C40="上期　変更",'⑧1.活動計画変更（PR）'!H40,IF('⑧1.活動計画変更（PR）'!C40="中止",0,IF('⑧1.活動計画変更（PR）'!C41="変更",'⑧1.活動計画変更（PR）'!H41,IF('⑧1.活動計画変更（PR）'!C41="中止",0,'⑧1.活動計画変更（PR）'!H39))))))</f>
        <v/>
      </c>
      <c r="T16" s="172" t="str">
        <f>IF(N16="","",IF('⑧1.活動計画変更（PR）'!B41="報告済",R16,IF('⑧1.活動計画変更（PR）'!C40="上期　変更",'⑧1.活動計画変更（PR）'!I40,IF('⑧1.活動計画変更（PR）'!C40="中止",0,IF('⑧1.活動計画変更（PR）'!C41="変更",'⑧1.活動計画変更（PR）'!I41,IF('⑧1.活動計画変更（PR）'!C41="中止",0,'⑧1.活動計画変更（PR）'!I39))))))</f>
        <v/>
      </c>
    </row>
    <row r="17" spans="2:20" ht="42.65" customHeight="1">
      <c r="B17" s="369" t="str">
        <f>IF('①4.事業内容（PR）'!B17="","",'①4.事業内容（PR）'!B17)</f>
        <v/>
      </c>
      <c r="C17" s="336" t="str">
        <f>IF(B17="","",IF('⑧1.活動計画変更（PR）'!C44="変更",'⑧1.活動計画変更（PR）'!D44,IF('⑧1.活動計画変更（PR）'!B42="報告済",'②4.実施状況（PR）'!C17,IF('⑧1.活動計画変更（PR）'!B42="中止",'①4.事業内容（PR）'!C17,'①4.事業内容（PR）'!C17))))</f>
        <v/>
      </c>
      <c r="D17" s="472" t="str">
        <f>IF(B17="","",IF('⑧1.活動計画変更（PR）'!C44="変更","下期変更",IF('⑧1.活動計画変更（PR）'!B42="中止","事業中止",IF('⑧1.活動計画変更（PR）'!C44="中止","事業中止",IF('⑦1.活動計画変更（PR）'!C31="変更","上期変更",IF('⑦1.活動計画変更（PR）'!C31="中止","事業中止",""))))))</f>
        <v/>
      </c>
      <c r="E17" s="337" t="str">
        <f>IF(B17="","",IF($D17="事業中止","",IF($D17="上期変更",'⑧1.活動計画変更（PR）'!E43,IF('⑥4.実施内容（PR）'!$D17="下期変更",'⑧1.活動計画変更（PR）'!E44,'⑧1.活動計画変更（PR）'!E42))))</f>
        <v/>
      </c>
      <c r="F17" s="337" t="str">
        <f>IF(C17="","",IF($D17="事業中止","",IF($D17="上期変更",'⑧1.活動計画変更（PR）'!F43,IF('⑥4.実施内容（PR）'!$D17="下期変更",'⑧1.活動計画変更（PR）'!F44,'⑧1.活動計画変更（PR）'!F42))))</f>
        <v/>
      </c>
      <c r="G17" s="340" t="str">
        <f>IF(D17="","",IF($D17="事業中止","",IF($D17="上期変更",'⑧1.活動計画変更（PR）'!G43,IF('⑥4.実施内容（PR）'!$D17="下期変更",'⑧1.活動計画変更（PR）'!G44,'⑧1.活動計画変更（PR）'!G42))))</f>
        <v/>
      </c>
      <c r="H17" s="1243"/>
      <c r="I17" s="1244"/>
      <c r="J17" s="1244"/>
      <c r="K17" s="1245"/>
      <c r="N17" s="2" t="str">
        <f t="shared" si="0"/>
        <v/>
      </c>
      <c r="O17" s="172" t="str">
        <f>IF(N17="","",'①6.成果目標（PR）'!J32)</f>
        <v/>
      </c>
      <c r="P17" s="172" t="e">
        <f>IF(N17="","",'①6.成果目標（PR）'!G31)*1000</f>
        <v>#VALUE!</v>
      </c>
      <c r="Q17" s="172" t="str">
        <f>IF(N17="","",IF('⑦1.活動計画変更（PR）'!C31="変更",'⑦1.活動計画変更（PR）'!H31,IF('⑦1.活動計画変更（PR）'!C31="中止",'⑦1.活動計画変更（PR）'!H31,'⑦1.活動計画変更（PR）'!H30)))</f>
        <v/>
      </c>
      <c r="R17" s="172" t="str">
        <f>IF(N17="","",IF('⑦1.活動計画変更（PR）'!C31="変更",'⑦1.活動計画変更（PR）'!I31,IF('⑦1.活動計画変更（PR）'!C31="中止",'⑦1.活動計画変更（PR）'!I31,'⑦1.活動計画変更（PR）'!I30)))</f>
        <v/>
      </c>
      <c r="S17" s="172" t="str">
        <f>IF(N17="","",IF('⑧1.活動計画変更（PR）'!B44="報告済",Q17,IF('⑧1.活動計画変更（PR）'!C43="上期　変更",'⑧1.活動計画変更（PR）'!H43,IF('⑧1.活動計画変更（PR）'!C43="中止",0,IF('⑧1.活動計画変更（PR）'!C44="変更",'⑧1.活動計画変更（PR）'!H44,IF('⑧1.活動計画変更（PR）'!C44="中止",0,'⑧1.活動計画変更（PR）'!H42))))))</f>
        <v/>
      </c>
      <c r="T17" s="172" t="str">
        <f>IF(N17="","",IF('⑧1.活動計画変更（PR）'!B44="報告済",R17,IF('⑧1.活動計画変更（PR）'!C43="上期　変更",'⑧1.活動計画変更（PR）'!I43,IF('⑧1.活動計画変更（PR）'!C43="中止",0,IF('⑧1.活動計画変更（PR）'!C44="変更",'⑧1.活動計画変更（PR）'!I44,IF('⑧1.活動計画変更（PR）'!C44="中止",0,'⑧1.活動計画変更（PR）'!I42))))))</f>
        <v/>
      </c>
    </row>
    <row r="18" spans="2:20" ht="42.65" customHeight="1">
      <c r="B18" s="369" t="str">
        <f>IF('①4.事業内容（PR）'!B18="","",'①4.事業内容（PR）'!B18)</f>
        <v/>
      </c>
      <c r="C18" s="336" t="str">
        <f>IF(B18="","",IF('⑧1.活動計画変更（PR）'!C47="変更",'⑧1.活動計画変更（PR）'!D47,IF('⑧1.活動計画変更（PR）'!B45="報告済",'②4.実施状況（PR）'!C18,IF('⑧1.活動計画変更（PR）'!B45="中止",'①4.事業内容（PR）'!C18,'①4.事業内容（PR）'!C18))))</f>
        <v/>
      </c>
      <c r="D18" s="472" t="str">
        <f>IF(B18="","",IF('⑧1.活動計画変更（PR）'!C47="変更","下期変更",IF('⑧1.活動計画変更（PR）'!B45="中止","事業中止",IF('⑧1.活動計画変更（PR）'!C47="中止","事業中止",IF('⑦1.活動計画変更（PR）'!C33="変更","上期変更",IF('⑦1.活動計画変更（PR）'!C33="中止","事業中止",""))))))</f>
        <v/>
      </c>
      <c r="E18" s="337" t="str">
        <f>IF(B18="","",IF($D18="事業中止","",IF($D18="上期変更",'⑧1.活動計画変更（PR）'!E46,IF('⑥4.実施内容（PR）'!$D18="下期変更",'⑧1.活動計画変更（PR）'!E47,'⑧1.活動計画変更（PR）'!E45))))</f>
        <v/>
      </c>
      <c r="F18" s="337" t="str">
        <f>IF(C18="","",IF($D18="事業中止","",IF($D18="上期変更",'⑧1.活動計画変更（PR）'!F46,IF('⑥4.実施内容（PR）'!$D18="下期変更",'⑧1.活動計画変更（PR）'!F47,'⑧1.活動計画変更（PR）'!F45))))</f>
        <v/>
      </c>
      <c r="G18" s="340" t="str">
        <f>IF(D18="","",IF($D18="事業中止","",IF($D18="上期変更",'⑧1.活動計画変更（PR）'!G46,IF('⑥4.実施内容（PR）'!$D18="下期変更",'⑧1.活動計画変更（PR）'!G47,'⑧1.活動計画変更（PR）'!G45))))</f>
        <v/>
      </c>
      <c r="H18" s="1243"/>
      <c r="I18" s="1244"/>
      <c r="J18" s="1244"/>
      <c r="K18" s="1245"/>
      <c r="N18" s="2" t="str">
        <f t="shared" si="0"/>
        <v/>
      </c>
      <c r="O18" s="172" t="str">
        <f>IF(N18="","",'①6.成果目標（PR）'!J34)</f>
        <v/>
      </c>
      <c r="P18" s="172" t="e">
        <f>IF(N18="","",'①6.成果目標（PR）'!G33)*1000</f>
        <v>#VALUE!</v>
      </c>
      <c r="Q18" s="172" t="str">
        <f>IF(N18="","",IF('⑦1.活動計画変更（PR）'!C33="変更",'⑦1.活動計画変更（PR）'!H33,IF('⑦1.活動計画変更（PR）'!C33="中止",'⑦1.活動計画変更（PR）'!H33,'⑦1.活動計画変更（PR）'!H32)))</f>
        <v/>
      </c>
      <c r="R18" s="172" t="str">
        <f>IF(N18="","",IF('⑦1.活動計画変更（PR）'!C33="変更",'⑦1.活動計画変更（PR）'!I33,IF('⑦1.活動計画変更（PR）'!C33="中止",'⑦1.活動計画変更（PR）'!I33,'⑦1.活動計画変更（PR）'!I32)))</f>
        <v/>
      </c>
      <c r="S18" s="172" t="str">
        <f>IF(N18="","",IF('⑧1.活動計画変更（PR）'!B47="報告済",Q18,IF('⑧1.活動計画変更（PR）'!C46="上期　変更",'⑧1.活動計画変更（PR）'!H46,IF('⑧1.活動計画変更（PR）'!C46="中止",0,IF('⑧1.活動計画変更（PR）'!C47="変更",'⑧1.活動計画変更（PR）'!H47,IF('⑧1.活動計画変更（PR）'!C47="中止",0,'⑧1.活動計画変更（PR）'!H45))))))</f>
        <v/>
      </c>
      <c r="T18" s="172" t="str">
        <f>IF(N18="","",IF('⑧1.活動計画変更（PR）'!B47="報告済",R18,IF('⑧1.活動計画変更（PR）'!C46="上期　変更",'⑧1.活動計画変更（PR）'!I46,IF('⑧1.活動計画変更（PR）'!C46="中止",0,IF('⑧1.活動計画変更（PR）'!C47="変更",'⑧1.活動計画変更（PR）'!I47,IF('⑧1.活動計画変更（PR）'!C47="中止",0,'⑧1.活動計画変更（PR）'!I45))))))</f>
        <v/>
      </c>
    </row>
    <row r="19" spans="2:20" ht="42.65" customHeight="1">
      <c r="B19" s="369" t="str">
        <f>IF('①4.事業内容（PR）'!B19="","",'①4.事業内容（PR）'!B19)</f>
        <v/>
      </c>
      <c r="C19" s="336" t="str">
        <f>IF(B19="","",IF('⑧1.活動計画変更（PR）'!C50="変更",'⑧1.活動計画変更（PR）'!D50,IF('⑧1.活動計画変更（PR）'!B48="報告済",'②4.実施状況（PR）'!C19,IF('⑧1.活動計画変更（PR）'!B48="中止",'①4.事業内容（PR）'!C19,'①4.事業内容（PR）'!C19))))</f>
        <v/>
      </c>
      <c r="D19" s="472" t="str">
        <f>IF(B19="","",IF('⑧1.活動計画変更（PR）'!C50="変更","下期変更",IF('⑧1.活動計画変更（PR）'!B48="中止","事業中止",IF('⑧1.活動計画変更（PR）'!C50="中止","事業中止",IF('⑦1.活動計画変更（PR）'!C35="変更","上期変更",IF('⑦1.活動計画変更（PR）'!C35="中止","事業中止",""))))))</f>
        <v/>
      </c>
      <c r="E19" s="337" t="str">
        <f>IF(B19="","",IF($D19="事業中止","",IF($D19="上期変更",'⑧1.活動計画変更（PR）'!E49,IF('⑥4.実施内容（PR）'!$D19="下期変更",'⑧1.活動計画変更（PR）'!E50,'⑧1.活動計画変更（PR）'!E48))))</f>
        <v/>
      </c>
      <c r="F19" s="337" t="str">
        <f>IF(C19="","",IF($D19="事業中止","",IF($D19="上期変更",'⑧1.活動計画変更（PR）'!F49,IF('⑥4.実施内容（PR）'!$D19="下期変更",'⑧1.活動計画変更（PR）'!F50,'⑧1.活動計画変更（PR）'!F48))))</f>
        <v/>
      </c>
      <c r="G19" s="340" t="str">
        <f>IF(D19="","",IF($D19="事業中止","",IF($D19="上期変更",'⑧1.活動計画変更（PR）'!G49,IF('⑥4.実施内容（PR）'!$D19="下期変更",'⑧1.活動計画変更（PR）'!G50,'⑧1.活動計画変更（PR）'!G48))))</f>
        <v/>
      </c>
      <c r="H19" s="1243"/>
      <c r="I19" s="1244"/>
      <c r="J19" s="1244"/>
      <c r="K19" s="1245"/>
      <c r="N19" s="2" t="str">
        <f t="shared" si="0"/>
        <v/>
      </c>
      <c r="O19" s="172" t="str">
        <f>IF(N19="","",'①6.成果目標（PR）'!J36)</f>
        <v/>
      </c>
      <c r="P19" s="172" t="e">
        <f>IF(N19="","",'①6.成果目標（PR）'!G35)*1000</f>
        <v>#VALUE!</v>
      </c>
      <c r="Q19" s="172" t="str">
        <f>IF(N19="","",IF('⑦1.活動計画変更（PR）'!C35="変更",'⑦1.活動計画変更（PR）'!H35,IF('⑦1.活動計画変更（PR）'!C35="中止",'⑦1.活動計画変更（PR）'!H35,'⑦1.活動計画変更（PR）'!H34)))</f>
        <v/>
      </c>
      <c r="R19" s="172" t="str">
        <f>IF(N19="","",IF('⑦1.活動計画変更（PR）'!C35="変更",'⑦1.活動計画変更（PR）'!I35,IF('⑦1.活動計画変更（PR）'!C35="中止",'⑦1.活動計画変更（PR）'!I35,'⑦1.活動計画変更（PR）'!I34)))</f>
        <v/>
      </c>
      <c r="S19" s="172" t="str">
        <f>IF(N19="","",IF('⑧1.活動計画変更（PR）'!B50="報告済",Q19,IF('⑧1.活動計画変更（PR）'!C49="上期　変更",'⑧1.活動計画変更（PR）'!H49,IF('⑧1.活動計画変更（PR）'!C49="中止",0,IF('⑧1.活動計画変更（PR）'!C50="変更",'⑧1.活動計画変更（PR）'!H50,IF('⑧1.活動計画変更（PR）'!C50="中止",0,'⑧1.活動計画変更（PR）'!H48))))))</f>
        <v/>
      </c>
      <c r="T19" s="172" t="str">
        <f>IF(N19="","",IF('⑧1.活動計画変更（PR）'!B50="報告済",R19,IF('⑧1.活動計画変更（PR）'!C49="上期　変更",'⑧1.活動計画変更（PR）'!I49,IF('⑧1.活動計画変更（PR）'!C49="中止",0,IF('⑧1.活動計画変更（PR）'!C50="変更",'⑧1.活動計画変更（PR）'!I50,IF('⑧1.活動計画変更（PR）'!C50="中止",0,'⑧1.活動計画変更（PR）'!I48))))))</f>
        <v/>
      </c>
    </row>
    <row r="20" spans="2:20" ht="42.65" customHeight="1">
      <c r="B20" s="369" t="str">
        <f>IF('①4.事業内容（PR）'!B20="","",'①4.事業内容（PR）'!B20)</f>
        <v/>
      </c>
      <c r="C20" s="336" t="str">
        <f>IF(B20="","",IF('⑧1.活動計画変更（PR）'!C53="変更",'⑧1.活動計画変更（PR）'!D53,IF('⑧1.活動計画変更（PR）'!B51="報告済",'②4.実施状況（PR）'!C20,IF('⑧1.活動計画変更（PR）'!B51="中止",'①4.事業内容（PR）'!C20,'①4.事業内容（PR）'!C20))))</f>
        <v/>
      </c>
      <c r="D20" s="472" t="str">
        <f>IF(B20="","",IF('⑧1.活動計画変更（PR）'!C53="変更","下期変更",IF('⑧1.活動計画変更（PR）'!B51="中止","事業中止",IF('⑧1.活動計画変更（PR）'!C53="中止","事業中止",IF('⑦1.活動計画変更（PR）'!C37="変更","上期変更",IF('⑦1.活動計画変更（PR）'!C37="中止","事業中止",""))))))</f>
        <v/>
      </c>
      <c r="E20" s="337" t="str">
        <f>IF(B20="","",IF($D20="事業中止","",IF($D20="上期変更",'⑧1.活動計画変更（PR）'!E52,IF('⑥4.実施内容（PR）'!$D20="下期変更",'⑧1.活動計画変更（PR）'!E53,'⑧1.活動計画変更（PR）'!E51))))</f>
        <v/>
      </c>
      <c r="F20" s="337" t="str">
        <f>IF(C20="","",IF($D20="事業中止","",IF($D20="上期変更",'⑧1.活動計画変更（PR）'!F52,IF('⑥4.実施内容（PR）'!$D20="下期変更",'⑧1.活動計画変更（PR）'!F53,'⑧1.活動計画変更（PR）'!F51))))</f>
        <v/>
      </c>
      <c r="G20" s="340" t="str">
        <f>IF(D20="","",IF($D20="事業中止","",IF($D20="上期変更",'⑧1.活動計画変更（PR）'!G52,IF('⑥4.実施内容（PR）'!$D20="下期変更",'⑧1.活動計画変更（PR）'!G53,'⑧1.活動計画変更（PR）'!G51))))</f>
        <v/>
      </c>
      <c r="H20" s="1243"/>
      <c r="I20" s="1244"/>
      <c r="J20" s="1244"/>
      <c r="K20" s="1245"/>
      <c r="N20" s="2" t="str">
        <f t="shared" si="0"/>
        <v/>
      </c>
      <c r="O20" s="172" t="str">
        <f>IF(N20="","",'①6.成果目標（PR）'!J38)</f>
        <v/>
      </c>
      <c r="P20" s="172" t="e">
        <f>IF(N20="","",'①6.成果目標（PR）'!G37)*1000</f>
        <v>#VALUE!</v>
      </c>
      <c r="Q20" s="172" t="str">
        <f>IF(N20="","",IF('⑦1.活動計画変更（PR）'!C37="変更",'⑦1.活動計画変更（PR）'!H37,IF('⑦1.活動計画変更（PR）'!C37="中止",'⑦1.活動計画変更（PR）'!H37,'⑦1.活動計画変更（PR）'!H36)))</f>
        <v/>
      </c>
      <c r="R20" s="172" t="str">
        <f>IF(N20="","",IF('⑦1.活動計画変更（PR）'!C37="変更",'⑦1.活動計画変更（PR）'!I37,IF('⑦1.活動計画変更（PR）'!C37="中止",'⑦1.活動計画変更（PR）'!I37,'⑦1.活動計画変更（PR）'!I36)))</f>
        <v/>
      </c>
      <c r="S20" s="172" t="str">
        <f>IF(N20="","",IF('⑧1.活動計画変更（PR）'!B53="報告済",Q20,IF('⑧1.活動計画変更（PR）'!C52="上期　変更",'⑧1.活動計画変更（PR）'!H52,IF('⑧1.活動計画変更（PR）'!C52="中止",0,IF('⑧1.活動計画変更（PR）'!C53="変更",'⑧1.活動計画変更（PR）'!H53,IF('⑧1.活動計画変更（PR）'!C53="中止",0,'⑧1.活動計画変更（PR）'!H51))))))</f>
        <v/>
      </c>
      <c r="T20" s="172" t="str">
        <f>IF(N20="","",IF('⑧1.活動計画変更（PR）'!B53="報告済",R20,IF('⑧1.活動計画変更（PR）'!C52="上期　変更",'⑧1.活動計画変更（PR）'!I52,IF('⑧1.活動計画変更（PR）'!C52="中止",0,IF('⑧1.活動計画変更（PR）'!C53="変更",'⑧1.活動計画変更（PR）'!I53,IF('⑧1.活動計画変更（PR）'!C53="中止",0,'⑧1.活動計画変更（PR）'!I51))))))</f>
        <v/>
      </c>
    </row>
    <row r="21" spans="2:20" ht="42.65" customHeight="1">
      <c r="B21" s="369" t="str">
        <f>IF('①4.事業内容（PR）'!B21="","",'①4.事業内容（PR）'!B21)</f>
        <v/>
      </c>
      <c r="C21" s="336" t="str">
        <f>IF(B21="","",IF('⑧1.活動計画変更（PR）'!C56="変更",'⑧1.活動計画変更（PR）'!D56,IF('⑧1.活動計画変更（PR）'!B54="報告済",'②4.実施状況（PR）'!C21,IF('⑧1.活動計画変更（PR）'!B54="中止",'①4.事業内容（PR）'!C21,'①4.事業内容（PR）'!C21))))</f>
        <v/>
      </c>
      <c r="D21" s="472" t="str">
        <f>IF(B21="","",IF('⑧1.活動計画変更（PR）'!C56="変更","下期変更",IF('⑧1.活動計画変更（PR）'!B54="中止","事業中止",IF('⑧1.活動計画変更（PR）'!C56="中止","事業中止",IF('⑦1.活動計画変更（PR）'!C39="変更","上期変更",IF('⑦1.活動計画変更（PR）'!C39="中止","事業中止",""))))))</f>
        <v/>
      </c>
      <c r="E21" s="337" t="str">
        <f>IF(B21="","",IF($D21="事業中止","",IF($D21="上期変更",'⑧1.活動計画変更（PR）'!E55,IF('⑥4.実施内容（PR）'!$D21="下期変更",'⑧1.活動計画変更（PR）'!E56,'⑧1.活動計画変更（PR）'!E54))))</f>
        <v/>
      </c>
      <c r="F21" s="337" t="str">
        <f>IF(C21="","",IF($D21="事業中止","",IF($D21="上期変更",'⑧1.活動計画変更（PR）'!F55,IF('⑥4.実施内容（PR）'!$D21="下期変更",'⑧1.活動計画変更（PR）'!F56,'⑧1.活動計画変更（PR）'!F54))))</f>
        <v/>
      </c>
      <c r="G21" s="340" t="str">
        <f>IF(D21="","",IF($D21="事業中止","",IF($D21="上期変更",'⑧1.活動計画変更（PR）'!G55,IF('⑥4.実施内容（PR）'!$D21="下期変更",'⑧1.活動計画変更（PR）'!G56,'⑧1.活動計画変更（PR）'!G54))))</f>
        <v/>
      </c>
      <c r="H21" s="1243"/>
      <c r="I21" s="1244"/>
      <c r="J21" s="1244"/>
      <c r="K21" s="1245"/>
      <c r="N21" s="2" t="str">
        <f t="shared" si="0"/>
        <v/>
      </c>
      <c r="O21" s="172" t="str">
        <f>IF(N21="","",'①6.成果目標（PR）'!J40)</f>
        <v/>
      </c>
      <c r="P21" s="172" t="e">
        <f>IF(N21="","",'①6.成果目標（PR）'!G39)*1000</f>
        <v>#VALUE!</v>
      </c>
      <c r="Q21" s="172" t="str">
        <f>IF(N21="","",IF('⑦1.活動計画変更（PR）'!C39="変更",'⑦1.活動計画変更（PR）'!H39,IF('⑦1.活動計画変更（PR）'!C39="中止",'⑦1.活動計画変更（PR）'!H39,'⑦1.活動計画変更（PR）'!H38)))</f>
        <v/>
      </c>
      <c r="R21" s="172" t="str">
        <f>IF(N21="","",IF('⑦1.活動計画変更（PR）'!C39="変更",'⑦1.活動計画変更（PR）'!I39,IF('⑦1.活動計画変更（PR）'!C39="中止",'⑦1.活動計画変更（PR）'!I39,'⑦1.活動計画変更（PR）'!I38)))</f>
        <v/>
      </c>
      <c r="S21" s="172" t="str">
        <f>IF(N21="","",IF('⑧1.活動計画変更（PR）'!B56="報告済",Q21,IF('⑧1.活動計画変更（PR）'!C55="上期　変更",'⑧1.活動計画変更（PR）'!H55,IF('⑧1.活動計画変更（PR）'!C55="中止",0,IF('⑧1.活動計画変更（PR）'!C56="変更",'⑧1.活動計画変更（PR）'!H56,IF('⑧1.活動計画変更（PR）'!C56="中止",0,'⑧1.活動計画変更（PR）'!H54))))))</f>
        <v/>
      </c>
      <c r="T21" s="172" t="str">
        <f>IF(N21="","",IF('⑧1.活動計画変更（PR）'!B56="報告済",R21,IF('⑧1.活動計画変更（PR）'!C55="上期　変更",'⑧1.活動計画変更（PR）'!I55,IF('⑧1.活動計画変更（PR）'!C55="中止",0,IF('⑧1.活動計画変更（PR）'!C56="変更",'⑧1.活動計画変更（PR）'!I56,IF('⑧1.活動計画変更（PR）'!C56="中止",0,'⑧1.活動計画変更（PR）'!I54))))))</f>
        <v/>
      </c>
    </row>
    <row r="22" spans="2:20" ht="42.65" customHeight="1">
      <c r="B22" s="369" t="str">
        <f>IF('①4.事業内容（PR）'!B22="","",'①4.事業内容（PR）'!B22)</f>
        <v/>
      </c>
      <c r="C22" s="336" t="str">
        <f>IF(B22="","",IF('⑧1.活動計画変更（PR）'!C59="変更",'⑧1.活動計画変更（PR）'!D59,IF('⑧1.活動計画変更（PR）'!B57="報告済",'②4.実施状況（PR）'!C22,IF('⑧1.活動計画変更（PR）'!B57="中止",'①4.事業内容（PR）'!C22,'①4.事業内容（PR）'!C22))))</f>
        <v/>
      </c>
      <c r="D22" s="472" t="str">
        <f>IF(B22="","",IF('⑧1.活動計画変更（PR）'!C59="変更","下期変更",IF('⑧1.活動計画変更（PR）'!B57="中止","事業中止",IF('⑧1.活動計画変更（PR）'!C59="中止","事業中止",IF('⑦1.活動計画変更（PR）'!C41="変更","上期変更",IF('⑦1.活動計画変更（PR）'!C41="中止","事業中止",""))))))</f>
        <v/>
      </c>
      <c r="E22" s="337" t="str">
        <f>IF(B22="","",IF($D22="事業中止","",IF($D22="上期変更",'⑧1.活動計画変更（PR）'!E58,IF('⑥4.実施内容（PR）'!$D22="下期変更",'⑧1.活動計画変更（PR）'!E59,'⑧1.活動計画変更（PR）'!E57))))</f>
        <v/>
      </c>
      <c r="F22" s="337" t="str">
        <f>IF(C22="","",IF($D22="事業中止","",IF($D22="上期変更",'⑧1.活動計画変更（PR）'!F58,IF('⑥4.実施内容（PR）'!$D22="下期変更",'⑧1.活動計画変更（PR）'!F59,'⑧1.活動計画変更（PR）'!F57))))</f>
        <v/>
      </c>
      <c r="G22" s="340" t="str">
        <f>IF(D22="","",IF($D22="事業中止","",IF($D22="上期変更",'⑧1.活動計画変更（PR）'!G58,IF('⑥4.実施内容（PR）'!$D22="下期変更",'⑧1.活動計画変更（PR）'!G59,'⑧1.活動計画変更（PR）'!G57))))</f>
        <v/>
      </c>
      <c r="H22" s="1243"/>
      <c r="I22" s="1244"/>
      <c r="J22" s="1244"/>
      <c r="K22" s="1245"/>
      <c r="N22" s="2" t="str">
        <f t="shared" si="0"/>
        <v/>
      </c>
      <c r="O22" s="172" t="str">
        <f>IF(N22="","",'①6.成果目標（PR）'!J42)</f>
        <v/>
      </c>
      <c r="P22" s="172" t="e">
        <f>IF(N22="","",'①6.成果目標（PR）'!G41)*1000</f>
        <v>#VALUE!</v>
      </c>
      <c r="Q22" s="172" t="str">
        <f>IF(N22="","",IF('⑦1.活動計画変更（PR）'!C41="変更",'⑦1.活動計画変更（PR）'!H41,IF('⑦1.活動計画変更（PR）'!C41="中止",'⑦1.活動計画変更（PR）'!H41,'⑦1.活動計画変更（PR）'!H40)))</f>
        <v/>
      </c>
      <c r="R22" s="172" t="str">
        <f>IF(N22="","",IF('⑦1.活動計画変更（PR）'!C41="変更",'⑦1.活動計画変更（PR）'!I41,IF('⑦1.活動計画変更（PR）'!C41="中止",'⑦1.活動計画変更（PR）'!I41,'⑦1.活動計画変更（PR）'!I40)))</f>
        <v/>
      </c>
      <c r="S22" s="172" t="str">
        <f>IF(N22="","",IF('⑧1.活動計画変更（PR）'!B59="報告済",Q22,IF('⑧1.活動計画変更（PR）'!C58="上期　変更",'⑧1.活動計画変更（PR）'!H58,IF('⑧1.活動計画変更（PR）'!C58="中止",0,IF('⑧1.活動計画変更（PR）'!C59="変更",'⑧1.活動計画変更（PR）'!H59,IF('⑧1.活動計画変更（PR）'!C59="中止",0,'⑧1.活動計画変更（PR）'!H57))))))</f>
        <v/>
      </c>
      <c r="T22" s="172" t="str">
        <f>IF(N22="","",IF('⑧1.活動計画変更（PR）'!B59="報告済",R22,IF('⑧1.活動計画変更（PR）'!C58="上期　変更",'⑧1.活動計画変更（PR）'!I58,IF('⑧1.活動計画変更（PR）'!C58="中止",0,IF('⑧1.活動計画変更（PR）'!C59="変更",'⑧1.活動計画変更（PR）'!I59,IF('⑧1.活動計画変更（PR）'!C59="中止",0,'⑧1.活動計画変更（PR）'!I57))))))</f>
        <v/>
      </c>
    </row>
    <row r="23" spans="2:20" ht="42.65" customHeight="1">
      <c r="B23" s="369" t="str">
        <f>IF('①4.事業内容（PR）'!B23="","",'①4.事業内容（PR）'!B23)</f>
        <v/>
      </c>
      <c r="C23" s="336" t="str">
        <f>IF(B23="","",IF('⑧1.活動計画変更（PR）'!C62="変更",'⑧1.活動計画変更（PR）'!D62,IF('⑧1.活動計画変更（PR）'!B60="報告済",'②4.実施状況（PR）'!C23,IF('⑧1.活動計画変更（PR）'!B60="中止",'①4.事業内容（PR）'!C23,'①4.事業内容（PR）'!C23))))</f>
        <v/>
      </c>
      <c r="D23" s="472" t="str">
        <f>IF(B23="","",IF('⑧1.活動計画変更（PR）'!C62="変更","下期変更",IF('⑧1.活動計画変更（PR）'!B60="中止","事業中止",IF('⑧1.活動計画変更（PR）'!C62="中止","事業中止",IF('⑦1.活動計画変更（PR）'!C43="変更","上期変更",IF('⑦1.活動計画変更（PR）'!C43="中止","事業中止",""))))))</f>
        <v/>
      </c>
      <c r="E23" s="337" t="str">
        <f>IF(B23="","",IF($D23="事業中止","",IF($D23="上期変更",'⑧1.活動計画変更（PR）'!E61,IF('⑥4.実施内容（PR）'!$D23="下期変更",'⑧1.活動計画変更（PR）'!E62,'⑧1.活動計画変更（PR）'!E60))))</f>
        <v/>
      </c>
      <c r="F23" s="337" t="str">
        <f>IF(C23="","",IF($D23="事業中止","",IF($D23="上期変更",'⑧1.活動計画変更（PR）'!F61,IF('⑥4.実施内容（PR）'!$D23="下期変更",'⑧1.活動計画変更（PR）'!F62,'⑧1.活動計画変更（PR）'!F60))))</f>
        <v/>
      </c>
      <c r="G23" s="340" t="str">
        <f>IF(D23="","",IF($D23="事業中止","",IF($D23="上期変更",'⑧1.活動計画変更（PR）'!G61,IF('⑥4.実施内容（PR）'!$D23="下期変更",'⑧1.活動計画変更（PR）'!G62,'⑧1.活動計画変更（PR）'!G60))))</f>
        <v/>
      </c>
      <c r="H23" s="1243"/>
      <c r="I23" s="1244"/>
      <c r="J23" s="1244"/>
      <c r="K23" s="1245"/>
      <c r="N23" s="2" t="str">
        <f t="shared" si="0"/>
        <v/>
      </c>
      <c r="O23" s="172" t="str">
        <f>IF(N23="","",'①6.成果目標（PR）'!J44)</f>
        <v/>
      </c>
      <c r="P23" s="172" t="e">
        <f>IF(N23="","",'①6.成果目標（PR）'!G43)*1000</f>
        <v>#VALUE!</v>
      </c>
      <c r="Q23" s="172" t="str">
        <f>IF(N23="","",IF('⑦1.活動計画変更（PR）'!C43="変更",'⑦1.活動計画変更（PR）'!H43,IF('⑦1.活動計画変更（PR）'!C43="中止",'⑦1.活動計画変更（PR）'!H43,'⑦1.活動計画変更（PR）'!H42)))</f>
        <v/>
      </c>
      <c r="R23" s="172" t="str">
        <f>IF(N23="","",IF('⑦1.活動計画変更（PR）'!C43="変更",'⑦1.活動計画変更（PR）'!I43,IF('⑦1.活動計画変更（PR）'!C43="中止",'⑦1.活動計画変更（PR）'!I43,'⑦1.活動計画変更（PR）'!I42)))</f>
        <v/>
      </c>
      <c r="S23" s="172" t="str">
        <f>IF(N23="","",IF('⑧1.活動計画変更（PR）'!B62="報告済",Q23,IF('⑧1.活動計画変更（PR）'!C61="上期　変更",'⑧1.活動計画変更（PR）'!H61,IF('⑧1.活動計画変更（PR）'!C61="中止",0,IF('⑧1.活動計画変更（PR）'!C62="変更",'⑧1.活動計画変更（PR）'!H62,IF('⑧1.活動計画変更（PR）'!C62="中止",0,'⑧1.活動計画変更（PR）'!H60))))))</f>
        <v/>
      </c>
      <c r="T23" s="172" t="str">
        <f>IF(N23="","",IF('⑧1.活動計画変更（PR）'!B62="報告済",R23,IF('⑧1.活動計画変更（PR）'!C61="上期　変更",'⑧1.活動計画変更（PR）'!I61,IF('⑧1.活動計画変更（PR）'!C61="中止",0,IF('⑧1.活動計画変更（PR）'!C62="変更",'⑧1.活動計画変更（PR）'!I62,IF('⑧1.活動計画変更（PR）'!C62="中止",0,'⑧1.活動計画変更（PR）'!I60))))))</f>
        <v/>
      </c>
    </row>
    <row r="24" spans="2:20" ht="42.65" customHeight="1" thickBot="1">
      <c r="B24" s="370" t="str">
        <f>IF('①4.事業内容（PR）'!B24="","",'①4.事業内容（PR）'!B24)</f>
        <v/>
      </c>
      <c r="C24" s="341" t="str">
        <f>IF(B24="","",IF('⑧1.活動計画変更（PR）'!C65="変更",'⑧1.活動計画変更（PR）'!D65,IF('⑧1.活動計画変更（PR）'!B63="報告済",'②4.実施状況（PR）'!C24,IF('⑧1.活動計画変更（PR）'!B63="中止",'①4.事業内容（PR）'!C24,'①4.事業内容（PR）'!C24))))</f>
        <v/>
      </c>
      <c r="D24" s="474" t="str">
        <f>IF(B24="","",IF('⑧1.活動計画変更（PR）'!C65="変更","下期変更",IF('⑧1.活動計画変更（PR）'!B63="中止","事業中止",IF('⑧1.活動計画変更（PR）'!C65="中止","事業中止",IF('⑦1.活動計画変更（PR）'!C45="変更","上期変更",IF('⑦1.活動計画変更（PR）'!C45="中止","事業中止",""))))))</f>
        <v/>
      </c>
      <c r="E24" s="342" t="str">
        <f>IF(B24="","",IF($D24="事業中止","",IF($D24="上期変更",'⑧1.活動計画変更（PR）'!E64,IF('⑥4.実施内容（PR）'!$D24="下期変更",'⑧1.活動計画変更（PR）'!E65,'⑧1.活動計画変更（PR）'!E63))))</f>
        <v/>
      </c>
      <c r="F24" s="342" t="str">
        <f>IF(C24="","",IF($D24="事業中止","",IF($D24="上期変更",'⑧1.活動計画変更（PR）'!F64,IF('⑥4.実施内容（PR）'!$D24="下期変更",'⑧1.活動計画変更（PR）'!F65,'⑧1.活動計画変更（PR）'!F63))))</f>
        <v/>
      </c>
      <c r="G24" s="343" t="str">
        <f>IF(D24="","",IF($D24="事業中止","",IF($D24="上期変更",'⑧1.活動計画変更（PR）'!G64,IF('⑥4.実施内容（PR）'!$D24="下期変更",'⑧1.活動計画変更（PR）'!G65,'⑧1.活動計画変更（PR）'!G63))))</f>
        <v/>
      </c>
      <c r="H24" s="1246"/>
      <c r="I24" s="1247"/>
      <c r="J24" s="1247"/>
      <c r="K24" s="1248"/>
      <c r="N24" s="2" t="str">
        <f t="shared" si="0"/>
        <v/>
      </c>
      <c r="O24" s="172" t="str">
        <f>IF(N24="","",'①6.成果目標（PR）'!J46)</f>
        <v/>
      </c>
      <c r="P24" s="172" t="e">
        <f>IF(N24="","",'①6.成果目標（PR）'!G45)*1000</f>
        <v>#VALUE!</v>
      </c>
      <c r="Q24" s="172" t="str">
        <f>IF(N24="","",IF('⑦1.活動計画変更（PR）'!C45="変更",'⑦1.活動計画変更（PR）'!H45,IF('⑦1.活動計画変更（PR）'!C45="中止",'⑦1.活動計画変更（PR）'!H45,'⑦1.活動計画変更（PR）'!H44)))</f>
        <v/>
      </c>
      <c r="R24" s="172" t="str">
        <f>IF(N24="","",IF('⑦1.活動計画変更（PR）'!C45="変更",'⑦1.活動計画変更（PR）'!I45,IF('⑦1.活動計画変更（PR）'!C45="中止",'⑦1.活動計画変更（PR）'!I45,'⑦1.活動計画変更（PR）'!I44)))</f>
        <v/>
      </c>
      <c r="S24" s="172" t="str">
        <f>IF(N24="","",IF('⑧1.活動計画変更（PR）'!B65="報告済",Q24,IF('⑧1.活動計画変更（PR）'!C64="上期　変更",'⑧1.活動計画変更（PR）'!H64,IF('⑧1.活動計画変更（PR）'!C64="中止",0,IF('⑧1.活動計画変更（PR）'!C65="変更",'⑧1.活動計画変更（PR）'!H65,IF('⑧1.活動計画変更（PR）'!C65="中止",0,'⑧1.活動計画変更（PR）'!H63))))))</f>
        <v/>
      </c>
      <c r="T24" s="172" t="str">
        <f>IF(N24="","",IF('⑧1.活動計画変更（PR）'!B65="報告済",R24,IF('⑧1.活動計画変更（PR）'!C64="上期　変更",'⑧1.活動計画変更（PR）'!I64,IF('⑧1.活動計画変更（PR）'!C64="中止",0,IF('⑧1.活動計画変更（PR）'!C65="変更",'⑧1.活動計画変更（PR）'!I65,IF('⑧1.活動計画変更（PR）'!C65="中止",0,'⑧1.活動計画変更（PR）'!I63))))))</f>
        <v/>
      </c>
    </row>
  </sheetData>
  <sheetProtection algorithmName="SHA-512" hashValue="l87FqhuDBv7wSRoNbqAkSG6iFCLik6rY/YaXesXeIddRo1W/dcormktY+cmyGi9SWlpYYz+X5JIaqpixmjtNwA==" saltValue="ink3fyen7u+ZCX0yF4wDBw==" spinCount="100000" sheet="1" formatCells="0" formatColumns="0" formatRows="0"/>
  <mergeCells count="30">
    <mergeCell ref="H23:K23"/>
    <mergeCell ref="H24:K24"/>
    <mergeCell ref="H15:K15"/>
    <mergeCell ref="B3:B4"/>
    <mergeCell ref="C3:C4"/>
    <mergeCell ref="E3:E4"/>
    <mergeCell ref="F3:F4"/>
    <mergeCell ref="G3:G4"/>
    <mergeCell ref="D3:D4"/>
    <mergeCell ref="H22:K22"/>
    <mergeCell ref="H16:K16"/>
    <mergeCell ref="H21:K21"/>
    <mergeCell ref="H17:K17"/>
    <mergeCell ref="H18:K18"/>
    <mergeCell ref="H19:K19"/>
    <mergeCell ref="H20:K20"/>
    <mergeCell ref="O3:P3"/>
    <mergeCell ref="Q3:R3"/>
    <mergeCell ref="S3:T3"/>
    <mergeCell ref="H13:K13"/>
    <mergeCell ref="H14:K14"/>
    <mergeCell ref="H10:K10"/>
    <mergeCell ref="H9:K9"/>
    <mergeCell ref="H3:K4"/>
    <mergeCell ref="H5:K5"/>
    <mergeCell ref="H6:K6"/>
    <mergeCell ref="H7:K7"/>
    <mergeCell ref="H8:K8"/>
    <mergeCell ref="H11:K11"/>
    <mergeCell ref="H12:K12"/>
  </mergeCells>
  <phoneticPr fontId="1"/>
  <conditionalFormatting sqref="C5">
    <cfRule type="expression" dxfId="2152" priority="5">
      <formula>C5=0</formula>
    </cfRule>
  </conditionalFormatting>
  <conditionalFormatting sqref="C6:C24">
    <cfRule type="expression" dxfId="2151" priority="4">
      <formula>C6=0</formula>
    </cfRule>
  </conditionalFormatting>
  <conditionalFormatting sqref="D5:D24">
    <cfRule type="containsText" dxfId="2150" priority="1" operator="containsText" text="中止">
      <formula>NOT(ISERROR(SEARCH("中止",D5)))</formula>
    </cfRule>
    <cfRule type="containsText" dxfId="2149" priority="2" operator="containsText" text="変更">
      <formula>NOT(ISERROR(SEARCH("変更",D5)))</formula>
    </cfRule>
  </conditionalFormatting>
  <dataValidations count="2">
    <dataValidation type="whole" operator="lessThan" allowBlank="1" showInputMessage="1" showErrorMessage="1" errorTitle="入力不要です。" error="[キャンセル]をクリックしてください。" sqref="B5:B24 D5:G24" xr:uid="{00000000-0002-0000-2000-000000000000}">
      <formula1>0</formula1>
    </dataValidation>
    <dataValidation operator="lessThan" allowBlank="1" showInputMessage="1" showErrorMessage="1" errorTitle="入力不要です。" error="[キャンセル]をクリックしてください。" sqref="C5:C24" xr:uid="{00000000-0002-0000-2000-000001000000}"/>
  </dataValidations>
  <pageMargins left="0.59055118110236227" right="0.39370078740157483" top="0.78740157480314965" bottom="0.35433070866141736" header="0.31496062992125984" footer="0.15748031496062992"/>
  <pageSetup paperSize="9" scale="95" fitToHeight="0" orientation="landscape" r:id="rId1"/>
  <headerFooter>
    <oddHeader>&amp;L様式６（別添１）</oddHeader>
    <oddFooter xml:space="preserve">&amp;C&amp;"ＭＳ Ｐゴシック,標準"&amp;10&amp;P / &amp;N </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7C80"/>
    <pageSetUpPr fitToPage="1"/>
  </sheetPr>
  <dimension ref="B1:T54"/>
  <sheetViews>
    <sheetView view="pageBreakPreview" zoomScaleNormal="100" zoomScaleSheetLayoutView="100" workbookViewId="0"/>
  </sheetViews>
  <sheetFormatPr defaultColWidth="9" defaultRowHeight="14"/>
  <cols>
    <col min="1" max="1" width="1.58203125" style="121" customWidth="1"/>
    <col min="2" max="2" width="6.83203125" style="121" customWidth="1"/>
    <col min="3" max="3" width="36.83203125" style="121" customWidth="1"/>
    <col min="4" max="4" width="10.08203125" style="121" customWidth="1"/>
    <col min="5" max="5" width="12" style="121" customWidth="1"/>
    <col min="6" max="6" width="10.08203125" style="121" customWidth="1"/>
    <col min="7" max="7" width="11.83203125" style="121" customWidth="1"/>
    <col min="8" max="11" width="10.08203125" style="121" customWidth="1"/>
    <col min="12" max="12" width="1.58203125" style="121" customWidth="1"/>
    <col min="13" max="13" width="9" style="121"/>
    <col min="14" max="14" width="7" style="150" hidden="1" customWidth="1"/>
    <col min="15" max="20" width="10.58203125" style="150" hidden="1" customWidth="1"/>
    <col min="21" max="16384" width="9" style="121"/>
  </cols>
  <sheetData>
    <row r="1" spans="2:20" ht="8.25" customHeight="1"/>
    <row r="2" spans="2:20" ht="19.5" customHeight="1" thickBot="1">
      <c r="B2" s="151" t="s">
        <v>434</v>
      </c>
    </row>
    <row r="3" spans="2:20" ht="19.5" customHeight="1">
      <c r="B3" s="1058" t="s">
        <v>98</v>
      </c>
      <c r="C3" s="1060" t="s">
        <v>99</v>
      </c>
      <c r="D3" s="1068" t="s">
        <v>435</v>
      </c>
      <c r="E3" s="1060" t="s">
        <v>100</v>
      </c>
      <c r="F3" s="1060" t="s">
        <v>102</v>
      </c>
      <c r="G3" s="1054" t="s">
        <v>103</v>
      </c>
      <c r="H3" s="1419" t="s">
        <v>436</v>
      </c>
      <c r="I3" s="1420"/>
      <c r="J3" s="1420"/>
      <c r="K3" s="1421"/>
      <c r="N3" s="470"/>
      <c r="O3" s="1240" t="s">
        <v>429</v>
      </c>
      <c r="P3" s="1240"/>
      <c r="Q3" s="1240" t="s">
        <v>430</v>
      </c>
      <c r="R3" s="1240"/>
      <c r="S3" s="1240" t="s">
        <v>431</v>
      </c>
      <c r="T3" s="1240"/>
    </row>
    <row r="4" spans="2:20" ht="27.75" customHeight="1">
      <c r="B4" s="1425"/>
      <c r="C4" s="1072"/>
      <c r="D4" s="1426"/>
      <c r="E4" s="1427"/>
      <c r="F4" s="1427"/>
      <c r="G4" s="1072"/>
      <c r="H4" s="1422"/>
      <c r="I4" s="1423"/>
      <c r="J4" s="1423"/>
      <c r="K4" s="1424"/>
      <c r="N4" s="470"/>
      <c r="O4" s="471" t="s">
        <v>322</v>
      </c>
      <c r="P4" s="471" t="s">
        <v>432</v>
      </c>
      <c r="Q4" s="471" t="s">
        <v>322</v>
      </c>
      <c r="R4" s="471" t="s">
        <v>432</v>
      </c>
      <c r="S4" s="471" t="s">
        <v>322</v>
      </c>
      <c r="T4" s="471" t="s">
        <v>432</v>
      </c>
    </row>
    <row r="5" spans="2:20" ht="42.65" customHeight="1">
      <c r="B5" s="515" t="str">
        <f>IF('①4.事業内容（販促）'!B5="","",'①4.事業内容（販促）'!B5)</f>
        <v/>
      </c>
      <c r="C5" s="353" t="str">
        <f>IF(B5="","",IF('⑧1.活動計画変更（販促）'!C8="変更",'⑧1.活動計画変更（販促）'!D8,IF('⑧1.活動計画変更（販促）'!B6="報告済",'②4.実施状況（販促）'!C5,IF('⑧1.活動計画変更（販促）'!B6="中止",'①4.事業内容（販促）'!C5,'①4.事業内容（販促）'!C5))))</f>
        <v/>
      </c>
      <c r="D5" s="472" t="str">
        <f>IF(B5="","",IF('⑧1.活動計画変更（販促）'!C8="変更","下期変更",IF('⑧1.活動計画変更（販促）'!B6="中止","事業中止",IF('⑧1.活動計画変更（販促）'!C8="中止","事業中止",IF('⑦1.活動計画変更（販促）'!C7="変更","上期変更",IF('⑦1.活動計画変更（販促）'!C7="中止","事業中止",""))))))</f>
        <v/>
      </c>
      <c r="E5" s="478" t="str">
        <f>IF(B5="","",IF($D5="事業中止","",IF($D5="上期変更",'⑧1.活動計画変更（販促）'!E7,IF('⑥4.実施内容（販促）'!$D5="下期変更",'⑧1.活動計画変更（販促）'!E8,'⑧1.活動計画変更（販促）'!E6))))</f>
        <v/>
      </c>
      <c r="F5" s="478" t="str">
        <f>IF(C5="","",IF($D5="事業中止","",IF($D5="上期変更",'⑧1.活動計画変更（販促）'!F7,IF('⑥4.実施内容（販促）'!$D5="下期変更",'⑧1.活動計画変更（販促）'!F8,'⑧1.活動計画変更（販促）'!F6))))</f>
        <v/>
      </c>
      <c r="G5" s="479" t="str">
        <f>IF(D5="","",IF($D5="事業中止","",IF($D5="上期変更",'⑧1.活動計画変更（販促）'!G7,IF('⑥4.実施内容（販促）'!$D5="下期変更",'⑧1.活動計画変更（販促）'!G8,'⑧1.活動計画変更（販促）'!G6))))</f>
        <v/>
      </c>
      <c r="H5" s="1410"/>
      <c r="I5" s="1411"/>
      <c r="J5" s="1411"/>
      <c r="K5" s="1412"/>
      <c r="M5" s="158" t="s">
        <v>107</v>
      </c>
      <c r="N5" s="2" t="str">
        <f>IF(B5="","",B5)</f>
        <v/>
      </c>
      <c r="O5" s="172" t="str">
        <f>IF(N5="","",'①4.事業内容（販促）'!P5)</f>
        <v/>
      </c>
      <c r="P5" s="172" t="e">
        <f>IF(N5="","",'①6.成果目標（販促）'!G7)*1000</f>
        <v>#VALUE!</v>
      </c>
      <c r="Q5" s="172" t="str">
        <f>IF(N5="","",IF('⑦1.活動計画変更（販促）'!C7="変更",'⑦1.活動計画変更（販促）'!H7,IF('⑦1.活動計画変更（販促）'!C7="中止",'⑦1.活動計画変更（販促）'!H7,'⑦1.活動計画変更（販促）'!H6)))</f>
        <v/>
      </c>
      <c r="R5" s="172" t="str">
        <f>IF(N5="","",IF('⑦1.活動計画変更（販促）'!C7="変更",'⑦1.活動計画変更（販促）'!I7,IF('⑦1.活動計画変更（販促）'!C7="中止",'⑦1.活動計画変更（販促）'!I7,'⑦1.活動計画変更（販促）'!I6)))</f>
        <v/>
      </c>
      <c r="S5" s="172" t="str">
        <f>IF(N5="","",IF('⑧1.活動計画変更（販促）'!B8="報告済",Q5,IF('⑧1.活動計画変更（販促）'!C7="上期　変更",'⑧1.活動計画変更（販促）'!H7,IF('⑧1.活動計画変更（販促）'!C7="中止",0,IF('⑧1.活動計画変更（販促）'!C8="変更",'⑧1.活動計画変更（販促）'!H8,IF('⑧1.活動計画変更（販促）'!C8="中止",0,'⑧1.活動計画変更（販促）'!H6))))))</f>
        <v/>
      </c>
      <c r="T5" s="172" t="str">
        <f>IF(N5="","",IF('⑧1.活動計画変更（販促）'!B8="報告済",R5,IF('⑧1.活動計画変更（販促）'!C7="上期　変更",'⑧1.活動計画変更（販促）'!I7,IF('⑧1.活動計画変更（販促）'!C7="中止",0,IF('⑧1.活動計画変更（販促）'!C8="変更",'⑧1.活動計画変更（販促）'!I8,IF('⑧1.活動計画変更（販促）'!C8="中止",0,'⑧1.活動計画変更（販促）'!I6))))))</f>
        <v/>
      </c>
    </row>
    <row r="6" spans="2:20" ht="42.65" customHeight="1">
      <c r="B6" s="515" t="str">
        <f>IF('①4.事業内容（販促）'!B6="","",'①4.事業内容（販促）'!B6)</f>
        <v/>
      </c>
      <c r="C6" s="353" t="str">
        <f>IF(B6="","",IF('⑧1.活動計画変更（販促）'!C11="変更",'⑧1.活動計画変更（販促）'!D11,IF('⑧1.活動計画変更（販促）'!B9="報告済",'②4.実施状況（販促）'!C6,IF('⑧1.活動計画変更（販促）'!B9="中止",'①4.事業内容（販促）'!C6,'①4.事業内容（販促）'!C6))))</f>
        <v/>
      </c>
      <c r="D6" s="473" t="str">
        <f>IF(B6="","",IF('⑧1.活動計画変更（販促）'!C11="変更","下期変更",IF('⑧1.活動計画変更（販促）'!B9="中止","事業中止",IF('⑧1.活動計画変更（販促）'!C11="中止","事業中止",IF('⑦1.活動計画変更（販促）'!C9="変更","上期変更",IF('⑦1.活動計画変更（販促）'!C9="中止","事業中止",""))))))</f>
        <v/>
      </c>
      <c r="E6" s="478" t="str">
        <f>IF(B6="","",IF($D6="事業中止","",IF($D6="上期変更",'⑧1.活動計画変更（販促）'!E10,IF('⑥4.実施内容（販促）'!$D6="下期変更",'⑧1.活動計画変更（販促）'!E11,'⑧1.活動計画変更（販促）'!E9))))</f>
        <v/>
      </c>
      <c r="F6" s="478" t="str">
        <f>IF(C6="","",IF($D6="事業中止","",IF($D6="上期変更",'⑧1.活動計画変更（販促）'!F10,IF('⑥4.実施内容（販促）'!$D6="下期変更",'⑧1.活動計画変更（販促）'!F11,'⑧1.活動計画変更（販促）'!F9))))</f>
        <v/>
      </c>
      <c r="G6" s="480" t="str">
        <f>IF(D6="","",IF($D6="事業中止","",IF($D6="上期変更",'⑧1.活動計画変更（販促）'!G10,IF('⑥4.実施内容（販促）'!$D6="下期変更",'⑧1.活動計画変更（販促）'!G11,'⑧1.活動計画変更（販促）'!G9))))</f>
        <v/>
      </c>
      <c r="H6" s="1410"/>
      <c r="I6" s="1411"/>
      <c r="J6" s="1411"/>
      <c r="K6" s="1412"/>
      <c r="M6" s="163" t="s">
        <v>108</v>
      </c>
      <c r="N6" s="2" t="str">
        <f t="shared" ref="N6:N24" si="0">IF(B6="","",B6)</f>
        <v/>
      </c>
      <c r="O6" s="172" t="str">
        <f>IF(N6="","",'①4.事業内容（販促）'!P6)</f>
        <v/>
      </c>
      <c r="P6" s="172" t="e">
        <f>IF(N6="","",'①6.成果目標（販促）'!G9)*1000</f>
        <v>#VALUE!</v>
      </c>
      <c r="Q6" s="172" t="str">
        <f>IF(N6="","",IF('⑦1.活動計画変更（販促）'!C9="変更",'⑦1.活動計画変更（販促）'!H9,IF('⑦1.活動計画変更（販促）'!C9="中止",'⑦1.活動計画変更（販促）'!H9,'⑦1.活動計画変更（販促）'!H8)))</f>
        <v/>
      </c>
      <c r="R6" s="172" t="str">
        <f>IF(N6="","",IF('⑦1.活動計画変更（販促）'!C9="変更",'⑦1.活動計画変更（販促）'!I9,IF('⑦1.活動計画変更（販促）'!C9="中止",'⑦1.活動計画変更（販促）'!I9,'⑦1.活動計画変更（販促）'!I8)))</f>
        <v/>
      </c>
      <c r="S6" s="172" t="str">
        <f>IF(N6="","",IF('⑧1.活動計画変更（販促）'!B11="報告済",Q6,IF('⑧1.活動計画変更（販促）'!C10="上期　変更",'⑧1.活動計画変更（販促）'!H10,IF('⑧1.活動計画変更（販促）'!C11="中止",0,IF('⑧1.活動計画変更（販促）'!C11="変更",'⑧1.活動計画変更（販促）'!H11,IF('⑧1.活動計画変更（販促）'!C11="中止",0,'⑧1.活動計画変更（販促）'!H9))))))</f>
        <v/>
      </c>
      <c r="T6" s="172" t="str">
        <f>IF(N6="","",IF('⑧1.活動計画変更（販促）'!B11="報告済",R6,IF('⑧1.活動計画変更（販促）'!C10="上期　変更",'⑧1.活動計画変更（販促）'!I10,IF('⑧1.活動計画変更（販促）'!C10="中止",0,IF('⑧1.活動計画変更（販促）'!C11="変更",'⑧1.活動計画変更（販促）'!I11,IF('⑧1.活動計画変更（販促）'!C11="中止",0,'⑧1.活動計画変更（販促）'!I9))))))</f>
        <v/>
      </c>
    </row>
    <row r="7" spans="2:20" ht="42.65" customHeight="1">
      <c r="B7" s="515" t="str">
        <f>IF('①4.事業内容（販促）'!B7="","",'①4.事業内容（販促）'!B7)</f>
        <v/>
      </c>
      <c r="C7" s="353" t="str">
        <f>IF(B7="","",IF('⑧1.活動計画変更（販促）'!C14="変更",'⑧1.活動計画変更（販促）'!D14,IF('⑧1.活動計画変更（販促）'!B12="報告済",'②4.実施状況（販促）'!C7,IF('⑧1.活動計画変更（販促）'!B12="中止",'①4.事業内容（販促）'!C7,'①4.事業内容（販促）'!C7))))</f>
        <v/>
      </c>
      <c r="D7" s="472" t="str">
        <f>IF(B7="","",IF('⑧1.活動計画変更（販促）'!C14="変更","下期変更",IF('⑧1.活動計画変更（販促）'!B12="中止","事業中止",IF('⑧1.活動計画変更（販促）'!C14="中止","事業中止",IF('⑦1.活動計画変更（販促）'!C11="変更","上期変更",IF('⑦1.活動計画変更（販促）'!C11="中止","事業中止",""))))))</f>
        <v/>
      </c>
      <c r="E7" s="478" t="str">
        <f>IF(B7="","",IF($D7="事業中止","",IF($D7="上期変更",'⑧1.活動計画変更（販促）'!E13,IF('⑥4.実施内容（販促）'!$D7="下期変更",'⑧1.活動計画変更（販促）'!E14,'⑧1.活動計画変更（販促）'!E12))))</f>
        <v/>
      </c>
      <c r="F7" s="478" t="str">
        <f>IF(C7="","",IF($D7="事業中止","",IF($D7="上期変更",'⑧1.活動計画変更（販促）'!F13,IF('⑥4.実施内容（販促）'!$D7="下期変更",'⑧1.活動計画変更（販促）'!F14,'⑧1.活動計画変更（販促）'!F12))))</f>
        <v/>
      </c>
      <c r="G7" s="480" t="str">
        <f>IF(D7="","",IF($D7="事業中止","",IF($D7="上期変更",'⑧1.活動計画変更（販促）'!G13,IF('⑥4.実施内容（販促）'!$D7="下期変更",'⑧1.活動計画変更（販促）'!G14,'⑧1.活動計画変更（販促）'!G12))))</f>
        <v/>
      </c>
      <c r="H7" s="1410"/>
      <c r="I7" s="1411"/>
      <c r="J7" s="1411"/>
      <c r="K7" s="1412"/>
      <c r="M7" s="158" t="s">
        <v>437</v>
      </c>
      <c r="N7" s="2" t="str">
        <f t="shared" si="0"/>
        <v/>
      </c>
      <c r="O7" s="172" t="str">
        <f>IF(N7="","",'①4.事業内容（販促）'!P7)</f>
        <v/>
      </c>
      <c r="P7" s="172" t="e">
        <f>IF(N7="","",'①6.成果目標（販促）'!G11)*1000</f>
        <v>#VALUE!</v>
      </c>
      <c r="Q7" s="172" t="str">
        <f>IF(N7="","",IF('⑦1.活動計画変更（販促）'!C11="変更",'⑦1.活動計画変更（販促）'!H11,IF('⑦1.活動計画変更（販促）'!C11="中止",'⑦1.活動計画変更（販促）'!H11,'⑦1.活動計画変更（販促）'!H10)))</f>
        <v/>
      </c>
      <c r="R7" s="172" t="str">
        <f>IF(N7="","",IF('⑦1.活動計画変更（販促）'!C11="変更",'⑦1.活動計画変更（販促）'!I11,IF('⑦1.活動計画変更（販促）'!C11="中止",'⑦1.活動計画変更（販促）'!I11,'⑦1.活動計画変更（販促）'!I10)))</f>
        <v/>
      </c>
      <c r="S7" s="172" t="str">
        <f>IF(N7="","",IF('⑧1.活動計画変更（販促）'!B14="報告済",Q7,IF('⑧1.活動計画変更（販促）'!C13="上期　変更",'⑧1.活動計画変更（販促）'!H13,IF('⑧1.活動計画変更（販促）'!C13="中止",0,IF('⑧1.活動計画変更（販促）'!C14="変更",'⑧1.活動計画変更（販促）'!H14,IF('⑧1.活動計画変更（販促）'!C14="中止",0,'⑧1.活動計画変更（販促）'!H12))))))</f>
        <v/>
      </c>
      <c r="T7" s="172" t="str">
        <f>IF(N7="","",IF('⑧1.活動計画変更（販促）'!B14="報告済",R7,IF('⑧1.活動計画変更（販促）'!C13="上期　変更",'⑧1.活動計画変更（販促）'!I13,IF('⑧1.活動計画変更（販促）'!C13="中止",0,IF('⑧1.活動計画変更（販促）'!C14="変更",'⑧1.活動計画変更（販促）'!I14,IF('⑧1.活動計画変更（販促）'!C14="中止",0,'⑧1.活動計画変更（販促）'!I12))))))</f>
        <v/>
      </c>
    </row>
    <row r="8" spans="2:20" ht="42.65" customHeight="1">
      <c r="B8" s="515" t="str">
        <f>IF('①4.事業内容（販促）'!B8="","",'①4.事業内容（販促）'!B8)</f>
        <v/>
      </c>
      <c r="C8" s="353" t="str">
        <f>IF(B8="","",IF('⑧1.活動計画変更（販促）'!C17="変更",'⑧1.活動計画変更（販促）'!D17,IF('⑧1.活動計画変更（販促）'!B15="報告済",'②4.実施状況（販促）'!C8,IF('⑧1.活動計画変更（販促）'!B15="中止",'①4.事業内容（販促）'!C8,'①4.事業内容（販促）'!C8))))</f>
        <v/>
      </c>
      <c r="D8" s="473" t="str">
        <f>IF(B8="","",IF('⑧1.活動計画変更（販促）'!C17="変更","下期変更",IF('⑧1.活動計画変更（販促）'!B15="中止","事業中止",IF('⑧1.活動計画変更（販促）'!C17="中止","事業中止",IF('⑦1.活動計画変更（販促）'!C13="変更","上期変更",IF('⑦1.活動計画変更（販促）'!C13="中止","事業中止",""))))))</f>
        <v/>
      </c>
      <c r="E8" s="478" t="str">
        <f>IF(B8="","",IF($D8="事業中止","",IF($D8="上期変更",'⑧1.活動計画変更（販促）'!E16,IF('⑥4.実施内容（販促）'!$D8="下期変更",'⑧1.活動計画変更（販促）'!E17,'⑧1.活動計画変更（販促）'!E15))))</f>
        <v/>
      </c>
      <c r="F8" s="478" t="str">
        <f>IF(C8="","",IF($D8="事業中止","",IF($D8="上期変更",'⑧1.活動計画変更（販促）'!F16,IF('⑥4.実施内容（販促）'!$D8="下期変更",'⑧1.活動計画変更（販促）'!F17,'⑧1.活動計画変更（販促）'!F15))))</f>
        <v/>
      </c>
      <c r="G8" s="480" t="str">
        <f>IF(D8="","",IF($D8="事業中止","",IF($D8="上期変更",'⑧1.活動計画変更（販促）'!G16,IF('⑥4.実施内容（販促）'!$D8="下期変更",'⑧1.活動計画変更（販促）'!G17,'⑧1.活動計画変更（販促）'!G15))))</f>
        <v/>
      </c>
      <c r="H8" s="1410"/>
      <c r="I8" s="1411"/>
      <c r="J8" s="1411"/>
      <c r="K8" s="1412"/>
      <c r="M8" s="163" t="s">
        <v>110</v>
      </c>
      <c r="N8" s="2" t="str">
        <f t="shared" si="0"/>
        <v/>
      </c>
      <c r="O8" s="172" t="str">
        <f>IF(N8="","",'①4.事業内容（販促）'!P8)</f>
        <v/>
      </c>
      <c r="P8" s="172" t="e">
        <f>IF(N8="","",'①6.成果目標（販促）'!G13)*1000</f>
        <v>#VALUE!</v>
      </c>
      <c r="Q8" s="172" t="str">
        <f>IF(N8="","",IF('⑦1.活動計画変更（販促）'!C13="変更",'⑦1.活動計画変更（販促）'!H13,IF('⑦1.活動計画変更（販促）'!C13="中止",'⑦1.活動計画変更（販促）'!H13,'⑦1.活動計画変更（販促）'!H12)))</f>
        <v/>
      </c>
      <c r="R8" s="172" t="str">
        <f>IF(N8="","",IF('⑦1.活動計画変更（販促）'!C13="変更",'⑦1.活動計画変更（販促）'!I13,IF('⑦1.活動計画変更（販促）'!C13="中止",'⑦1.活動計画変更（販促）'!I13,'⑦1.活動計画変更（販促）'!I12)))</f>
        <v/>
      </c>
      <c r="S8" s="172" t="str">
        <f>IF(N8="","",IF('⑧1.活動計画変更（販促）'!B17="報告済",Q8,IF('⑧1.活動計画変更（販促）'!C16="上期　変更",'⑧1.活動計画変更（販促）'!H16,IF('⑧1.活動計画変更（販促）'!C16="中止",0,IF('⑧1.活動計画変更（販促）'!C17="変更",'⑧1.活動計画変更（販促）'!H17,IF('⑧1.活動計画変更（販促）'!C17="中止",0,'⑧1.活動計画変更（販促）'!H15))))))</f>
        <v/>
      </c>
      <c r="T8" s="172" t="str">
        <f>IF(N8="","",IF('⑧1.活動計画変更（販促）'!B17="報告済",R8,IF('⑧1.活動計画変更（販促）'!C16="上期　変更",'⑧1.活動計画変更（販促）'!I16,IF('⑧1.活動計画変更（販促）'!C16="中止",0,IF('⑧1.活動計画変更（販促）'!C17="変更",'⑧1.活動計画変更（販促）'!I17,IF('⑧1.活動計画変更（販促）'!C17="中止",0,'⑧1.活動計画変更（販促）'!I15))))))</f>
        <v/>
      </c>
    </row>
    <row r="9" spans="2:20" ht="42" customHeight="1">
      <c r="B9" s="515" t="str">
        <f>IF('①4.事業内容（販促）'!B9="","",'①4.事業内容（販促）'!B9)</f>
        <v/>
      </c>
      <c r="C9" s="353" t="str">
        <f>IF(B9="","",IF('⑧1.活動計画変更（販促）'!C20="変更",'⑧1.活動計画変更（販促）'!D20,IF('⑧1.活動計画変更（販促）'!B18="報告済",'②4.実施状況（販促）'!C9,IF('⑧1.活動計画変更（販促）'!B18="中止",'①4.事業内容（販促）'!C9,'①4.事業内容（販促）'!C9))))</f>
        <v/>
      </c>
      <c r="D9" s="473" t="str">
        <f>IF(B9="","",IF('⑧1.活動計画変更（販促）'!C20="変更","下期変更",IF('⑧1.活動計画変更（販促）'!B18="中止","事業中止",IF('⑧1.活動計画変更（販促）'!C20="中止","事業中止",IF('⑦1.活動計画変更（販促）'!C15="変更","上期変更",IF('⑦1.活動計画変更（販促）'!C15="中止","事業中止",""))))))</f>
        <v/>
      </c>
      <c r="E9" s="478" t="str">
        <f>IF(B9="","",IF($D9="事業中止","",IF($D9="上期変更",'⑧1.活動計画変更（販促）'!E19,IF('⑥4.実施内容（販促）'!$D9="下期変更",'⑧1.活動計画変更（販促）'!E20,'⑧1.活動計画変更（販促）'!E18))))</f>
        <v/>
      </c>
      <c r="F9" s="478" t="str">
        <f>IF(C9="","",IF($D9="事業中止","",IF($D9="上期変更",'⑧1.活動計画変更（販促）'!F19,IF('⑥4.実施内容（販促）'!$D9="下期変更",'⑧1.活動計画変更（販促）'!F20,'⑧1.活動計画変更（販促）'!F18))))</f>
        <v/>
      </c>
      <c r="G9" s="480" t="str">
        <f>IF(D9="","",IF($D9="事業中止","",IF($D9="上期変更",'⑧1.活動計画変更（販促）'!G19,IF('⑥4.実施内容（販促）'!$D9="下期変更",'⑧1.活動計画変更（販促）'!G20,'⑧1.活動計画変更（販促）'!G18))))</f>
        <v/>
      </c>
      <c r="H9" s="1410"/>
      <c r="I9" s="1411"/>
      <c r="J9" s="1411"/>
      <c r="K9" s="1412"/>
      <c r="N9" s="2" t="str">
        <f t="shared" si="0"/>
        <v/>
      </c>
      <c r="O9" s="172" t="str">
        <f>IF(N9="","",'①4.事業内容（販促）'!P9)</f>
        <v/>
      </c>
      <c r="P9" s="172" t="e">
        <f>IF(N9="","",'①6.成果目標（販促）'!G15)*1000</f>
        <v>#VALUE!</v>
      </c>
      <c r="Q9" s="172" t="str">
        <f>IF(N9="","",IF('⑦1.活動計画変更（販促）'!C15="変更",'⑦1.活動計画変更（販促）'!H15,IF('⑦1.活動計画変更（販促）'!C15="中止",'⑦1.活動計画変更（販促）'!H15,'⑦1.活動計画変更（販促）'!H14)))</f>
        <v/>
      </c>
      <c r="R9" s="172" t="str">
        <f>IF(N9="","",IF('⑦1.活動計画変更（販促）'!C15="変更",'⑦1.活動計画変更（販促）'!I15,IF('⑦1.活動計画変更（販促）'!C15="中止",'⑦1.活動計画変更（販促）'!I15,'⑦1.活動計画変更（販促）'!I14)))</f>
        <v/>
      </c>
      <c r="S9" s="172" t="str">
        <f>IF(N9="","",IF('⑧1.活動計画変更（販促）'!B20="報告済",Q9,IF('⑧1.活動計画変更（販促）'!C19="上期　変更",'⑧1.活動計画変更（販促）'!H19,IF('⑧1.活動計画変更（販促）'!C19="中止",0,IF('⑧1.活動計画変更（販促）'!C20="変更",'⑧1.活動計画変更（販促）'!H20,IF('⑧1.活動計画変更（販促）'!C20="中止",0,'⑧1.活動計画変更（販促）'!H18))))))</f>
        <v/>
      </c>
      <c r="T9" s="172" t="str">
        <f>IF(N9="","",IF('⑧1.活動計画変更（販促）'!B20="報告済",R9,IF('⑧1.活動計画変更（販促）'!C19="上期　変更",'⑧1.活動計画変更（販促）'!I19,IF('⑧1.活動計画変更（販促）'!C19="中止",0,IF('⑧1.活動計画変更（販促）'!C20="変更",'⑧1.活動計画変更（販促）'!I20,IF('⑧1.活動計画変更（販促）'!C20="中止",0,'⑧1.活動計画変更（販促）'!I18))))))</f>
        <v/>
      </c>
    </row>
    <row r="10" spans="2:20" ht="42.65" customHeight="1">
      <c r="B10" s="515" t="str">
        <f>IF('①4.事業内容（販促）'!B10="","",'①4.事業内容（販促）'!B10)</f>
        <v/>
      </c>
      <c r="C10" s="353" t="str">
        <f>IF(B10="","",IF('⑧1.活動計画変更（販促）'!C23="変更",'⑧1.活動計画変更（販促）'!D23,IF('⑧1.活動計画変更（販促）'!B21="報告済",'②4.実施状況（販促）'!C10,IF('⑧1.活動計画変更（販促）'!B21="中止",'①4.事業内容（販促）'!C10,'①4.事業内容（販促）'!C10))))</f>
        <v/>
      </c>
      <c r="D10" s="472" t="str">
        <f>IF(B10="","",IF('⑧1.活動計画変更（販促）'!C23="変更","下期変更",IF('⑧1.活動計画変更（販促）'!B21="中止","事業中止",IF('⑧1.活動計画変更（販促）'!C23="中止","事業中止",IF('⑦1.活動計画変更（販促）'!C17="変更","上期変更",IF('⑦1.活動計画変更（販促）'!C17="中止","事業中止",""))))))</f>
        <v/>
      </c>
      <c r="E10" s="478" t="str">
        <f>IF(B10="","",IF($D10="事業中止","",IF($D10="上期変更",'⑧1.活動計画変更（販促）'!E22,IF('⑥4.実施内容（販促）'!$D10="下期変更",'⑧1.活動計画変更（販促）'!E23,'⑧1.活動計画変更（販促）'!E21))))</f>
        <v/>
      </c>
      <c r="F10" s="478" t="str">
        <f>IF(C10="","",IF($D10="事業中止","",IF($D10="上期変更",'⑧1.活動計画変更（販促）'!F22,IF('⑥4.実施内容（販促）'!$D10="下期変更",'⑧1.活動計画変更（販促）'!F23,'⑧1.活動計画変更（販促）'!F21))))</f>
        <v/>
      </c>
      <c r="G10" s="481" t="str">
        <f>IF(D10="","",IF($D10="事業中止","",IF($D10="上期変更",'⑧1.活動計画変更（販促）'!G22,IF('⑥4.実施内容（販促）'!$D10="下期変更",'⑧1.活動計画変更（販促）'!G23,'⑧1.活動計画変更（販促）'!G21))))</f>
        <v/>
      </c>
      <c r="H10" s="1410"/>
      <c r="I10" s="1411"/>
      <c r="J10" s="1411"/>
      <c r="K10" s="1412"/>
      <c r="N10" s="2" t="str">
        <f t="shared" si="0"/>
        <v/>
      </c>
      <c r="O10" s="172" t="str">
        <f>IF(N10="","",'①4.事業内容（販促）'!P10)</f>
        <v/>
      </c>
      <c r="P10" s="172" t="e">
        <f>IF(N10="","",'①6.成果目標（販促）'!G17)*1000</f>
        <v>#VALUE!</v>
      </c>
      <c r="Q10" s="172" t="str">
        <f>IF(N10="","",IF('⑦1.活動計画変更（販促）'!C17="変更",'⑦1.活動計画変更（販促）'!H17,IF('⑦1.活動計画変更（販促）'!C17="中止",'⑦1.活動計画変更（販促）'!H17,'⑦1.活動計画変更（販促）'!H16)))</f>
        <v/>
      </c>
      <c r="R10" s="172" t="str">
        <f>IF(N10="","",IF('⑦1.活動計画変更（販促）'!C17="変更",'⑦1.活動計画変更（販促）'!I17,IF('⑦1.活動計画変更（販促）'!C17="中止",'⑦1.活動計画変更（販促）'!I17,'⑦1.活動計画変更（販促）'!I16)))</f>
        <v/>
      </c>
      <c r="S10" s="172" t="str">
        <f>IF(N10="","",IF('⑧1.活動計画変更（販促）'!B23="報告済",Q10,IF('⑧1.活動計画変更（販促）'!C22="上期　変更",'⑧1.活動計画変更（販促）'!H22,IF('⑧1.活動計画変更（販促）'!C22="中止",0,IF('⑧1.活動計画変更（販促）'!C23="変更",'⑧1.活動計画変更（販促）'!H23,IF('⑧1.活動計画変更（販促）'!C23="中止",0,'⑧1.活動計画変更（販促）'!H21))))))</f>
        <v/>
      </c>
      <c r="T10" s="172" t="str">
        <f>IF(N10="","",IF('⑧1.活動計画変更（販促）'!B23="報告済",R10,IF('⑧1.活動計画変更（販促）'!C22="上期　変更",'⑧1.活動計画変更（販促）'!I22,IF('⑧1.活動計画変更（販促）'!C22="中止",0,IF('⑧1.活動計画変更（販促）'!C23="変更",'⑧1.活動計画変更（販促）'!I23,IF('⑧1.活動計画変更（販促）'!C23="中止",0,'⑧1.活動計画変更（販促）'!I21))))))</f>
        <v/>
      </c>
    </row>
    <row r="11" spans="2:20" ht="42.65" customHeight="1">
      <c r="B11" s="515" t="str">
        <f>IF('①4.事業内容（販促）'!B11="","",'①4.事業内容（販促）'!B11)</f>
        <v/>
      </c>
      <c r="C11" s="353" t="str">
        <f>IF(B11="","",IF('⑧1.活動計画変更（販促）'!C26="変更",'⑧1.活動計画変更（販促）'!D26,IF('⑧1.活動計画変更（販促）'!B24="報告済",'②4.実施状況（販促）'!C11,IF('⑧1.活動計画変更（販促）'!B24="中止",'①4.事業内容（販促）'!C11,'①4.事業内容（販促）'!C11))))</f>
        <v/>
      </c>
      <c r="D11" s="472" t="str">
        <f>IF(B11="","",IF('⑧1.活動計画変更（販促）'!C26="変更","下期変更",IF('⑧1.活動計画変更（販促）'!B24="中止","事業中止",IF('⑧1.活動計画変更（販促）'!C26="中止","事業中止",IF('⑦1.活動計画変更（販促）'!C19="変更","上期変更",IF('⑦1.活動計画変更（販促）'!C19="中止","事業中止",""))))))</f>
        <v/>
      </c>
      <c r="E11" s="478" t="str">
        <f>IF(B11="","",IF($D11="事業中止","",IF($D11="上期変更",'⑧1.活動計画変更（販促）'!E25,IF('⑥4.実施内容（販促）'!$D11="下期変更",'⑧1.活動計画変更（販促）'!E26,'⑧1.活動計画変更（販促）'!E24))))</f>
        <v/>
      </c>
      <c r="F11" s="478" t="str">
        <f>IF(C11="","",IF($D11="事業中止","",IF($D11="上期変更",'⑧1.活動計画変更（販促）'!F25,IF('⑥4.実施内容（販促）'!$D11="下期変更",'⑧1.活動計画変更（販促）'!F26,'⑧1.活動計画変更（販促）'!F24))))</f>
        <v/>
      </c>
      <c r="G11" s="481" t="str">
        <f>IF(D11="","",IF($D11="事業中止","",IF($D11="上期変更",'⑧1.活動計画変更（販促）'!G25,IF('⑥4.実施内容（販促）'!$D11="下期変更",'⑧1.活動計画変更（販促）'!G26,'⑧1.活動計画変更（販促）'!G24))))</f>
        <v/>
      </c>
      <c r="H11" s="1410"/>
      <c r="I11" s="1411"/>
      <c r="J11" s="1411"/>
      <c r="K11" s="1412"/>
      <c r="N11" s="2" t="str">
        <f t="shared" si="0"/>
        <v/>
      </c>
      <c r="O11" s="172" t="str">
        <f>IF(N11="","",'①4.事業内容（販促）'!P11)</f>
        <v/>
      </c>
      <c r="P11" s="172" t="e">
        <f>IF(N11="","",'①6.成果目標（販促）'!G19)*1000</f>
        <v>#VALUE!</v>
      </c>
      <c r="Q11" s="172" t="str">
        <f>IF(N11="","",IF('⑦1.活動計画変更（販促）'!C19="変更",'⑦1.活動計画変更（販促）'!H19,IF('⑦1.活動計画変更（販促）'!C19="中止",'⑦1.活動計画変更（販促）'!H19,'⑦1.活動計画変更（販促）'!H18)))</f>
        <v/>
      </c>
      <c r="R11" s="172" t="str">
        <f>IF(N11="","",IF('⑦1.活動計画変更（販促）'!C19="変更",'⑦1.活動計画変更（販促）'!I19,IF('⑦1.活動計画変更（販促）'!C19="中止",'⑦1.活動計画変更（販促）'!I19,'⑦1.活動計画変更（販促）'!I18)))</f>
        <v/>
      </c>
      <c r="S11" s="172" t="str">
        <f>IF(N11="","",IF('⑧1.活動計画変更（販促）'!B26="報告済",Q11,IF('⑧1.活動計画変更（販促）'!C25="上期　変更",'⑧1.活動計画変更（販促）'!H25,IF('⑧1.活動計画変更（販促）'!C25="中止",0,IF('⑧1.活動計画変更（販促）'!C26="変更",'⑧1.活動計画変更（販促）'!H26,IF('⑧1.活動計画変更（販促）'!C26="中止",0,'⑧1.活動計画変更（販促）'!H24))))))</f>
        <v/>
      </c>
      <c r="T11" s="172" t="str">
        <f>IF(N11="","",IF('⑧1.活動計画変更（販促）'!B26="報告済",R11,IF('⑧1.活動計画変更（販促）'!C25="上期　変更",'⑧1.活動計画変更（販促）'!I25,IF('⑧1.活動計画変更（販促）'!C25="中止",0,IF('⑧1.活動計画変更（販促）'!C26="変更",'⑧1.活動計画変更（販促）'!I26,IF('⑧1.活動計画変更（販促）'!C26="中止",0,'⑧1.活動計画変更（販促）'!I24))))))</f>
        <v/>
      </c>
    </row>
    <row r="12" spans="2:20" ht="42.65" customHeight="1">
      <c r="B12" s="515" t="str">
        <f>IF('①4.事業内容（販促）'!B12="","",'①4.事業内容（販促）'!B12)</f>
        <v/>
      </c>
      <c r="C12" s="353" t="str">
        <f>IF(B12="","",IF('⑧1.活動計画変更（販促）'!C29="変更",'⑧1.活動計画変更（販促）'!D29,IF('⑧1.活動計画変更（販促）'!B27="報告済",'②4.実施状況（販促）'!C12,IF('⑧1.活動計画変更（販促）'!B27="中止",'①4.事業内容（販促）'!C12,'①4.事業内容（販促）'!C12))))</f>
        <v/>
      </c>
      <c r="D12" s="472" t="str">
        <f>IF(B12="","",IF('⑧1.活動計画変更（販促）'!C29="変更","下期変更",IF('⑧1.活動計画変更（販促）'!B27="中止","事業中止",IF('⑧1.活動計画変更（販促）'!C29="中止","事業中止",IF('⑦1.活動計画変更（販促）'!C21="変更","上期変更",IF('⑦1.活動計画変更（販促）'!C21="中止","事業中止",""))))))</f>
        <v/>
      </c>
      <c r="E12" s="478" t="str">
        <f>IF(B12="","",IF($D12="事業中止","",IF($D12="上期変更",'⑧1.活動計画変更（販促）'!E28,IF('⑥4.実施内容（販促）'!$D12="下期変更",'⑧1.活動計画変更（販促）'!E29,'⑧1.活動計画変更（販促）'!E26))))</f>
        <v/>
      </c>
      <c r="F12" s="478" t="str">
        <f>IF(C12="","",IF($D12="事業中止","",IF($D12="上期変更",'⑧1.活動計画変更（販促）'!F28,IF('⑥4.実施内容（販促）'!$D12="下期変更",'⑧1.活動計画変更（販促）'!F29,'⑧1.活動計画変更（販促）'!F26))))</f>
        <v/>
      </c>
      <c r="G12" s="481" t="str">
        <f>IF(D12="","",IF($D12="事業中止","",IF($D12="上期変更",'⑧1.活動計画変更（販促）'!G28,IF('⑥4.実施内容（販促）'!$D12="下期変更",'⑧1.活動計画変更（販促）'!G29,'⑧1.活動計画変更（販促）'!G26))))</f>
        <v/>
      </c>
      <c r="H12" s="1410"/>
      <c r="I12" s="1411"/>
      <c r="J12" s="1411"/>
      <c r="K12" s="1412"/>
      <c r="N12" s="2" t="str">
        <f t="shared" si="0"/>
        <v/>
      </c>
      <c r="O12" s="172" t="str">
        <f>IF(N12="","",'①4.事業内容（販促）'!P12)</f>
        <v/>
      </c>
      <c r="P12" s="172" t="e">
        <f>IF(N12="","",'①6.成果目標（販促）'!G21)*1000</f>
        <v>#VALUE!</v>
      </c>
      <c r="Q12" s="172" t="str">
        <f>IF(N12="","",IF('⑦1.活動計画変更（販促）'!C21="変更",'⑦1.活動計画変更（販促）'!H21,IF('⑦1.活動計画変更（販促）'!C21="中止",'⑦1.活動計画変更（販促）'!H21,'⑦1.活動計画変更（販促）'!H20)))</f>
        <v/>
      </c>
      <c r="R12" s="172" t="str">
        <f>IF(N12="","",IF('⑦1.活動計画変更（販促）'!C21="変更",'⑦1.活動計画変更（販促）'!I21,IF('⑦1.活動計画変更（販促）'!C21="中止",'⑦1.活動計画変更（販促）'!I21,'⑦1.活動計画変更（販促）'!I20)))</f>
        <v/>
      </c>
      <c r="S12" s="172" t="str">
        <f>IF(N12="","",IF('⑧1.活動計画変更（販促）'!B29="報告済",Q12,IF('⑧1.活動計画変更（販促）'!C28="上期　変更",'⑧1.活動計画変更（販促）'!H28,IF('⑧1.活動計画変更（販促）'!C28="中止",0,IF('⑧1.活動計画変更（販促）'!C29="変更",'⑧1.活動計画変更（販促）'!H29,IF('⑧1.活動計画変更（販促）'!C29="中止",0,'⑧1.活動計画変更（販促）'!H27))))))</f>
        <v/>
      </c>
      <c r="T12" s="172" t="str">
        <f>IF(N12="","",IF('⑧1.活動計画変更（販促）'!B29="報告済",R12,IF('⑧1.活動計画変更（販促）'!C28="上期　変更",'⑧1.活動計画変更（販促）'!I28,IF('⑧1.活動計画変更（販促）'!C28="中止",0,IF('⑧1.活動計画変更（販促）'!C29="変更",'⑧1.活動計画変更（販促）'!I29,IF('⑧1.活動計画変更（販促）'!C29="中止",0,'⑧1.活動計画変更（販促）'!I27))))))</f>
        <v/>
      </c>
    </row>
    <row r="13" spans="2:20" ht="42.65" customHeight="1">
      <c r="B13" s="515" t="str">
        <f>IF('①4.事業内容（販促）'!B13="","",'①4.事業内容（販促）'!B13)</f>
        <v/>
      </c>
      <c r="C13" s="353" t="str">
        <f>IF(B13="","",IF('⑧1.活動計画変更（販促）'!C32="変更",'⑧1.活動計画変更（販促）'!D32,IF('⑧1.活動計画変更（販促）'!B30="報告済",'②4.実施状況（販促）'!C13,IF('⑧1.活動計画変更（販促）'!B30="中止",'①4.事業内容（販促）'!C13,'①4.事業内容（販促）'!C13))))</f>
        <v/>
      </c>
      <c r="D13" s="472" t="str">
        <f>IF(B13="","",IF('⑧1.活動計画変更（販促）'!C32="変更","下期変更",IF('⑧1.活動計画変更（販促）'!B30="中止","事業中止",IF('⑧1.活動計画変更（販促）'!C32="中止","事業中止",IF('⑦1.活動計画変更（販促）'!C23="変更","上期変更",IF('⑦1.活動計画変更（販促）'!C23="中止","事業中止",""))))))</f>
        <v/>
      </c>
      <c r="E13" s="478" t="str">
        <f>IF(B13="","",IF($D13="事業中止","",IF($D13="上期変更",'⑧1.活動計画変更（販促）'!E31,IF('⑥4.実施内容（販促）'!$D13="下期変更",'⑧1.活動計画変更（販促）'!E32,'⑧1.活動計画変更（販促）'!E30))))</f>
        <v/>
      </c>
      <c r="F13" s="478" t="str">
        <f>IF(C13="","",IF($D13="事業中止","",IF($D13="上期変更",'⑧1.活動計画変更（販促）'!F31,IF('⑥4.実施内容（販促）'!$D13="下期変更",'⑧1.活動計画変更（販促）'!F32,'⑧1.活動計画変更（販促）'!F30))))</f>
        <v/>
      </c>
      <c r="G13" s="481" t="str">
        <f>IF(D13="","",IF($D13="事業中止","",IF($D13="上期変更",'⑧1.活動計画変更（販促）'!G31,IF('⑥4.実施内容（販促）'!$D13="下期変更",'⑧1.活動計画変更（販促）'!G32,'⑧1.活動計画変更（販促）'!G30))))</f>
        <v/>
      </c>
      <c r="H13" s="1410"/>
      <c r="I13" s="1411"/>
      <c r="J13" s="1411"/>
      <c r="K13" s="1412"/>
      <c r="N13" s="2" t="str">
        <f t="shared" si="0"/>
        <v/>
      </c>
      <c r="O13" s="172" t="str">
        <f>IF(N13="","",'①4.事業内容（販促）'!P13)</f>
        <v/>
      </c>
      <c r="P13" s="172" t="e">
        <f>IF(N13="","",'①6.成果目標（販促）'!G23)*1000</f>
        <v>#VALUE!</v>
      </c>
      <c r="Q13" s="172" t="str">
        <f>IF(N13="","",IF('⑦1.活動計画変更（販促）'!C23="変更",'⑦1.活動計画変更（販促）'!H23,IF('⑦1.活動計画変更（販促）'!C23="中止",'⑦1.活動計画変更（販促）'!H23,'⑦1.活動計画変更（販促）'!H22)))</f>
        <v/>
      </c>
      <c r="R13" s="172" t="str">
        <f>IF(N13="","",IF('⑦1.活動計画変更（販促）'!C23="変更",'⑦1.活動計画変更（販促）'!I23,IF('⑦1.活動計画変更（販促）'!C23="中止",'⑦1.活動計画変更（販促）'!I23,'⑦1.活動計画変更（販促）'!I24)))</f>
        <v/>
      </c>
      <c r="S13" s="172" t="str">
        <f>IF(N13="","",IF('⑧1.活動計画変更（販促）'!B32="報告済",Q13,IF('⑧1.活動計画変更（販促）'!C31="上期　変更",'⑧1.活動計画変更（販促）'!H31,IF('⑧1.活動計画変更（販促）'!C31="中止",0,IF('⑧1.活動計画変更（販促）'!C32="変更",'⑧1.活動計画変更（販促）'!H32,IF('⑧1.活動計画変更（販促）'!C32="中止",0,'⑧1.活動計画変更（販促）'!H30))))))</f>
        <v/>
      </c>
      <c r="T13" s="172" t="str">
        <f>IF(N13="","",IF('⑧1.活動計画変更（販促）'!B32="報告済",R13,IF('⑧1.活動計画変更（販促）'!C31="上期　変更",'⑧1.活動計画変更（販促）'!I31,IF('⑧1.活動計画変更（販促）'!C31="中止",0,IF('⑧1.活動計画変更（販促）'!C32="変更",'⑧1.活動計画変更（販促）'!I32,IF('⑧1.活動計画変更（販促）'!C32="中止",0,'⑧1.活動計画変更（販促）'!I30))))))</f>
        <v/>
      </c>
    </row>
    <row r="14" spans="2:20" ht="42.65" customHeight="1" thickBot="1">
      <c r="B14" s="516" t="str">
        <f>IF('①4.事業内容（販促）'!B14="","",'①4.事業内容（販促）'!B14)</f>
        <v/>
      </c>
      <c r="C14" s="482" t="str">
        <f>IF(B14="","",IF('⑧1.活動計画変更（販促）'!C35="変更",'⑧1.活動計画変更（販促）'!D35,IF('⑧1.活動計画変更（販促）'!B33="報告済",'②4.実施状況（販促）'!C14,IF('⑧1.活動計画変更（販促）'!B33="中止",'①4.事業内容（販促）'!C14,'①4.事業内容（販促）'!C14))))</f>
        <v/>
      </c>
      <c r="D14" s="474" t="str">
        <f>IF(B14="","",IF('⑧1.活動計画変更（販促）'!C35="変更","下期変更",IF('⑧1.活動計画変更（販促）'!B33="中止","事業中止",IF('⑧1.活動計画変更（販促）'!C35="中止","事業中止",IF('⑦1.活動計画変更（販促）'!C25="変更","上期変更",IF('⑦1.活動計画変更（販促）'!C25="中止","事業中止",""))))))</f>
        <v/>
      </c>
      <c r="E14" s="483" t="str">
        <f>IF(B14="","",IF($D14="事業中止","",IF($D14="上期変更",'⑧1.活動計画変更（販促）'!E34,IF('⑥4.実施内容（販促）'!$D14="下期変更",'⑧1.活動計画変更（販促）'!E35,'⑧1.活動計画変更（販促）'!E33))))</f>
        <v/>
      </c>
      <c r="F14" s="483" t="str">
        <f>IF(C14="","",IF($D14="事業中止","",IF($D14="上期変更",'⑧1.活動計画変更（販促）'!F34,IF('⑥4.実施内容（販促）'!$D14="下期変更",'⑧1.活動計画変更（販促）'!F35,'⑧1.活動計画変更（販促）'!F33))))</f>
        <v/>
      </c>
      <c r="G14" s="484" t="str">
        <f>IF(D14="","",IF($D14="事業中止","",IF($D14="上期変更",'⑧1.活動計画変更（販促）'!G34,IF('⑥4.実施内容（販促）'!$D14="下期変更",'⑧1.活動計画変更（販促）'!G35,'⑧1.活動計画変更（販促）'!G33))))</f>
        <v/>
      </c>
      <c r="H14" s="1413"/>
      <c r="I14" s="1414"/>
      <c r="J14" s="1414"/>
      <c r="K14" s="1415"/>
      <c r="N14" s="2" t="str">
        <f t="shared" si="0"/>
        <v/>
      </c>
      <c r="O14" s="172" t="str">
        <f>IF(N14="","",'①4.事業内容（販促）'!P14)</f>
        <v/>
      </c>
      <c r="P14" s="172" t="e">
        <f>IF(N14="","",'①6.成果目標（販促）'!G25)*1000</f>
        <v>#VALUE!</v>
      </c>
      <c r="Q14" s="172" t="str">
        <f>IF(N14="","",IF('⑦1.活動計画変更（販促）'!C25="変更",'⑦1.活動計画変更（販促）'!H25,IF('⑦1.活動計画変更（販促）'!C25="中止",'⑦1.活動計画変更（販促）'!H25,'⑦1.活動計画変更（販促）'!H24)))</f>
        <v/>
      </c>
      <c r="R14" s="172" t="str">
        <f>IF(N14="","",IF('⑦1.活動計画変更（販促）'!C25="変更",'⑦1.活動計画変更（販促）'!I25,IF('⑦1.活動計画変更（販促）'!C25="中止",'⑦1.活動計画変更（販促）'!I25,'⑦1.活動計画変更（販促）'!I24)))</f>
        <v/>
      </c>
      <c r="S14" s="172" t="str">
        <f>IF(N14="","",IF('⑧1.活動計画変更（販促）'!B35="報告済",Q14,IF('⑧1.活動計画変更（販促）'!C34="上期　変更",'⑧1.活動計画変更（販促）'!H34,IF('⑧1.活動計画変更（販促）'!C34="中止",0,IF('⑧1.活動計画変更（販促）'!C35="変更",'⑧1.活動計画変更（販促）'!H35,IF('⑧1.活動計画変更（販促）'!C35="中止",0,'⑧1.活動計画変更（販促）'!H33))))))</f>
        <v/>
      </c>
      <c r="T14" s="172" t="str">
        <f>IF(N14="","",IF('⑧1.活動計画変更（販促）'!B35="報告済",R14,IF('⑧1.活動計画変更（販促）'!C34="上期　変更",'⑧1.活動計画変更（販促）'!I34,IF('⑧1.活動計画変更（販促）'!C34="中止",0,IF('⑧1.活動計画変更（販促）'!C35="変更",'⑧1.活動計画変更（販促）'!I35,IF('⑧1.活動計画変更（販促）'!C35="中止",0,'⑧1.活動計画変更（販促）'!I33))))))</f>
        <v/>
      </c>
    </row>
    <row r="15" spans="2:20" ht="42.65" customHeight="1">
      <c r="B15" s="514" t="str">
        <f>IF('①4.事業内容（販促）'!B15="","",'①4.事業内容（販促）'!B15)</f>
        <v/>
      </c>
      <c r="C15" s="485" t="str">
        <f>IF(B15="","",IF('⑧1.活動計画変更（販促）'!C38="変更",'⑧1.活動計画変更（販促）'!D38,IF('⑧1.活動計画変更（販促）'!B36="報告済",'②4.実施状況（販促）'!C15,IF('⑧1.活動計画変更（販促）'!B36="中止",'①4.事業内容（販促）'!C15,'①4.事業内容（販促）'!C15))))</f>
        <v/>
      </c>
      <c r="D15" s="475" t="str">
        <f>IF(B15="","",IF('⑧1.活動計画変更（販促）'!C38="変更","下期変更",IF('⑧1.活動計画変更（販促）'!B36="中止","事業中止",IF('⑧1.活動計画変更（販促）'!C38="中止","事業中止",IF('⑦1.活動計画変更（販促）'!C27="変更","上期変更",IF('⑦1.活動計画変更（販促）'!C27="中止","事業中止",""))))))</f>
        <v/>
      </c>
      <c r="E15" s="486" t="str">
        <f>IF(B15="","",IF($D15="事業中止","",IF($D15="上期変更",'⑧1.活動計画変更（販促）'!E37,IF('⑥4.実施内容（販促）'!$D15="下期変更",'⑧1.活動計画変更（販促）'!E38,'⑧1.活動計画変更（販促）'!E36))))</f>
        <v/>
      </c>
      <c r="F15" s="486" t="str">
        <f>IF(C15="","",IF($D15="事業中止","",IF($D15="上期変更",'⑧1.活動計画変更（販促）'!F37,IF('⑥4.実施内容（販促）'!$D15="下期変更",'⑧1.活動計画変更（販促）'!F38,'⑧1.活動計画変更（販促）'!F36))))</f>
        <v/>
      </c>
      <c r="G15" s="487" t="str">
        <f>IF(D15="","",IF($D15="事業中止","",IF($D15="上期変更",'⑧1.活動計画変更（販促）'!G37,IF('⑥4.実施内容（販促）'!$D15="下期変更",'⑧1.活動計画変更（販促）'!G38,'⑧1.活動計画変更（販促）'!G36))))</f>
        <v/>
      </c>
      <c r="H15" s="1416"/>
      <c r="I15" s="1417"/>
      <c r="J15" s="1417"/>
      <c r="K15" s="1418"/>
      <c r="N15" s="2" t="str">
        <f t="shared" si="0"/>
        <v/>
      </c>
      <c r="O15" s="172" t="str">
        <f>IF(N15="","",'①4.事業内容（販促）'!P15)</f>
        <v/>
      </c>
      <c r="P15" s="172" t="e">
        <f>IF(N15="","",'①6.成果目標（販促）'!G27)*1000</f>
        <v>#VALUE!</v>
      </c>
      <c r="Q15" s="172" t="str">
        <f>IF(N15="","",IF('⑦1.活動計画変更（販促）'!C27="変更",'⑦1.活動計画変更（販促）'!H27,IF('⑦1.活動計画変更（販促）'!C27="中止",'⑦1.活動計画変更（販促）'!H27,'⑦1.活動計画変更（販促）'!H26)))</f>
        <v/>
      </c>
      <c r="R15" s="172" t="str">
        <f>IF(N15="","",IF('⑦1.活動計画変更（販促）'!C27="変更",'⑦1.活動計画変更（販促）'!I27,IF('⑦1.活動計画変更（販促）'!C27="中止",'⑦1.活動計画変更（販促）'!I27,'⑦1.活動計画変更（販促）'!I26)))</f>
        <v/>
      </c>
      <c r="S15" s="172" t="str">
        <f>IF(N15="","",IF('⑧1.活動計画変更（販促）'!B38="報告済",Q15,IF('⑧1.活動計画変更（販促）'!C37="上期　変更",'⑧1.活動計画変更（販促）'!H37,IF('⑧1.活動計画変更（販促）'!C37="中止",0,IF('⑧1.活動計画変更（販促）'!C38="変更",'⑧1.活動計画変更（販促）'!H38,IF('⑧1.活動計画変更（販促）'!C38="中止",0,'⑧1.活動計画変更（販促）'!H36))))))</f>
        <v/>
      </c>
      <c r="T15" s="172" t="str">
        <f>IF(N15="","",IF('⑧1.活動計画変更（販促）'!B38="報告済",R15,IF('⑧1.活動計画変更（販促）'!C37="上期　変更",'⑧1.活動計画変更（販促）'!I17,IF('⑧1.活動計画変更（販促）'!C37="中止",0,IF('⑧1.活動計画変更（販促）'!C38="変更",'⑧1.活動計画変更（販促）'!I38,IF('⑧1.活動計画変更（販促）'!C38="中止",0,'⑧1.活動計画変更（販促）'!I36))))))</f>
        <v/>
      </c>
    </row>
    <row r="16" spans="2:20" ht="42.65" customHeight="1">
      <c r="B16" s="515" t="str">
        <f>IF('①4.事業内容（販促）'!B16="","",'①4.事業内容（販促）'!B16)</f>
        <v/>
      </c>
      <c r="C16" s="353" t="str">
        <f>IF(B16="","",IF('⑧1.活動計画変更（販促）'!C41="変更",'⑧1.活動計画変更（販促）'!D41,IF('⑧1.活動計画変更（販促）'!B39="報告済",'②4.実施状況（販促）'!C16,IF('⑧1.活動計画変更（販促）'!B39="中止",'①4.事業内容（販促）'!C16,'①4.事業内容（販促）'!C16))))</f>
        <v/>
      </c>
      <c r="D16" s="472" t="str">
        <f>IF(B16="","",IF('⑧1.活動計画変更（販促）'!C41="変更","下期変更",IF('⑧1.活動計画変更（販促）'!B39="中止","事業中止",IF('⑧1.活動計画変更（販促）'!C41="中止","事業中止",IF('⑦1.活動計画変更（販促）'!C29="変更","上期変更",IF('⑦1.活動計画変更（販促）'!C29="中止","事業中止",""))))))</f>
        <v/>
      </c>
      <c r="E16" s="478" t="str">
        <f>IF(B16="","",IF($D16="事業中止","",IF($D16="上期変更",'⑧1.活動計画変更（販促）'!E40,IF('⑥4.実施内容（販促）'!$D16="下期変更",'⑧1.活動計画変更（販促）'!E41,'⑧1.活動計画変更（販促）'!E39))))</f>
        <v/>
      </c>
      <c r="F16" s="478" t="str">
        <f>IF(C16="","",IF($D16="事業中止","",IF($D16="上期変更",'⑧1.活動計画変更（販促）'!F40,IF('⑥4.実施内容（販促）'!$D16="下期変更",'⑧1.活動計画変更（販促）'!F41,'⑧1.活動計画変更（販促）'!F39))))</f>
        <v/>
      </c>
      <c r="G16" s="481" t="str">
        <f>IF(D16="","",IF($D16="事業中止","",IF($D16="上期変更",'⑧1.活動計画変更（販促）'!G40,IF('⑥4.実施内容（販促）'!$D16="下期変更",'⑧1.活動計画変更（販促）'!G41,'⑧1.活動計画変更（販促）'!G39))))</f>
        <v/>
      </c>
      <c r="H16" s="1410"/>
      <c r="I16" s="1411"/>
      <c r="J16" s="1411"/>
      <c r="K16" s="1412"/>
      <c r="N16" s="2" t="str">
        <f t="shared" si="0"/>
        <v/>
      </c>
      <c r="O16" s="172" t="str">
        <f>IF(N16="","",'①4.事業内容（販促）'!P16)</f>
        <v/>
      </c>
      <c r="P16" s="172" t="e">
        <f>IF(N16="","",'①6.成果目標（販促）'!G29)*1000</f>
        <v>#VALUE!</v>
      </c>
      <c r="Q16" s="172" t="str">
        <f>IF(N16="","",IF('⑦1.活動計画変更（販促）'!C29="変更",'⑦1.活動計画変更（販促）'!H29,IF('⑦1.活動計画変更（販促）'!C29="中止",'⑦1.活動計画変更（販促）'!H29,'⑦1.活動計画変更（販促）'!H28)))</f>
        <v/>
      </c>
      <c r="R16" s="172" t="str">
        <f>IF(N16="","",IF('⑦1.活動計画変更（販促）'!C29="変更",'⑦1.活動計画変更（販促）'!I29,IF('⑦1.活動計画変更（販促）'!C29="中止",'⑦1.活動計画変更（販促）'!I29,'⑦1.活動計画変更（販促）'!I28)))</f>
        <v/>
      </c>
      <c r="S16" s="172" t="str">
        <f>IF(N16="","",IF('⑧1.活動計画変更（販促）'!B41="報告済",Q16,IF('⑧1.活動計画変更（販促）'!C40="上期　変更",'⑧1.活動計画変更（販促）'!H40,IF('⑧1.活動計画変更（販促）'!C40="中止",0,IF('⑧1.活動計画変更（販促）'!C41="変更",'⑧1.活動計画変更（販促）'!H41,IF('⑧1.活動計画変更（販促）'!C41="中止",0,'⑧1.活動計画変更（販促）'!H39))))))</f>
        <v/>
      </c>
      <c r="T16" s="172" t="str">
        <f>IF(N16="","",IF('⑧1.活動計画変更（販促）'!B41="報告済",R16,IF('⑧1.活動計画変更（販促）'!C40="上期　変更",'⑧1.活動計画変更（販促）'!I40,IF('⑧1.活動計画変更（販促）'!C40="中止",0,IF('⑧1.活動計画変更（販促）'!C41="変更",'⑧1.活動計画変更（販促）'!I41,IF('⑧1.活動計画変更（販促）'!C41="中止",0,'⑧1.活動計画変更（販促）'!I39))))))</f>
        <v/>
      </c>
    </row>
    <row r="17" spans="2:20" ht="42.65" customHeight="1">
      <c r="B17" s="515" t="str">
        <f>IF('①4.事業内容（販促）'!B17="","",'①4.事業内容（販促）'!B17)</f>
        <v/>
      </c>
      <c r="C17" s="353" t="str">
        <f>IF(B17="","",IF('⑧1.活動計画変更（販促）'!C44="変更",'⑧1.活動計画変更（販促）'!D44,IF('⑧1.活動計画変更（販促）'!B42="報告済",'②4.実施状況（販促）'!C17,IF('⑧1.活動計画変更（販促）'!B42="中止",'①4.事業内容（販促）'!C17,'①4.事業内容（販促）'!C17))))</f>
        <v/>
      </c>
      <c r="D17" s="472" t="str">
        <f>IF(B17="","",IF('⑧1.活動計画変更（販促）'!C44="変更","下期変更",IF('⑧1.活動計画変更（販促）'!B42="中止","事業中止",IF('⑧1.活動計画変更（販促）'!C44="中止","事業中止",IF('⑦1.活動計画変更（販促）'!C31="変更","上期変更",IF('⑦1.活動計画変更（販促）'!C31="中止","事業中止",""))))))</f>
        <v/>
      </c>
      <c r="E17" s="478" t="str">
        <f>IF(B17="","",IF($D17="事業中止","",IF($D17="上期変更",'⑧1.活動計画変更（販促）'!E43,IF('⑥4.実施内容（販促）'!$D17="下期変更",'⑧1.活動計画変更（販促）'!E44,'⑧1.活動計画変更（販促）'!E42))))</f>
        <v/>
      </c>
      <c r="F17" s="478" t="str">
        <f>IF(C17="","",IF($D17="事業中止","",IF($D17="上期変更",'⑧1.活動計画変更（販促）'!F43,IF('⑥4.実施内容（販促）'!$D17="下期変更",'⑧1.活動計画変更（販促）'!F44,'⑧1.活動計画変更（販促）'!F42))))</f>
        <v/>
      </c>
      <c r="G17" s="481" t="str">
        <f>IF(D17="","",IF($D17="事業中止","",IF($D17="上期変更",'⑧1.活動計画変更（販促）'!G43,IF('⑥4.実施内容（販促）'!$D17="下期変更",'⑧1.活動計画変更（販促）'!G44,'⑧1.活動計画変更（販促）'!G42))))</f>
        <v/>
      </c>
      <c r="H17" s="1410"/>
      <c r="I17" s="1411"/>
      <c r="J17" s="1411"/>
      <c r="K17" s="1412"/>
      <c r="N17" s="2" t="str">
        <f t="shared" si="0"/>
        <v/>
      </c>
      <c r="O17" s="172" t="str">
        <f>IF(N17="","",'①4.事業内容（販促）'!P17)</f>
        <v/>
      </c>
      <c r="P17" s="172" t="e">
        <f>IF(N17="","",'①6.成果目標（販促）'!G31)*1000</f>
        <v>#VALUE!</v>
      </c>
      <c r="Q17" s="172" t="str">
        <f>IF(N17="","",IF('⑦1.活動計画変更（販促）'!C31="変更",'⑦1.活動計画変更（販促）'!H31,IF('⑦1.活動計画変更（販促）'!C31="中止",'⑦1.活動計画変更（販促）'!H31,'⑦1.活動計画変更（販促）'!H30)))</f>
        <v/>
      </c>
      <c r="R17" s="172" t="str">
        <f>IF(N17="","",IF('⑦1.活動計画変更（販促）'!C31="変更",'⑦1.活動計画変更（販促）'!I31,IF('⑦1.活動計画変更（販促）'!C31="中止",'⑦1.活動計画変更（販促）'!I31,'⑦1.活動計画変更（販促）'!I30)))</f>
        <v/>
      </c>
      <c r="S17" s="172" t="str">
        <f>IF(N17="","",IF('⑧1.活動計画変更（販促）'!B44="報告済",Q17,IF('⑧1.活動計画変更（販促）'!C43="上期　変更",'⑧1.活動計画変更（販促）'!H43,IF('⑧1.活動計画変更（販促）'!C43="中止",0,IF('⑧1.活動計画変更（販促）'!C44="変更",'⑧1.活動計画変更（販促）'!H44,IF('⑧1.活動計画変更（販促）'!C44="中止",0,'⑧1.活動計画変更（販促）'!H42))))))</f>
        <v/>
      </c>
      <c r="T17" s="172" t="str">
        <f>IF(N17="","",IF('⑧1.活動計画変更（販促）'!B44="報告済",R17,IF('⑧1.活動計画変更（販促）'!C43="上期　変更",'⑧1.活動計画変更（販促）'!I43,IF('⑧1.活動計画変更（販促）'!C43="中止",0,IF('⑧1.活動計画変更（販促）'!C44="変更",'⑧1.活動計画変更（販促）'!I44,IF('⑧1.活動計画変更（販促）'!C44="中止",0,'⑧1.活動計画変更（販促）'!I42))))))</f>
        <v/>
      </c>
    </row>
    <row r="18" spans="2:20" ht="42.65" customHeight="1">
      <c r="B18" s="515" t="str">
        <f>IF('①4.事業内容（販促）'!B18="","",'①4.事業内容（販促）'!B18)</f>
        <v/>
      </c>
      <c r="C18" s="353" t="str">
        <f>IF(B18="","",IF('⑧1.活動計画変更（販促）'!C47="変更",'⑧1.活動計画変更（販促）'!D47,IF('⑧1.活動計画変更（販促）'!B45="報告済",'②4.実施状況（販促）'!C18,IF('⑧1.活動計画変更（販促）'!B45="中止",'①4.事業内容（販促）'!C18,'①4.事業内容（販促）'!C18))))</f>
        <v/>
      </c>
      <c r="D18" s="472" t="str">
        <f>IF(B18="","",IF('⑧1.活動計画変更（販促）'!C47="変更","下期変更",IF('⑧1.活動計画変更（販促）'!B45="中止","事業中止",IF('⑧1.活動計画変更（販促）'!C47="中止","事業中止",IF('⑦1.活動計画変更（販促）'!C33="変更","上期変更",IF('⑦1.活動計画変更（販促）'!C33="中止","事業中止",""))))))</f>
        <v/>
      </c>
      <c r="E18" s="478" t="str">
        <f>IF(B18="","",IF($D18="事業中止","",IF($D18="上期変更",'⑧1.活動計画変更（販促）'!E46,IF('⑥4.実施内容（販促）'!$D18="下期変更",'⑧1.活動計画変更（販促）'!E47,'⑧1.活動計画変更（販促）'!E45))))</f>
        <v/>
      </c>
      <c r="F18" s="478" t="str">
        <f>IF(C18="","",IF($D18="事業中止","",IF($D18="上期変更",'⑧1.活動計画変更（販促）'!F46,IF('⑥4.実施内容（販促）'!$D18="下期変更",'⑧1.活動計画変更（販促）'!F47,'⑧1.活動計画変更（販促）'!F45))))</f>
        <v/>
      </c>
      <c r="G18" s="481" t="str">
        <f>IF(D18="","",IF($D18="事業中止","",IF($D18="上期変更",'⑧1.活動計画変更（販促）'!G46,IF('⑥4.実施内容（販促）'!$D18="下期変更",'⑧1.活動計画変更（販促）'!G47,'⑧1.活動計画変更（販促）'!G45))))</f>
        <v/>
      </c>
      <c r="H18" s="1410"/>
      <c r="I18" s="1411"/>
      <c r="J18" s="1411"/>
      <c r="K18" s="1412"/>
      <c r="N18" s="2" t="str">
        <f t="shared" si="0"/>
        <v/>
      </c>
      <c r="O18" s="172" t="str">
        <f>IF(N18="","",'①4.事業内容（販促）'!P18)</f>
        <v/>
      </c>
      <c r="P18" s="172" t="e">
        <f>IF(N18="","",'①6.成果目標（販促）'!G33)*1000</f>
        <v>#VALUE!</v>
      </c>
      <c r="Q18" s="172" t="str">
        <f>IF(N18="","",IF('⑦1.活動計画変更（販促）'!C33="変更",'⑦1.活動計画変更（販促）'!H33,IF('⑦1.活動計画変更（販促）'!C33="中止",'⑦1.活動計画変更（販促）'!H33,'⑦1.活動計画変更（販促）'!H32)))</f>
        <v/>
      </c>
      <c r="R18" s="172" t="str">
        <f>IF(N18="","",IF('⑦1.活動計画変更（販促）'!C33="変更",'⑦1.活動計画変更（販促）'!I33,IF('⑦1.活動計画変更（販促）'!C33="中止",'⑦1.活動計画変更（販促）'!I33,'⑦1.活動計画変更（販促）'!I32)))</f>
        <v/>
      </c>
      <c r="S18" s="172" t="str">
        <f>IF(N18="","",IF('⑧1.活動計画変更（販促）'!B47="報告済",Q18,IF('⑧1.活動計画変更（販促）'!C46="上期　変更",'⑧1.活動計画変更（販促）'!H46,IF('⑧1.活動計画変更（販促）'!C46="中止",0,IF('⑧1.活動計画変更（販促）'!C47="変更",'⑧1.活動計画変更（販促）'!H47,IF('⑧1.活動計画変更（販促）'!C47="中止",0,'⑧1.活動計画変更（販促）'!H45))))))</f>
        <v/>
      </c>
      <c r="T18" s="172" t="str">
        <f>IF(N18="","",IF('⑧1.活動計画変更（販促）'!B47="報告済",R18,IF('⑧1.活動計画変更（販促）'!C46="上期　変更",'⑧1.活動計画変更（販促）'!I46,IF('⑧1.活動計画変更（販促）'!C46="中止",0,IF('⑧1.活動計画変更（販促）'!C47="変更",'⑧1.活動計画変更（販促）'!I47,IF('⑧1.活動計画変更（販促）'!C47="中止",0,'⑧1.活動計画変更（販促）'!I45))))))</f>
        <v/>
      </c>
    </row>
    <row r="19" spans="2:20" ht="42.65" customHeight="1">
      <c r="B19" s="515" t="str">
        <f>IF('①4.事業内容（販促）'!B19="","",'①4.事業内容（販促）'!B19)</f>
        <v/>
      </c>
      <c r="C19" s="353" t="str">
        <f>IF(B19="","",IF('⑧1.活動計画変更（販促）'!C50="変更",'⑧1.活動計画変更（販促）'!D50,IF('⑧1.活動計画変更（販促）'!B48="報告済",'②4.実施状況（販促）'!C19,IF('⑧1.活動計画変更（販促）'!B48="中止",'①4.事業内容（販促）'!C19,'①4.事業内容（販促）'!C19))))</f>
        <v/>
      </c>
      <c r="D19" s="472" t="str">
        <f>IF(B19="","",IF('⑧1.活動計画変更（販促）'!C50="変更","下期変更",IF('⑧1.活動計画変更（販促）'!B48="中止","事業中止",IF('⑧1.活動計画変更（販促）'!C50="中止","事業中止",IF('⑦1.活動計画変更（販促）'!C35="変更","上期変更",IF('⑦1.活動計画変更（販促）'!C35="中止","事業中止",""))))))</f>
        <v/>
      </c>
      <c r="E19" s="478" t="str">
        <f>IF(B19="","",IF($D19="事業中止","",IF($D19="上期変更",'⑧1.活動計画変更（販促）'!E49,IF('⑥4.実施内容（販促）'!$D19="下期変更",'⑧1.活動計画変更（販促）'!E50,'⑧1.活動計画変更（販促）'!E48))))</f>
        <v/>
      </c>
      <c r="F19" s="478" t="str">
        <f>IF(C19="","",IF($D19="事業中止","",IF($D19="上期変更",'⑧1.活動計画変更（販促）'!F49,IF('⑥4.実施内容（販促）'!$D19="下期変更",'⑧1.活動計画変更（販促）'!F50,'⑧1.活動計画変更（販促）'!F48))))</f>
        <v/>
      </c>
      <c r="G19" s="481" t="str">
        <f>IF(D19="","",IF($D19="事業中止","",IF($D19="上期変更",'⑧1.活動計画変更（販促）'!G49,IF('⑥4.実施内容（販促）'!$D19="下期変更",'⑧1.活動計画変更（販促）'!G50,'⑧1.活動計画変更（販促）'!G48))))</f>
        <v/>
      </c>
      <c r="H19" s="1410"/>
      <c r="I19" s="1411"/>
      <c r="J19" s="1411"/>
      <c r="K19" s="1412"/>
      <c r="N19" s="2" t="str">
        <f t="shared" si="0"/>
        <v/>
      </c>
      <c r="O19" s="172" t="str">
        <f>IF(N19="","",'①4.事業内容（販促）'!P19)</f>
        <v/>
      </c>
      <c r="P19" s="172" t="e">
        <f>IF(N19="","",'①6.成果目標（販促）'!G35)*1000</f>
        <v>#VALUE!</v>
      </c>
      <c r="Q19" s="172" t="str">
        <f>IF(N19="","",IF('⑦1.活動計画変更（販促）'!C35="変更",'⑦1.活動計画変更（販促）'!H35,IF('⑦1.活動計画変更（販促）'!C35="中止",'⑦1.活動計画変更（販促）'!H35,'⑦1.活動計画変更（販促）'!H34)))</f>
        <v/>
      </c>
      <c r="R19" s="172" t="str">
        <f>IF(N19="","",IF('⑦1.活動計画変更（販促）'!C35="変更",'⑦1.活動計画変更（販促）'!I35,IF('⑦1.活動計画変更（販促）'!C35="中止",'⑦1.活動計画変更（販促）'!I35,'⑦1.活動計画変更（販促）'!I34)))</f>
        <v/>
      </c>
      <c r="S19" s="172" t="str">
        <f>IF(N19="","",IF('⑧1.活動計画変更（販促）'!B50="報告済",Q19,IF('⑧1.活動計画変更（販促）'!C49="上期　変更",'⑧1.活動計画変更（販促）'!H49,IF('⑧1.活動計画変更（販促）'!C49="中止",0,IF('⑧1.活動計画変更（販促）'!C50="変更",'⑧1.活動計画変更（販促）'!H50,IF('⑧1.活動計画変更（販促）'!C50="中止",0,'⑧1.活動計画変更（販促）'!H48))))))</f>
        <v/>
      </c>
      <c r="T19" s="172" t="str">
        <f>IF(N19="","",IF('⑧1.活動計画変更（販促）'!B50="報告済",R19,IF('⑧1.活動計画変更（販促）'!C49="上期　変更",'⑧1.活動計画変更（販促）'!I49,IF('⑧1.活動計画変更（販促）'!C49="中止",0,IF('⑧1.活動計画変更（販促）'!C50="変更",'⑧1.活動計画変更（販促）'!I50,IF('⑧1.活動計画変更（販促）'!C50="中止",0,'⑧1.活動計画変更（販促）'!I48))))))</f>
        <v/>
      </c>
    </row>
    <row r="20" spans="2:20" ht="42.65" customHeight="1">
      <c r="B20" s="515" t="str">
        <f>IF('①4.事業内容（販促）'!B20="","",'①4.事業内容（販促）'!B20)</f>
        <v/>
      </c>
      <c r="C20" s="353" t="str">
        <f>IF(B20="","",IF('⑧1.活動計画変更（販促）'!C53="変更",'⑧1.活動計画変更（販促）'!D53,IF('⑧1.活動計画変更（販促）'!B51="報告済",'②4.実施状況（販促）'!C20,IF('⑧1.活動計画変更（販促）'!B51="中止",'①4.事業内容（販促）'!C20,'①4.事業内容（販促）'!C20))))</f>
        <v/>
      </c>
      <c r="D20" s="472" t="str">
        <f>IF(B20="","",IF('⑧1.活動計画変更（販促）'!C53="変更","下期変更",IF('⑧1.活動計画変更（販促）'!B51="中止","事業中止",IF('⑧1.活動計画変更（販促）'!C53="中止","事業中止",IF('⑦1.活動計画変更（販促）'!C37="変更","上期変更",IF('⑦1.活動計画変更（販促）'!C37="中止","事業中止",""))))))</f>
        <v/>
      </c>
      <c r="E20" s="478" t="str">
        <f>IF(B20="","",IF($D20="事業中止","",IF($D20="上期変更",'⑧1.活動計画変更（販促）'!E52,IF('⑥4.実施内容（販促）'!$D20="下期変更",'⑧1.活動計画変更（販促）'!E53,'⑧1.活動計画変更（販促）'!E51))))</f>
        <v/>
      </c>
      <c r="F20" s="478" t="str">
        <f>IF(C20="","",IF($D20="事業中止","",IF($D20="上期変更",'⑧1.活動計画変更（販促）'!F52,IF('⑥4.実施内容（販促）'!$D20="下期変更",'⑧1.活動計画変更（販促）'!F53,'⑧1.活動計画変更（販促）'!F51))))</f>
        <v/>
      </c>
      <c r="G20" s="481" t="str">
        <f>IF(D20="","",IF($D20="事業中止","",IF($D20="上期変更",'⑧1.活動計画変更（販促）'!G52,IF('⑥4.実施内容（販促）'!$D20="下期変更",'⑧1.活動計画変更（販促）'!G53,'⑧1.活動計画変更（販促）'!G51))))</f>
        <v/>
      </c>
      <c r="H20" s="1410"/>
      <c r="I20" s="1411"/>
      <c r="J20" s="1411"/>
      <c r="K20" s="1412"/>
      <c r="N20" s="2" t="str">
        <f t="shared" si="0"/>
        <v/>
      </c>
      <c r="O20" s="172" t="str">
        <f>IF(N20="","",'①4.事業内容（販促）'!P20)</f>
        <v/>
      </c>
      <c r="P20" s="172" t="e">
        <f>IF(N20="","",'①6.成果目標（販促）'!G37)*1000</f>
        <v>#VALUE!</v>
      </c>
      <c r="Q20" s="172" t="str">
        <f>IF(N20="","",IF('⑦1.活動計画変更（販促）'!C37="変更",'⑦1.活動計画変更（販促）'!H37,IF('⑦1.活動計画変更（販促）'!C37="中止",'⑦1.活動計画変更（販促）'!H37,'⑦1.活動計画変更（販促）'!H36)))</f>
        <v/>
      </c>
      <c r="R20" s="172" t="str">
        <f>IF(N20="","",IF('⑦1.活動計画変更（販促）'!C37="変更",'⑦1.活動計画変更（販促）'!I37,IF('⑦1.活動計画変更（販促）'!C37="中止",'⑦1.活動計画変更（販促）'!I37,'⑦1.活動計画変更（販促）'!I36)))</f>
        <v/>
      </c>
      <c r="S20" s="172" t="str">
        <f>IF(N20="","",IF('⑧1.活動計画変更（販促）'!B53="報告済",Q20,IF('⑧1.活動計画変更（販促）'!C52="上期　変更",'⑧1.活動計画変更（販促）'!H52,IF('⑧1.活動計画変更（販促）'!C52="中止",0,IF('⑧1.活動計画変更（販促）'!C53="変更",'⑧1.活動計画変更（販促）'!H53,IF('⑧1.活動計画変更（販促）'!C53="中止",0,'⑧1.活動計画変更（販促）'!H51))))))</f>
        <v/>
      </c>
      <c r="T20" s="172" t="str">
        <f>IF(N20="","",IF('⑧1.活動計画変更（販促）'!B53="報告済",R20,IF('⑧1.活動計画変更（販促）'!C52="上期　変更",'⑧1.活動計画変更（販促）'!I52,IF('⑧1.活動計画変更（販促）'!C52="中止",0,IF('⑧1.活動計画変更（販促）'!C53="変更",'⑧1.活動計画変更（販促）'!I53,IF('⑧1.活動計画変更（販促）'!C53="中止",0,'⑧1.活動計画変更（販促）'!I51))))))</f>
        <v/>
      </c>
    </row>
    <row r="21" spans="2:20" ht="42.65" customHeight="1">
      <c r="B21" s="515" t="str">
        <f>IF('①4.事業内容（販促）'!B21="","",'①4.事業内容（販促）'!B21)</f>
        <v/>
      </c>
      <c r="C21" s="353" t="str">
        <f>IF(B21="","",IF('⑧1.活動計画変更（販促）'!C56="変更",'⑧1.活動計画変更（販促）'!D56,IF('⑧1.活動計画変更（販促）'!B54="報告済",'②4.実施状況（販促）'!C21,IF('⑧1.活動計画変更（販促）'!B54="中止",'①4.事業内容（販促）'!C21,'①4.事業内容（販促）'!C21))))</f>
        <v/>
      </c>
      <c r="D21" s="472" t="str">
        <f>IF(B21="","",IF('⑧1.活動計画変更（販促）'!C56="変更","下期変更",IF('⑧1.活動計画変更（販促）'!B54="中止","事業中止",IF('⑧1.活動計画変更（販促）'!C56="中止","事業中止",IF('⑦1.活動計画変更（販促）'!C39="変更","上期変更",IF('⑦1.活動計画変更（販促）'!C39="中止","事業中止",""))))))</f>
        <v/>
      </c>
      <c r="E21" s="478" t="str">
        <f>IF(B21="","",IF($D21="事業中止","",IF($D21="上期変更",'⑧1.活動計画変更（販促）'!E55,IF('⑥4.実施内容（販促）'!$D21="下期変更",'⑧1.活動計画変更（販促）'!E56,'⑧1.活動計画変更（販促）'!E54))))</f>
        <v/>
      </c>
      <c r="F21" s="478" t="str">
        <f>IF(C21="","",IF($D21="事業中止","",IF($D21="上期変更",'⑧1.活動計画変更（販促）'!F55,IF('⑥4.実施内容（販促）'!$D21="下期変更",'⑧1.活動計画変更（販促）'!F56,'⑧1.活動計画変更（販促）'!F54))))</f>
        <v/>
      </c>
      <c r="G21" s="481" t="str">
        <f>IF(D21="","",IF($D21="事業中止","",IF($D21="上期変更",'⑧1.活動計画変更（販促）'!G55,IF('⑥4.実施内容（販促）'!$D21="下期変更",'⑧1.活動計画変更（販促）'!G56,'⑧1.活動計画変更（販促）'!G54))))</f>
        <v/>
      </c>
      <c r="H21" s="1410"/>
      <c r="I21" s="1411"/>
      <c r="J21" s="1411"/>
      <c r="K21" s="1412"/>
      <c r="N21" s="2" t="str">
        <f t="shared" si="0"/>
        <v/>
      </c>
      <c r="O21" s="172" t="str">
        <f>IF(N21="","",'①4.事業内容（販促）'!P21)</f>
        <v/>
      </c>
      <c r="P21" s="172" t="e">
        <f>IF(N21="","",'①6.成果目標（販促）'!G39)*1000</f>
        <v>#VALUE!</v>
      </c>
      <c r="Q21" s="172" t="str">
        <f>IF(N21="","",IF('⑦1.活動計画変更（販促）'!C39="変更",'⑦1.活動計画変更（販促）'!H39,IF('⑦1.活動計画変更（販促）'!C39="中止",'⑦1.活動計画変更（販促）'!H39,'⑦1.活動計画変更（販促）'!H38)))</f>
        <v/>
      </c>
      <c r="R21" s="172" t="str">
        <f>IF(N21="","",IF('⑦1.活動計画変更（販促）'!C39="変更",'⑦1.活動計画変更（販促）'!I39,IF('⑦1.活動計画変更（販促）'!C39="中止",'⑦1.活動計画変更（販促）'!I39,'⑦1.活動計画変更（販促）'!I38)))</f>
        <v/>
      </c>
      <c r="S21" s="172" t="str">
        <f>IF(N21="","",IF('⑧1.活動計画変更（販促）'!B56="報告済",Q21,IF('⑧1.活動計画変更（販促）'!C55="上期　変更",'⑧1.活動計画変更（販促）'!H55,IF('⑧1.活動計画変更（販促）'!C55="中止",0,IF('⑧1.活動計画変更（販促）'!C56="変更",'⑧1.活動計画変更（販促）'!H56,IF('⑧1.活動計画変更（販促）'!C56="中止",0,'⑧1.活動計画変更（販促）'!H54))))))</f>
        <v/>
      </c>
      <c r="T21" s="172" t="str">
        <f>IF(N21="","",IF('⑧1.活動計画変更（販促）'!B56="報告済",R21,IF('⑧1.活動計画変更（販促）'!C55="上期　変更",'⑧1.活動計画変更（販促）'!I55,IF('⑧1.活動計画変更（販促）'!C55="中止",0,IF('⑧1.活動計画変更（販促）'!C56="変更",'⑧1.活動計画変更（販促）'!I56,IF('⑧1.活動計画変更（販促）'!C56="中止",0,'⑧1.活動計画変更（販促）'!I54))))))</f>
        <v/>
      </c>
    </row>
    <row r="22" spans="2:20" ht="42.65" customHeight="1">
      <c r="B22" s="515" t="str">
        <f>IF('①4.事業内容（販促）'!B22="","",'①4.事業内容（販促）'!B22)</f>
        <v/>
      </c>
      <c r="C22" s="353" t="str">
        <f>IF(B22="","",IF('⑧1.活動計画変更（販促）'!C59="変更",'⑧1.活動計画変更（販促）'!D59,IF('⑧1.活動計画変更（販促）'!B57="報告済",'②4.実施状況（販促）'!C22,IF('⑧1.活動計画変更（販促）'!B57="中止",'①4.事業内容（販促）'!C22,'①4.事業内容（販促）'!C22))))</f>
        <v/>
      </c>
      <c r="D22" s="472" t="str">
        <f>IF(B22="","",IF('⑧1.活動計画変更（販促）'!C59="変更","下期変更",IF('⑧1.活動計画変更（販促）'!B57="中止","事業中止",IF('⑧1.活動計画変更（販促）'!C59="中止","事業中止",IF('⑦1.活動計画変更（販促）'!C41="変更","上期変更",IF('⑦1.活動計画変更（販促）'!C41="中止","事業中止",""))))))</f>
        <v/>
      </c>
      <c r="E22" s="478" t="str">
        <f>IF(B22="","",IF($D22="事業中止","",IF($D22="上期変更",'⑧1.活動計画変更（販促）'!E58,IF('⑥4.実施内容（販促）'!$D22="下期変更",'⑧1.活動計画変更（販促）'!E59,'⑧1.活動計画変更（販促）'!E57))))</f>
        <v/>
      </c>
      <c r="F22" s="478" t="str">
        <f>IF(C22="","",IF($D22="事業中止","",IF($D22="上期変更",'⑧1.活動計画変更（販促）'!F58,IF('⑥4.実施内容（販促）'!$D22="下期変更",'⑧1.活動計画変更（販促）'!F59,'⑧1.活動計画変更（販促）'!F57))))</f>
        <v/>
      </c>
      <c r="G22" s="481" t="str">
        <f>IF(D22="","",IF($D22="事業中止","",IF($D22="上期変更",'⑧1.活動計画変更（販促）'!G58,IF('⑥4.実施内容（販促）'!$D22="下期変更",'⑧1.活動計画変更（販促）'!G59,'⑧1.活動計画変更（販促）'!G57))))</f>
        <v/>
      </c>
      <c r="H22" s="1410"/>
      <c r="I22" s="1411"/>
      <c r="J22" s="1411"/>
      <c r="K22" s="1412"/>
      <c r="N22" s="2" t="str">
        <f t="shared" si="0"/>
        <v/>
      </c>
      <c r="O22" s="172" t="str">
        <f>IF(N22="","",'①4.事業内容（販促）'!P22)</f>
        <v/>
      </c>
      <c r="P22" s="172" t="e">
        <f>IF(N22="","",'①6.成果目標（販促）'!G41)*1000</f>
        <v>#VALUE!</v>
      </c>
      <c r="Q22" s="172" t="str">
        <f>IF(N22="","",IF('⑦1.活動計画変更（販促）'!C41="変更",'⑦1.活動計画変更（販促）'!H41,IF('⑦1.活動計画変更（販促）'!C41="中止",'⑦1.活動計画変更（販促）'!H41,'⑦1.活動計画変更（販促）'!H40)))</f>
        <v/>
      </c>
      <c r="R22" s="172" t="str">
        <f>IF(N22="","",IF('⑦1.活動計画変更（販促）'!C41="変更",'⑦1.活動計画変更（販促）'!I41,IF('⑦1.活動計画変更（販促）'!C41="中止",'⑦1.活動計画変更（販促）'!I41,'⑦1.活動計画変更（販促）'!I40)))</f>
        <v/>
      </c>
      <c r="S22" s="172" t="str">
        <f>IF(N22="","",IF('⑧1.活動計画変更（販促）'!B59="報告済",Q22,IF('⑧1.活動計画変更（販促）'!C58="上期　変更",'⑧1.活動計画変更（販促）'!H58,IF('⑧1.活動計画変更（販促）'!C58="中止",0,IF('⑧1.活動計画変更（販促）'!C59="変更",'⑧1.活動計画変更（販促）'!H59,IF('⑧1.活動計画変更（販促）'!C59="中止",0,'⑧1.活動計画変更（販促）'!H57))))))</f>
        <v/>
      </c>
      <c r="T22" s="172" t="str">
        <f>IF(N22="","",IF('⑧1.活動計画変更（販促）'!B59="報告済",R22,IF('⑧1.活動計画変更（販促）'!C58="上期　変更",'⑧1.活動計画変更（販促）'!I58,IF('⑧1.活動計画変更（販促）'!C58="中止",0,IF('⑧1.活動計画変更（販促）'!C59="変更",'⑧1.活動計画変更（販促）'!I59,IF('⑧1.活動計画変更（販促）'!C59="中止",0,'⑧1.活動計画変更（販促）'!I57))))))</f>
        <v/>
      </c>
    </row>
    <row r="23" spans="2:20" ht="42.65" customHeight="1">
      <c r="B23" s="515" t="str">
        <f>IF('①4.事業内容（販促）'!B23="","",'①4.事業内容（販促）'!B23)</f>
        <v/>
      </c>
      <c r="C23" s="353" t="str">
        <f>IF(B23="","",IF('⑧1.活動計画変更（販促）'!C62="変更",'⑧1.活動計画変更（販促）'!D62,IF('⑧1.活動計画変更（販促）'!B60="報告済",'②4.実施状況（販促）'!C23,IF('⑧1.活動計画変更（販促）'!B60="中止",'①4.事業内容（販促）'!C23,'①4.事業内容（販促）'!C23))))</f>
        <v/>
      </c>
      <c r="D23" s="472" t="str">
        <f>IF(B23="","",IF('⑧1.活動計画変更（販促）'!C62="変更","下期変更",IF('⑧1.活動計画変更（販促）'!B60="中止","事業中止",IF('⑧1.活動計画変更（販促）'!C62="中止","事業中止",IF('⑦1.活動計画変更（販促）'!C43="変更","上期変更",IF('⑦1.活動計画変更（販促）'!C43="中止","事業中止",""))))))</f>
        <v/>
      </c>
      <c r="E23" s="478" t="str">
        <f>IF(B23="","",IF($D23="事業中止","",IF($D23="上期変更",'⑧1.活動計画変更（販促）'!E61,IF('⑥4.実施内容（販促）'!$D23="下期変更",'⑧1.活動計画変更（販促）'!E62,'⑧1.活動計画変更（販促）'!E60))))</f>
        <v/>
      </c>
      <c r="F23" s="478" t="str">
        <f>IF(C23="","",IF($D23="事業中止","",IF($D23="上期変更",'⑧1.活動計画変更（販促）'!F61,IF('⑥4.実施内容（販促）'!$D23="下期変更",'⑧1.活動計画変更（販促）'!F62,'⑧1.活動計画変更（販促）'!F60))))</f>
        <v/>
      </c>
      <c r="G23" s="481" t="str">
        <f>IF(D23="","",IF($D23="事業中止","",IF($D23="上期変更",'⑧1.活動計画変更（販促）'!G61,IF('⑥4.実施内容（販促）'!$D23="下期変更",'⑧1.活動計画変更（販促）'!G62,'⑧1.活動計画変更（販促）'!G60))))</f>
        <v/>
      </c>
      <c r="H23" s="1410"/>
      <c r="I23" s="1411"/>
      <c r="J23" s="1411"/>
      <c r="K23" s="1412"/>
      <c r="N23" s="2" t="str">
        <f t="shared" si="0"/>
        <v/>
      </c>
      <c r="O23" s="172" t="str">
        <f>IF(N23="","",'①4.事業内容（販促）'!P23)</f>
        <v/>
      </c>
      <c r="P23" s="172" t="e">
        <f>IF(N23="","",'①6.成果目標（販促）'!G43)*1000</f>
        <v>#VALUE!</v>
      </c>
      <c r="Q23" s="172" t="str">
        <f>IF(N23="","",IF('⑦1.活動計画変更（販促）'!C43="変更",'⑦1.活動計画変更（販促）'!H43,IF('⑦1.活動計画変更（販促）'!C43="中止",'⑦1.活動計画変更（販促）'!H43,'⑦1.活動計画変更（販促）'!H42)))</f>
        <v/>
      </c>
      <c r="R23" s="172" t="str">
        <f>IF(N23="","",IF('⑦1.活動計画変更（販促）'!C43="変更",'⑦1.活動計画変更（販促）'!I43,IF('⑦1.活動計画変更（販促）'!C43="中止",'⑦1.活動計画変更（販促）'!I43,'⑦1.活動計画変更（販促）'!I42)))</f>
        <v/>
      </c>
      <c r="S23" s="172" t="str">
        <f>IF(N23="","",IF('⑧1.活動計画変更（販促）'!B62="報告済",Q23,IF('⑧1.活動計画変更（販促）'!C61="上期　変更",'⑧1.活動計画変更（販促）'!H61,IF('⑧1.活動計画変更（販促）'!C61="中止",0,IF('⑧1.活動計画変更（販促）'!C62="変更",'⑧1.活動計画変更（販促）'!H62,IF('⑧1.活動計画変更（販促）'!C62="中止",0,'⑧1.活動計画変更（販促）'!H60))))))</f>
        <v/>
      </c>
      <c r="T23" s="172" t="str">
        <f>IF(N23="","",IF('⑧1.活動計画変更（販促）'!B62="報告済",R23,IF('⑧1.活動計画変更（販促）'!C61="上期　変更",'⑧1.活動計画変更（販促）'!I61,IF('⑧1.活動計画変更（販促）'!C61="中止",0,IF('⑧1.活動計画変更（販促）'!C62="変更",'⑧1.活動計画変更（販促）'!I62,IF('⑧1.活動計画変更（販促）'!C62="中止",0,'⑧1.活動計画変更（販促）'!I60))))))</f>
        <v/>
      </c>
    </row>
    <row r="24" spans="2:20" ht="42.65" customHeight="1" thickBot="1">
      <c r="B24" s="516" t="str">
        <f>IF('①4.事業内容（販促）'!B24="","",'①4.事業内容（販促）'!B24)</f>
        <v/>
      </c>
      <c r="C24" s="482" t="str">
        <f>IF(B24="","",IF('⑧1.活動計画変更（販促）'!C65="変更",'⑧1.活動計画変更（販促）'!D65,IF('⑧1.活動計画変更（販促）'!B63="報告済",'②4.実施状況（販促）'!C24,IF('⑧1.活動計画変更（販促）'!B63="中止",'①4.事業内容（販促）'!C24,'①4.事業内容（販促）'!C24))))</f>
        <v/>
      </c>
      <c r="D24" s="474" t="str">
        <f>IF(B24="","",IF('⑧1.活動計画変更（販促）'!C65="変更","下期変更",IF('⑧1.活動計画変更（販促）'!B63="中止","事業中止",IF('⑧1.活動計画変更（販促）'!C65="中止","事業中止",IF('⑦1.活動計画変更（販促）'!C45="変更","上期変更",IF('⑦1.活動計画変更（販促）'!C45="中止","事業中止",""))))))</f>
        <v/>
      </c>
      <c r="E24" s="483" t="str">
        <f>IF(B24="","",IF($D24="事業中止","",IF($D24="上期変更",'⑧1.活動計画変更（販促）'!E64,IF('⑥4.実施内容（販促）'!$D24="下期変更",'⑧1.活動計画変更（販促）'!E65,'⑧1.活動計画変更（販促）'!E63))))</f>
        <v/>
      </c>
      <c r="F24" s="483" t="str">
        <f>IF(C24="","",IF($D24="事業中止","",IF($D24="上期変更",'⑧1.活動計画変更（販促）'!F64,IF('⑥4.実施内容（販促）'!$D24="下期変更",'⑧1.活動計画変更（販促）'!F65,'⑧1.活動計画変更（販促）'!F63))))</f>
        <v/>
      </c>
      <c r="G24" s="484" t="str">
        <f>IF(D24="","",IF($D24="事業中止","",IF($D24="上期変更",'⑧1.活動計画変更（販促）'!G64,IF('⑥4.実施内容（販促）'!$D24="下期変更",'⑧1.活動計画変更（販促）'!G65,'⑧1.活動計画変更（販促）'!G63))))</f>
        <v/>
      </c>
      <c r="H24" s="1413"/>
      <c r="I24" s="1414"/>
      <c r="J24" s="1414"/>
      <c r="K24" s="1415"/>
      <c r="N24" s="2" t="str">
        <f t="shared" si="0"/>
        <v/>
      </c>
      <c r="O24" s="172" t="str">
        <f>IF(N24="","",'①4.事業内容（販促）'!P24)</f>
        <v/>
      </c>
      <c r="P24" s="172" t="e">
        <f>IF(N24="","",'①6.成果目標（販促）'!G45)*1000</f>
        <v>#VALUE!</v>
      </c>
      <c r="Q24" s="172" t="str">
        <f>IF(N24="","",IF('⑦1.活動計画変更（販促）'!C45="変更",'⑦1.活動計画変更（販促）'!H45,IF('⑦1.活動計画変更（販促）'!C45="中止",'⑦1.活動計画変更（販促）'!H45,'⑦1.活動計画変更（販促）'!H44)))</f>
        <v/>
      </c>
      <c r="R24" s="172" t="str">
        <f>IF(N24="","",IF('⑦1.活動計画変更（販促）'!C45="変更",'⑦1.活動計画変更（販促）'!I45,IF('⑦1.活動計画変更（販促）'!C45="中止",'⑦1.活動計画変更（販促）'!I45,'⑦1.活動計画変更（販促）'!I44)))</f>
        <v/>
      </c>
      <c r="S24" s="172" t="str">
        <f>IF(N24="","",IF('⑧1.活動計画変更（販促）'!B65="報告済",Q24,IF('⑧1.活動計画変更（販促）'!C64="上期　変更",'⑧1.活動計画変更（販促）'!H64,IF('⑧1.活動計画変更（販促）'!C64="中止",0,IF('⑧1.活動計画変更（販促）'!C65="変更",'⑧1.活動計画変更（販促）'!H65,IF('⑧1.活動計画変更（販促）'!C65="中止",0,'⑧1.活動計画変更（販促）'!H63))))))</f>
        <v/>
      </c>
      <c r="T24" s="172" t="str">
        <f>IF(N24="","",IF('⑧1.活動計画変更（販促）'!B65="報告済",R24,IF('⑧1.活動計画変更（販促）'!C64="上期　変更",'⑧1.活動計画変更（販促）'!I64,IF('⑧1.活動計画変更（販促）'!C64="中止",0,IF('⑧1.活動計画変更（販促）'!C65="変更",'⑧1.活動計画変更（販促）'!I65,IF('⑧1.活動計画変更（販促）'!C65="中止",0,'⑧1.活動計画変更（販促）'!I63))))))</f>
        <v/>
      </c>
    </row>
    <row r="25" spans="2:20" ht="42.65" customHeight="1">
      <c r="B25" s="514" t="str">
        <f>IF('①4.事業内容（販促）'!B25="","",'①4.事業内容（販促）'!B25)</f>
        <v/>
      </c>
      <c r="C25" s="485" t="str">
        <f>IF(B25="","",IF('⑧1.活動計画変更（販促）'!C68="変更",'⑧1.活動計画変更（販促）'!D68,IF('⑧1.活動計画変更（販促）'!B66="報告済",'②4.実施状況（販促）'!C25,IF('⑧1.活動計画変更（販促）'!B66="中止",'①4.事業内容（販促）'!C25,'①4.事業内容（販促）'!C25))))</f>
        <v/>
      </c>
      <c r="D25" s="475" t="str">
        <f>IF(B25="","",IF('⑧1.活動計画変更（販促）'!C68="変更","下期変更",IF('⑧1.活動計画変更（販促）'!B66="中止","事業中止",IF('⑧1.活動計画変更（販促）'!C68="中止","事業中止",IF('⑦1.活動計画変更（販促）'!C47="変更","上期変更",IF('⑦1.活動計画変更（販促）'!C47="中止","事業中止",""))))))</f>
        <v/>
      </c>
      <c r="E25" s="486" t="str">
        <f>IF(B25="","",IF($D25="事業中止","",IF($D25="上期変更",'⑧1.活動計画変更（販促）'!E67,IF('⑥4.実施内容（販促）'!$D25="下期変更",'⑧1.活動計画変更（販促）'!E68,'⑧1.活動計画変更（販促）'!E66))))</f>
        <v/>
      </c>
      <c r="F25" s="486" t="str">
        <f>IF(C25="","",IF($D25="事業中止","",IF($D25="上期変更",'⑧1.活動計画変更（販促）'!F67,IF('⑥4.実施内容（販促）'!$D25="下期変更",'⑧1.活動計画変更（販促）'!F68,'⑧1.活動計画変更（販促）'!F66))))</f>
        <v/>
      </c>
      <c r="G25" s="487" t="str">
        <f>IF(D25="","",IF($D25="事業中止","",IF($D25="上期変更",'⑧1.活動計画変更（販促）'!G67,IF('⑥4.実施内容（販促）'!$D25="下期変更",'⑧1.活動計画変更（販促）'!G68,'⑧1.活動計画変更（販促）'!G66))))</f>
        <v/>
      </c>
      <c r="H25" s="1416"/>
      <c r="I25" s="1417"/>
      <c r="J25" s="1417"/>
      <c r="K25" s="1418"/>
      <c r="N25" s="2" t="str">
        <f t="shared" ref="N25:N34" si="1">IF(B25="","",B25)</f>
        <v/>
      </c>
      <c r="O25" s="172" t="str">
        <f>IF(N25="","",'①4.事業内容（販促）'!P25)</f>
        <v/>
      </c>
      <c r="P25" s="172" t="e">
        <f>IF(N25="","",'①6.成果目標（販促）'!G47)*1000</f>
        <v>#VALUE!</v>
      </c>
      <c r="Q25" s="172" t="str">
        <f>IF(N25="","",IF('⑦1.活動計画変更（販促）'!C47="変更",'⑦1.活動計画変更（販促）'!H47,IF('⑦1.活動計画変更（販促）'!C47="中止",'⑦1.活動計画変更（販促）'!H47,'⑦1.活動計画変更（販促）'!H46)))</f>
        <v/>
      </c>
      <c r="R25" s="172" t="str">
        <f>IF(N25="","",IF('⑦1.活動計画変更（販促）'!C47="変更",'⑦1.活動計画変更（販促）'!I47,IF('⑦1.活動計画変更（販促）'!C47="中止",'⑦1.活動計画変更（販促）'!I47,'⑦1.活動計画変更（販促）'!I46)))</f>
        <v/>
      </c>
      <c r="S25" s="172" t="str">
        <f>IF(N25="","",IF('⑧1.活動計画変更（販促）'!B68="報告済",Q25,IF('⑧1.活動計画変更（販促）'!C67="上期　変更",'⑧1.活動計画変更（販促）'!H67,IF('⑧1.活動計画変更（販促）'!C67="中止",0,IF('⑧1.活動計画変更（販促）'!C68="変更",'⑧1.活動計画変更（販促）'!H68,IF('⑧1.活動計画変更（販促）'!C68="中止",0,'⑧1.活動計画変更（販促）'!H66))))))</f>
        <v/>
      </c>
      <c r="T25" s="172" t="str">
        <f>IF(N25="","",IF('⑧1.活動計画変更（販促）'!B68="報告済",R25,IF('⑧1.活動計画変更（販促）'!C67="上期　変更",'⑧1.活動計画変更（販促）'!I67,IF('⑧1.活動計画変更（販促）'!C67="中止",0,IF('⑧1.活動計画変更（販促）'!C68="変更",'⑧1.活動計画変更（販促）'!I68,IF('⑧1.活動計画変更（販促）'!C68="中止",0,'⑧1.活動計画変更（販促）'!I66))))))</f>
        <v/>
      </c>
    </row>
    <row r="26" spans="2:20" ht="42.65" customHeight="1">
      <c r="B26" s="515" t="str">
        <f>IF('①4.事業内容（販促）'!B26="","",'①4.事業内容（販促）'!B26)</f>
        <v/>
      </c>
      <c r="C26" s="353" t="str">
        <f>IF(B26="","",IF('⑧1.活動計画変更（販促）'!C71="変更",'⑧1.活動計画変更（販促）'!D71,IF('⑧1.活動計画変更（販促）'!B69="報告済",'②4.実施状況（販促）'!C26,IF('⑧1.活動計画変更（販促）'!B69="中止",'①4.事業内容（販促）'!C26,'①4.事業内容（販促）'!C26))))</f>
        <v/>
      </c>
      <c r="D26" s="472" t="str">
        <f>IF(B26="","",IF('⑧1.活動計画変更（販促）'!C71="変更","下期変更",IF('⑧1.活動計画変更（販促）'!B69="中止","事業中止",IF('⑧1.活動計画変更（販促）'!C71="中止","事業中止",IF('⑦1.活動計画変更（販促）'!C49="変更","上期変更",IF('⑦1.活動計画変更（販促）'!C49="中止","事業中止",""))))))</f>
        <v/>
      </c>
      <c r="E26" s="478" t="str">
        <f>IF(B26="","",IF($D26="事業中止","",IF($D26="上期変更",'⑧1.活動計画変更（販促）'!E70,IF('⑥4.実施内容（販促）'!$D26="下期変更",'⑧1.活動計画変更（販促）'!E71,'⑧1.活動計画変更（販促）'!E69))))</f>
        <v/>
      </c>
      <c r="F26" s="478" t="str">
        <f>IF(C26="","",IF($D26="事業中止","",IF($D26="上期変更",'⑧1.活動計画変更（販促）'!F70,IF('⑥4.実施内容（販促）'!$D26="下期変更",'⑧1.活動計画変更（販促）'!F71,'⑧1.活動計画変更（販促）'!F69))))</f>
        <v/>
      </c>
      <c r="G26" s="481" t="str">
        <f>IF(D26="","",IF($D26="事業中止","",IF($D26="上期変更",'⑧1.活動計画変更（販促）'!G70,IF('⑥4.実施内容（販促）'!$D26="下期変更",'⑧1.活動計画変更（販促）'!G71,'⑧1.活動計画変更（販促）'!G69))))</f>
        <v/>
      </c>
      <c r="H26" s="1410"/>
      <c r="I26" s="1411"/>
      <c r="J26" s="1411"/>
      <c r="K26" s="1412"/>
      <c r="N26" s="2" t="str">
        <f t="shared" si="1"/>
        <v/>
      </c>
      <c r="O26" s="172" t="str">
        <f>IF(N26="","",'①4.事業内容（販促）'!P26)</f>
        <v/>
      </c>
      <c r="P26" s="172" t="e">
        <f>IF(N26="","",'①6.成果目標（販促）'!G49)*1000</f>
        <v>#VALUE!</v>
      </c>
      <c r="Q26" s="172" t="str">
        <f>IF(N26="","",IF('⑦1.活動計画変更（販促）'!C49="変更",'⑦1.活動計画変更（販促）'!H49,IF('⑦1.活動計画変更（販促）'!C49="中止",'⑦1.活動計画変更（販促）'!H49,'⑦1.活動計画変更（販促）'!H48)))</f>
        <v/>
      </c>
      <c r="R26" s="172" t="str">
        <f>IF(N26="","",IF('⑦1.活動計画変更（販促）'!C49="変更",'⑦1.活動計画変更（販促）'!I49,IF('⑦1.活動計画変更（販促）'!C49="中止",'⑦1.活動計画変更（販促）'!I49,'⑦1.活動計画変更（販促）'!I48)))</f>
        <v/>
      </c>
      <c r="S26" s="172" t="str">
        <f>IF(N26="","",IF('⑧1.活動計画変更（販促）'!B71="報告済",Q26,IF('⑧1.活動計画変更（販促）'!C70="上期　変更",'⑧1.活動計画変更（販促）'!H70,IF('⑧1.活動計画変更（販促）'!C70="中止",0,IF('⑧1.活動計画変更（販促）'!C71="変更",'⑧1.活動計画変更（販促）'!H71,IF('⑧1.活動計画変更（販促）'!C71="中止",0,'⑧1.活動計画変更（販促）'!H69))))))</f>
        <v/>
      </c>
      <c r="T26" s="172" t="str">
        <f>IF(N26="","",IF('⑧1.活動計画変更（販促）'!B71="報告済",R26,IF('⑧1.活動計画変更（販促）'!C70="上期　変更",'⑧1.活動計画変更（販促）'!I70,IF('⑧1.活動計画変更（販促）'!C70="中止",0,IF('⑧1.活動計画変更（販促）'!C71="変更",'⑧1.活動計画変更（販促）'!I71,IF('⑧1.活動計画変更（販促）'!C71="中止",0,'⑧1.活動計画変更（販促）'!I69))))))</f>
        <v/>
      </c>
    </row>
    <row r="27" spans="2:20" ht="42.65" customHeight="1">
      <c r="B27" s="515" t="str">
        <f>IF('①4.事業内容（販促）'!B27="","",'①4.事業内容（販促）'!B27)</f>
        <v/>
      </c>
      <c r="C27" s="353" t="str">
        <f>IF(B27="","",IF('⑧1.活動計画変更（販促）'!C74="変更",'⑧1.活動計画変更（販促）'!D74,IF('⑧1.活動計画変更（販促）'!B72="報告済",'②4.実施状況（販促）'!C27,IF('⑧1.活動計画変更（販促）'!B72="中止",'①4.事業内容（販促）'!C27,'①4.事業内容（販促）'!C27))))</f>
        <v/>
      </c>
      <c r="D27" s="472" t="str">
        <f>IF(B27="","",IF('⑧1.活動計画変更（販促）'!C74="変更","下期変更",IF('⑧1.活動計画変更（販促）'!B72="中止","事業中止",IF('⑧1.活動計画変更（販促）'!C74="中止","事業中止",IF('⑦1.活動計画変更（販促）'!C51="変更","上期変更",IF('⑦1.活動計画変更（販促）'!C51="中止","事業中止",""))))))</f>
        <v/>
      </c>
      <c r="E27" s="478" t="str">
        <f>IF(B27="","",IF($D27="事業中止","",IF($D27="上期変更",'⑧1.活動計画変更（販促）'!E73,IF('⑥4.実施内容（販促）'!$D27="下期変更",'⑧1.活動計画変更（販促）'!E74,'⑧1.活動計画変更（販促）'!E72))))</f>
        <v/>
      </c>
      <c r="F27" s="478" t="str">
        <f>IF(C27="","",IF($D27="事業中止","",IF($D27="上期変更",'⑧1.活動計画変更（販促）'!F73,IF('⑥4.実施内容（販促）'!$D27="下期変更",'⑧1.活動計画変更（販促）'!F74,'⑧1.活動計画変更（販促）'!F72))))</f>
        <v/>
      </c>
      <c r="G27" s="481" t="str">
        <f>IF(D27="","",IF($D27="事業中止","",IF($D27="上期変更",'⑧1.活動計画変更（販促）'!G73,IF('⑥4.実施内容（販促）'!$D27="下期変更",'⑧1.活動計画変更（販促）'!G74,'⑧1.活動計画変更（販促）'!G72))))</f>
        <v/>
      </c>
      <c r="H27" s="1410"/>
      <c r="I27" s="1411"/>
      <c r="J27" s="1411"/>
      <c r="K27" s="1412"/>
      <c r="N27" s="2" t="str">
        <f t="shared" si="1"/>
        <v/>
      </c>
      <c r="O27" s="172" t="str">
        <f>IF(N27="","",'①4.事業内容（販促）'!P27)</f>
        <v/>
      </c>
      <c r="P27" s="172" t="e">
        <f>IF(N27="","",'①6.成果目標（販促）'!G51)*1000</f>
        <v>#VALUE!</v>
      </c>
      <c r="Q27" s="172" t="str">
        <f>IF(N27="","",IF('⑦1.活動計画変更（販促）'!C51="変更",'⑦1.活動計画変更（販促）'!H51,IF('⑦1.活動計画変更（販促）'!C51="中止",'⑦1.活動計画変更（販促）'!H51,'⑦1.活動計画変更（販促）'!H50)))</f>
        <v/>
      </c>
      <c r="R27" s="172" t="str">
        <f>IF(N27="","",IF('⑦1.活動計画変更（販促）'!C51="変更",'⑦1.活動計画変更（販促）'!I51,IF('⑦1.活動計画変更（販促）'!C51="中止",'⑦1.活動計画変更（販促）'!I51,'⑦1.活動計画変更（販促）'!I50)))</f>
        <v/>
      </c>
      <c r="S27" s="172" t="str">
        <f>IF(N27="","",IF('⑧1.活動計画変更（販促）'!B74="報告済",Q27,IF('⑧1.活動計画変更（販促）'!C73="上期　変更",'⑧1.活動計画変更（販促）'!H73,IF('⑧1.活動計画変更（販促）'!C73="中止",0,IF('⑧1.活動計画変更（販促）'!C74="変更",'⑧1.活動計画変更（販促）'!H74,IF('⑧1.活動計画変更（販促）'!C74="中止",0,'⑧1.活動計画変更（販促）'!H72))))))</f>
        <v/>
      </c>
      <c r="T27" s="172" t="str">
        <f>IF(N27="","",IF('⑧1.活動計画変更（販促）'!B74="報告済",R27,IF('⑧1.活動計画変更（販促）'!C73="上期　変更",'⑧1.活動計画変更（販促）'!I73,IF('⑧1.活動計画変更（販促）'!C73="中止",0,IF('⑧1.活動計画変更（販促）'!C74="変更",'⑧1.活動計画変更（販促）'!I74,IF('⑧1.活動計画変更（販促）'!C74="中止",0,'⑧1.活動計画変更（販促）'!I72))))))</f>
        <v/>
      </c>
    </row>
    <row r="28" spans="2:20" ht="42.65" customHeight="1">
      <c r="B28" s="515" t="str">
        <f>IF('①4.事業内容（販促）'!B28="","",'①4.事業内容（販促）'!B28)</f>
        <v/>
      </c>
      <c r="C28" s="353" t="str">
        <f>IF(B28="","",IF('⑧1.活動計画変更（販促）'!C77="変更",'⑧1.活動計画変更（販促）'!D77,IF('⑧1.活動計画変更（販促）'!B75="報告済",'②4.実施状況（販促）'!C28,IF('⑧1.活動計画変更（販促）'!B75="中止",'①4.事業内容（販促）'!C28,'①4.事業内容（販促）'!C28))))</f>
        <v/>
      </c>
      <c r="D28" s="472" t="str">
        <f>IF(B28="","",IF('⑧1.活動計画変更（販促）'!C77="変更","下期変更",IF('⑧1.活動計画変更（販促）'!B75="中止","事業中止",IF('⑧1.活動計画変更（販促）'!C77="中止","事業中止",IF('⑦1.活動計画変更（販促）'!C53="変更","上期変更",IF('⑦1.活動計画変更（販促）'!C53="中止","事業中止",""))))))</f>
        <v/>
      </c>
      <c r="E28" s="478" t="str">
        <f>IF(B28="","",IF($D28="事業中止","",IF($D28="上期変更",'⑧1.活動計画変更（販促）'!E76,IF('⑥4.実施内容（販促）'!$D28="下期変更",'⑧1.活動計画変更（販促）'!E77,'⑧1.活動計画変更（販促）'!E75))))</f>
        <v/>
      </c>
      <c r="F28" s="478" t="str">
        <f>IF(C28="","",IF($D28="事業中止","",IF($D28="上期変更",'⑧1.活動計画変更（販促）'!F76,IF('⑥4.実施内容（販促）'!$D28="下期変更",'⑧1.活動計画変更（販促）'!F77,'⑧1.活動計画変更（販促）'!F75))))</f>
        <v/>
      </c>
      <c r="G28" s="481" t="str">
        <f>IF(D28="","",IF($D28="事業中止","",IF($D28="上期変更",'⑧1.活動計画変更（販促）'!G76,IF('⑥4.実施内容（販促）'!$D28="下期変更",'⑧1.活動計画変更（販促）'!G77,'⑧1.活動計画変更（販促）'!G75))))</f>
        <v/>
      </c>
      <c r="H28" s="1410"/>
      <c r="I28" s="1411"/>
      <c r="J28" s="1411"/>
      <c r="K28" s="1412"/>
      <c r="N28" s="2" t="str">
        <f t="shared" si="1"/>
        <v/>
      </c>
      <c r="O28" s="172" t="str">
        <f>IF(N28="","",'①4.事業内容（販促）'!P28)</f>
        <v/>
      </c>
      <c r="P28" s="172" t="e">
        <f>IF(N28="","",'①6.成果目標（販促）'!G53)*1000</f>
        <v>#VALUE!</v>
      </c>
      <c r="Q28" s="172" t="str">
        <f>IF(N28="","",IF('⑦1.活動計画変更（販促）'!C53="変更",'⑦1.活動計画変更（販促）'!H53,IF('⑦1.活動計画変更（販促）'!C53="中止",'⑦1.活動計画変更（販促）'!H53,'⑦1.活動計画変更（販促）'!H52)))</f>
        <v/>
      </c>
      <c r="R28" s="172" t="str">
        <f>IF(N28="","",IF('⑦1.活動計画変更（販促）'!C53="変更",'⑦1.活動計画変更（販促）'!I53,IF('⑦1.活動計画変更（販促）'!C53="中止",'⑦1.活動計画変更（販促）'!I53,'⑦1.活動計画変更（販促）'!I52)))</f>
        <v/>
      </c>
      <c r="S28" s="172" t="str">
        <f>IF(N28="","",IF('⑧1.活動計画変更（販促）'!B77="報告済",Q28,IF('⑧1.活動計画変更（販促）'!C76="上期　変更",'⑧1.活動計画変更（販促）'!H76,IF('⑧1.活動計画変更（販促）'!C76="中止",0,IF('⑧1.活動計画変更（販促）'!C77="変更",'⑧1.活動計画変更（販促）'!H77,IF('⑧1.活動計画変更（販促）'!C77="中止",0,'⑧1.活動計画変更（販促）'!H75))))))</f>
        <v/>
      </c>
      <c r="T28" s="172" t="str">
        <f>IF(N28="","",IF('⑧1.活動計画変更（販促）'!B77="報告済",R28,IF('⑧1.活動計画変更（販促）'!C76="上期　変更",'⑧1.活動計画変更（販促）'!I76,IF('⑧1.活動計画変更（販促）'!C76="中止",0,IF('⑧1.活動計画変更（販促）'!C77="変更",'⑧1.活動計画変更（販促）'!I77,IF('⑧1.活動計画変更（販促）'!C77="中止",0,'⑧1.活動計画変更（販促）'!I75))))))</f>
        <v/>
      </c>
    </row>
    <row r="29" spans="2:20" ht="42.65" customHeight="1">
      <c r="B29" s="515" t="str">
        <f>IF('①4.事業内容（販促）'!B29="","",'①4.事業内容（販促）'!B29)</f>
        <v/>
      </c>
      <c r="C29" s="353" t="str">
        <f>IF(B29="","",IF('⑧1.活動計画変更（販促）'!C80="変更",'⑧1.活動計画変更（販促）'!D80,IF('⑧1.活動計画変更（販促）'!B78="報告済",'②4.実施状況（販促）'!C29,IF('⑧1.活動計画変更（販促）'!B78="中止",'①4.事業内容（販促）'!C29,'①4.事業内容（販促）'!C29))))</f>
        <v/>
      </c>
      <c r="D29" s="472" t="str">
        <f>IF(B29="","",IF('⑧1.活動計画変更（販促）'!C80="変更","下期変更",IF('⑧1.活動計画変更（販促）'!B78="中止","事業中止",IF('⑧1.活動計画変更（販促）'!C80="中止","事業中止",IF('⑦1.活動計画変更（販促）'!C55="変更","上期変更",IF('⑦1.活動計画変更（販促）'!C55="中止","事業中止",""))))))</f>
        <v/>
      </c>
      <c r="E29" s="478" t="str">
        <f>IF(B29="","",IF($D29="事業中止","",IF($D29="上期変更",'⑧1.活動計画変更（販促）'!E79,IF('⑥4.実施内容（販促）'!$D29="下期変更",'⑧1.活動計画変更（販促）'!E80,'⑧1.活動計画変更（販促）'!E78))))</f>
        <v/>
      </c>
      <c r="F29" s="478" t="str">
        <f>IF(C29="","",IF($D29="事業中止","",IF($D29="上期変更",'⑧1.活動計画変更（販促）'!F79,IF('⑥4.実施内容（販促）'!$D29="下期変更",'⑧1.活動計画変更（販促）'!F80,'⑧1.活動計画変更（販促）'!F78))))</f>
        <v/>
      </c>
      <c r="G29" s="481" t="str">
        <f>IF(D29="","",IF($D29="事業中止","",IF($D29="上期変更",'⑧1.活動計画変更（販促）'!G79,IF('⑥4.実施内容（販促）'!$D29="下期変更",'⑧1.活動計画変更（販促）'!G80,'⑧1.活動計画変更（販促）'!G78))))</f>
        <v/>
      </c>
      <c r="H29" s="1410"/>
      <c r="I29" s="1411"/>
      <c r="J29" s="1411"/>
      <c r="K29" s="1412"/>
      <c r="N29" s="2" t="str">
        <f t="shared" si="1"/>
        <v/>
      </c>
      <c r="O29" s="172" t="str">
        <f>IF(N29="","",'①4.事業内容（販促）'!P29)</f>
        <v/>
      </c>
      <c r="P29" s="172" t="e">
        <f>IF(N29="","",'①6.成果目標（販促）'!G55)*1000</f>
        <v>#VALUE!</v>
      </c>
      <c r="Q29" s="172" t="str">
        <f>IF(N29="","",IF('⑦1.活動計画変更（販促）'!C55="変更",'⑦1.活動計画変更（販促）'!H55,IF('⑦1.活動計画変更（販促）'!C55="中止",'⑦1.活動計画変更（販促）'!H55,'⑦1.活動計画変更（販促）'!H54)))</f>
        <v/>
      </c>
      <c r="R29" s="172" t="str">
        <f>IF(N29="","",IF('⑦1.活動計画変更（販促）'!C55="変更",'⑦1.活動計画変更（販促）'!I55,IF('⑦1.活動計画変更（販促）'!C55="中止",'⑦1.活動計画変更（販促）'!I55,'⑦1.活動計画変更（販促）'!I54)))</f>
        <v/>
      </c>
      <c r="S29" s="172" t="str">
        <f>IF(N29="","",IF('⑧1.活動計画変更（販促）'!B80="報告済",Q29,IF('⑧1.活動計画変更（販促）'!C79="上期　変更",'⑧1.活動計画変更（販促）'!H79,IF('⑧1.活動計画変更（販促）'!C79="中止",0,IF('⑧1.活動計画変更（販促）'!C80="変更",'⑧1.活動計画変更（販促）'!H80,IF('⑧1.活動計画変更（販促）'!C80="中止",0,'⑧1.活動計画変更（販促）'!H78))))))</f>
        <v/>
      </c>
      <c r="T29" s="172" t="str">
        <f>IF(N29="","",IF('⑧1.活動計画変更（販促）'!B80="報告済",R29,IF('⑧1.活動計画変更（販促）'!C79="上期　変更",'⑧1.活動計画変更（販促）'!I79,IF('⑧1.活動計画変更（販促）'!C79="中止",0,IF('⑧1.活動計画変更（販促）'!C80="変更",'⑧1.活動計画変更（販促）'!I80,IF('⑧1.活動計画変更（販促）'!C80="中止",0,'⑧1.活動計画変更（販促）'!I78))))))</f>
        <v/>
      </c>
    </row>
    <row r="30" spans="2:20" ht="42.65" customHeight="1">
      <c r="B30" s="515" t="str">
        <f>IF('①4.事業内容（販促）'!B30="","",'①4.事業内容（販促）'!B30)</f>
        <v/>
      </c>
      <c r="C30" s="353" t="str">
        <f>IF(B30="","",IF('⑧1.活動計画変更（販促）'!C83="変更",'⑧1.活動計画変更（販促）'!D83,IF('⑧1.活動計画変更（販促）'!B81="報告済",'②4.実施状況（販促）'!C30,IF('⑧1.活動計画変更（販促）'!B81="中止",'①4.事業内容（販促）'!C30,'①4.事業内容（販促）'!C30))))</f>
        <v/>
      </c>
      <c r="D30" s="472" t="str">
        <f>IF(B30="","",IF('⑧1.活動計画変更（販促）'!C83="変更","下期変更",IF('⑧1.活動計画変更（販促）'!B81="中止","事業中止",IF('⑧1.活動計画変更（販促）'!C83="中止","事業中止",IF('⑦1.活動計画変更（販促）'!C57="変更","上期変更",IF('⑦1.活動計画変更（販促）'!C57="中止","事業中止",""))))))</f>
        <v/>
      </c>
      <c r="E30" s="478" t="str">
        <f>IF(B30="","",IF($D30="事業中止","",IF($D30="上期変更",'⑧1.活動計画変更（販促）'!E82,IF('⑥4.実施内容（販促）'!$D30="下期変更",'⑧1.活動計画変更（販促）'!E83,'⑧1.活動計画変更（販促）'!E81))))</f>
        <v/>
      </c>
      <c r="F30" s="478" t="str">
        <f>IF(C30="","",IF($D30="事業中止","",IF($D30="上期変更",'⑧1.活動計画変更（販促）'!F82,IF('⑥4.実施内容（販促）'!$D30="下期変更",'⑧1.活動計画変更（販促）'!F83,'⑧1.活動計画変更（販促）'!F81))))</f>
        <v/>
      </c>
      <c r="G30" s="481" t="str">
        <f>IF(D30="","",IF($D30="事業中止","",IF($D30="上期変更",'⑧1.活動計画変更（販促）'!G82,IF('⑥4.実施内容（販促）'!$D30="下期変更",'⑧1.活動計画変更（販促）'!G83,'⑧1.活動計画変更（販促）'!G81))))</f>
        <v/>
      </c>
      <c r="H30" s="1410"/>
      <c r="I30" s="1411"/>
      <c r="J30" s="1411"/>
      <c r="K30" s="1412"/>
      <c r="N30" s="2" t="str">
        <f t="shared" si="1"/>
        <v/>
      </c>
      <c r="O30" s="172" t="str">
        <f>IF(N30="","",'①4.事業内容（販促）'!P30)</f>
        <v/>
      </c>
      <c r="P30" s="172" t="e">
        <f>IF(N30="","",'①6.成果目標（販促）'!G57)*1000</f>
        <v>#VALUE!</v>
      </c>
      <c r="Q30" s="172" t="str">
        <f>IF(N30="","",IF('⑦1.活動計画変更（販促）'!C57="変更",'⑦1.活動計画変更（販促）'!H57,IF('⑦1.活動計画変更（販促）'!C57="中止",'⑦1.活動計画変更（販促）'!H57,'⑦1.活動計画変更（販促）'!H56)))</f>
        <v/>
      </c>
      <c r="R30" s="172" t="str">
        <f>IF(N30="","",IF('⑦1.活動計画変更（販促）'!C57="変更",'⑦1.活動計画変更（販促）'!I57,IF('⑦1.活動計画変更（販促）'!C57="中止",'⑦1.活動計画変更（販促）'!I57,'⑦1.活動計画変更（販促）'!I56)))</f>
        <v/>
      </c>
      <c r="S30" s="172" t="str">
        <f>IF(N30="","",IF('⑧1.活動計画変更（販促）'!B83="報告済",Q30,IF('⑧1.活動計画変更（販促）'!C82="上期　変更",'⑧1.活動計画変更（販促）'!H82,IF('⑧1.活動計画変更（販促）'!C82="中止",0,IF('⑧1.活動計画変更（販促）'!C83="変更",'⑧1.活動計画変更（販促）'!H83,IF('⑧1.活動計画変更（販促）'!C83="中止",0,'⑧1.活動計画変更（販促）'!H81))))))</f>
        <v/>
      </c>
      <c r="T30" s="897" t="str">
        <f>IF(N30="","",IF('⑧1.活動計画変更（販促）'!B83="報告済",R30,IF('⑧1.活動計画変更（販促）'!C82="上期　変更",'⑧1.活動計画変更（販促）'!I82,IF('⑧1.活動計画変更（販促）'!C82="中止",0,IF('⑧1.活動計画変更（販促）'!C83="変更",'⑧1.活動計画変更（販促）'!I83,IF('⑧1.活動計画変更（販促）'!C83="中止",0,'⑧1.活動計画変更（販促）'!I81))))))</f>
        <v/>
      </c>
    </row>
    <row r="31" spans="2:20" ht="42.65" customHeight="1">
      <c r="B31" s="515" t="str">
        <f>IF('①4.事業内容（販促）'!B31="","",'①4.事業内容（販促）'!B31)</f>
        <v/>
      </c>
      <c r="C31" s="353" t="str">
        <f>IF(B31="","",IF('⑧1.活動計画変更（販促）'!C86="変更",'⑧1.活動計画変更（販促）'!D86,IF('⑧1.活動計画変更（販促）'!B84="報告済",'②4.実施状況（販促）'!C31,IF('⑧1.活動計画変更（販促）'!B84="中止",'①4.事業内容（販促）'!C31,'①4.事業内容（販促）'!C31))))</f>
        <v/>
      </c>
      <c r="D31" s="472" t="str">
        <f>IF(B31="","",IF('⑧1.活動計画変更（販促）'!C86="変更","下期変更",IF('⑧1.活動計画変更（販促）'!B84="中止","事業中止",IF('⑧1.活動計画変更（販促）'!C86="中止","事業中止",IF('⑦1.活動計画変更（販促）'!C59="変更","上期変更",IF('⑦1.活動計画変更（販促）'!C59="中止","事業中止",""))))))</f>
        <v/>
      </c>
      <c r="E31" s="478" t="str">
        <f>IF(B31="","",IF($D31="事業中止","",IF($D31="上期変更",'⑧1.活動計画変更（販促）'!E85,IF('⑥4.実施内容（販促）'!$D31="下期変更",'⑧1.活動計画変更（販促）'!E86,'⑧1.活動計画変更（販促）'!E84))))</f>
        <v/>
      </c>
      <c r="F31" s="478" t="str">
        <f>IF(C31="","",IF($D31="事業中止","",IF($D31="上期変更",'⑧1.活動計画変更（販促）'!F85,IF('⑥4.実施内容（販促）'!$D31="下期変更",'⑧1.活動計画変更（販促）'!F86,'⑧1.活動計画変更（販促）'!F84))))</f>
        <v/>
      </c>
      <c r="G31" s="481" t="str">
        <f>IF(D31="","",IF($D31="事業中止","",IF($D31="上期変更",'⑧1.活動計画変更（販促）'!G85,IF('⑥4.実施内容（販促）'!$D31="下期変更",'⑧1.活動計画変更（販促）'!G86,'⑧1.活動計画変更（販促）'!G84))))</f>
        <v/>
      </c>
      <c r="H31" s="1410"/>
      <c r="I31" s="1411"/>
      <c r="J31" s="1411"/>
      <c r="K31" s="1412"/>
      <c r="N31" s="2" t="str">
        <f t="shared" si="1"/>
        <v/>
      </c>
      <c r="O31" s="172" t="str">
        <f>IF(N31="","",'①4.事業内容（販促）'!P31)</f>
        <v/>
      </c>
      <c r="P31" s="172" t="e">
        <f>IF(N31="","",'①6.成果目標（販促）'!G59)*1000</f>
        <v>#VALUE!</v>
      </c>
      <c r="Q31" s="172" t="str">
        <f>IF(N31="","",IF('⑦1.活動計画変更（販促）'!C59="変更",'⑦1.活動計画変更（販促）'!H59,IF('⑦1.活動計画変更（販促）'!C59="中止",'⑦1.活動計画変更（販促）'!H59,'⑦1.活動計画変更（販促）'!H58)))</f>
        <v/>
      </c>
      <c r="R31" s="172" t="str">
        <f>IF(N31="","",IF('⑦1.活動計画変更（販促）'!C59="変更",'⑦1.活動計画変更（販促）'!I59,IF('⑦1.活動計画変更（販促）'!C59="中止",'⑦1.活動計画変更（販促）'!I59,'⑦1.活動計画変更（販促）'!I58)))</f>
        <v/>
      </c>
      <c r="S31" s="172" t="str">
        <f>IF(N31="","",IF('⑧1.活動計画変更（販促）'!B86="報告済",Q31,IF('⑧1.活動計画変更（販促）'!C85="上期　変更",'⑧1.活動計画変更（販促）'!H85,IF('⑧1.活動計画変更（販促）'!C85="中止",0,IF('⑧1.活動計画変更（販促）'!C86="変更",'⑧1.活動計画変更（販促）'!H86,IF('⑧1.活動計画変更（販促）'!C86="中止",0,'⑧1.活動計画変更（販促）'!H84))))))</f>
        <v/>
      </c>
      <c r="T31" s="172" t="str">
        <f>IF(N31="","",IF('⑧1.活動計画変更（販促）'!B86="報告済",R31,IF('⑧1.活動計画変更（販促）'!C85="上期　変更",'⑧1.活動計画変更（販促）'!I85,IF('⑧1.活動計画変更（販促）'!C85="中止",0,IF('⑧1.活動計画変更（販促）'!C86="変更",'⑧1.活動計画変更（販促）'!I86,IF('⑧1.活動計画変更（販促）'!C86="中止",0,'⑧1.活動計画変更（販促）'!I84))))))</f>
        <v/>
      </c>
    </row>
    <row r="32" spans="2:20" ht="42.65" customHeight="1">
      <c r="B32" s="515" t="str">
        <f>IF('①4.事業内容（販促）'!B32="","",'①4.事業内容（販促）'!B32)</f>
        <v/>
      </c>
      <c r="C32" s="353" t="str">
        <f>IF(B32="","",IF('⑧1.活動計画変更（販促）'!C89="変更",'⑧1.活動計画変更（販促）'!D89,IF('⑧1.活動計画変更（販促）'!B87="報告済",'②4.実施状況（販促）'!C32,IF('⑧1.活動計画変更（販促）'!B87="中止",'①4.事業内容（販促）'!C32,'①4.事業内容（販促）'!C32))))</f>
        <v/>
      </c>
      <c r="D32" s="472" t="str">
        <f>IF(B32="","",IF('⑧1.活動計画変更（販促）'!C89="変更","下期変更",IF('⑧1.活動計画変更（販促）'!B87="中止","事業中止",IF('⑧1.活動計画変更（販促）'!C89="中止","事業中止",IF('⑦1.活動計画変更（販促）'!C61="変更","上期変更",IF('⑦1.活動計画変更（販促）'!C61="中止","事業中止",""))))))</f>
        <v/>
      </c>
      <c r="E32" s="478" t="str">
        <f>IF(B32="","",IF($D32="事業中止","",IF($D32="上期変更",'⑧1.活動計画変更（販促）'!E88,IF('⑥4.実施内容（販促）'!$D32="下期変更",'⑧1.活動計画変更（販促）'!E89,'⑧1.活動計画変更（販促）'!E87))))</f>
        <v/>
      </c>
      <c r="F32" s="478" t="str">
        <f>IF(C32="","",IF($D32="事業中止","",IF($D32="上期変更",'⑧1.活動計画変更（販促）'!F88,IF('⑥4.実施内容（販促）'!$D32="下期変更",'⑧1.活動計画変更（販促）'!F89,'⑧1.活動計画変更（販促）'!F87))))</f>
        <v/>
      </c>
      <c r="G32" s="481" t="str">
        <f>IF(D32="","",IF($D32="事業中止","",IF($D32="上期変更",'⑧1.活動計画変更（販促）'!G88,IF('⑥4.実施内容（販促）'!$D32="下期変更",'⑧1.活動計画変更（販促）'!G89,'⑧1.活動計画変更（販促）'!G87))))</f>
        <v/>
      </c>
      <c r="H32" s="1410"/>
      <c r="I32" s="1411"/>
      <c r="J32" s="1411"/>
      <c r="K32" s="1412"/>
      <c r="N32" s="2" t="str">
        <f t="shared" si="1"/>
        <v/>
      </c>
      <c r="O32" s="172" t="str">
        <f>IF(N32="","",'①4.事業内容（販促）'!P32)</f>
        <v/>
      </c>
      <c r="P32" s="172" t="e">
        <f>IF(N32="","",'①6.成果目標（販促）'!G61)*1000</f>
        <v>#VALUE!</v>
      </c>
      <c r="Q32" s="172" t="str">
        <f>IF(N32="","",IF('⑦1.活動計画変更（販促）'!C61="変更",'⑦1.活動計画変更（販促）'!H61,IF('⑦1.活動計画変更（販促）'!C61="中止",'⑦1.活動計画変更（販促）'!H61,'⑦1.活動計画変更（販促）'!H60)))</f>
        <v/>
      </c>
      <c r="R32" s="172" t="str">
        <f>IF(N32="","",IF('⑦1.活動計画変更（販促）'!C61="変更",'⑦1.活動計画変更（販促）'!I61,IF('⑦1.活動計画変更（販促）'!C61="中止",'⑦1.活動計画変更（販促）'!I61,'⑦1.活動計画変更（販促）'!I60)))</f>
        <v/>
      </c>
      <c r="S32" s="172" t="str">
        <f>IF(N32="","",IF('⑧1.活動計画変更（販促）'!B89="報告済",Q32,IF('⑧1.活動計画変更（販促）'!C88="上期　変更",'⑧1.活動計画変更（販促）'!H88,IF('⑧1.活動計画変更（販促）'!C88="中止",0,IF('⑧1.活動計画変更（販促）'!C89="変更",'⑧1.活動計画変更（販促）'!H89,IF('⑧1.活動計画変更（販促）'!C89="中止",0,'⑧1.活動計画変更（販促）'!H87))))))</f>
        <v/>
      </c>
      <c r="T32" s="172" t="str">
        <f>IF(N32="","",IF('⑧1.活動計画変更（販促）'!B89="報告済",R32,IF('⑧1.活動計画変更（販促）'!C88="上期　変更",'⑧1.活動計画変更（販促）'!I88,IF('⑧1.活動計画変更（販促）'!C88="中止",0,IF('⑧1.活動計画変更（販促）'!C89="変更",'⑧1.活動計画変更（販促）'!I89,IF('⑧1.活動計画変更（販促）'!C89="中止",0,'⑧1.活動計画変更（販促）'!I87))))))</f>
        <v/>
      </c>
    </row>
    <row r="33" spans="2:20" ht="42.65" customHeight="1">
      <c r="B33" s="515" t="str">
        <f>IF('①4.事業内容（販促）'!B33="","",'①4.事業内容（販促）'!B33)</f>
        <v/>
      </c>
      <c r="C33" s="353" t="str">
        <f>IF(B33="","",IF('⑧1.活動計画変更（販促）'!C92="変更",'⑧1.活動計画変更（販促）'!D92,IF('⑧1.活動計画変更（販促）'!B90="報告済",'②4.実施状況（販促）'!C33,IF('⑧1.活動計画変更（販促）'!B90="中止",'①4.事業内容（販促）'!C33,'①4.事業内容（販促）'!C33))))</f>
        <v/>
      </c>
      <c r="D33" s="472" t="str">
        <f>IF(B33="","",IF('⑧1.活動計画変更（販促）'!C92="変更","下期変更",IF('⑧1.活動計画変更（販促）'!B90="中止","事業中止",IF('⑧1.活動計画変更（販促）'!C92="中止","事業中止",IF('⑦1.活動計画変更（販促）'!C63="変更","上期変更",IF('⑦1.活動計画変更（販促）'!C63="中止","事業中止",""))))))</f>
        <v/>
      </c>
      <c r="E33" s="478" t="str">
        <f>IF(B33="","",IF($D33="事業中止","",IF($D33="上期変更",'⑧1.活動計画変更（販促）'!E91,IF('⑥4.実施内容（販促）'!$D33="下期変更",'⑧1.活動計画変更（販促）'!E92,'⑧1.活動計画変更（販促）'!E90))))</f>
        <v/>
      </c>
      <c r="F33" s="478" t="str">
        <f>IF(C33="","",IF($D33="事業中止","",IF($D33="上期変更",'⑧1.活動計画変更（販促）'!F91,IF('⑥4.実施内容（販促）'!$D33="下期変更",'⑧1.活動計画変更（販促）'!F92,'⑧1.活動計画変更（販促）'!F90))))</f>
        <v/>
      </c>
      <c r="G33" s="481" t="str">
        <f>IF(D33="","",IF($D33="事業中止","",IF($D33="上期変更",'⑧1.活動計画変更（販促）'!G91,IF('⑥4.実施内容（販促）'!$D33="下期変更",'⑧1.活動計画変更（販促）'!G92,'⑧1.活動計画変更（販促）'!G90))))</f>
        <v/>
      </c>
      <c r="H33" s="1410"/>
      <c r="I33" s="1411"/>
      <c r="J33" s="1411"/>
      <c r="K33" s="1412"/>
      <c r="N33" s="2" t="str">
        <f t="shared" si="1"/>
        <v/>
      </c>
      <c r="O33" s="172" t="str">
        <f>IF(N33="","",'①4.事業内容（販促）'!P33)</f>
        <v/>
      </c>
      <c r="P33" s="172" t="e">
        <f>IF(N33="","",'①6.成果目標（販促）'!G63)*1000</f>
        <v>#VALUE!</v>
      </c>
      <c r="Q33" s="172" t="str">
        <f>IF(N33="","",IF('⑦1.活動計画変更（販促）'!C63="変更",'⑦1.活動計画変更（販促）'!H63,IF('⑦1.活動計画変更（販促）'!C63="中止",'⑦1.活動計画変更（販促）'!H63,'⑦1.活動計画変更（販促）'!H62)))</f>
        <v/>
      </c>
      <c r="R33" s="172" t="str">
        <f>IF(N33="","",IF('⑦1.活動計画変更（販促）'!C63="変更",'⑦1.活動計画変更（販促）'!I63,IF('⑦1.活動計画変更（販促）'!C63="中止",'⑦1.活動計画変更（販促）'!I63,'⑦1.活動計画変更（販促）'!I62)))</f>
        <v/>
      </c>
      <c r="S33" s="172" t="str">
        <f>IF(N33="","",IF('⑧1.活動計画変更（販促）'!B92="報告済",Q33,IF('⑧1.活動計画変更（販促）'!C91="上期　変更",'⑧1.活動計画変更（販促）'!H91,IF('⑧1.活動計画変更（販促）'!C91="中止",0,IF('⑧1.活動計画変更（販促）'!C92="変更",'⑧1.活動計画変更（販促）'!H92,IF('⑧1.活動計画変更（販促）'!C92="中止",0,'⑧1.活動計画変更（販促）'!H90))))))</f>
        <v/>
      </c>
      <c r="T33" s="172" t="str">
        <f>IF(N33="","",IF('⑧1.活動計画変更（販促）'!B92="報告済",R33,IF('⑧1.活動計画変更（販促）'!C91="上期　変更",'⑧1.活動計画変更（販促）'!I91,IF('⑧1.活動計画変更（販促）'!C91="中止",0,IF('⑧1.活動計画変更（販促）'!C92="変更",'⑧1.活動計画変更（販促）'!I92,IF('⑧1.活動計画変更（販促）'!C92="中止",0,'⑧1.活動計画変更（販促）'!I90))))))</f>
        <v/>
      </c>
    </row>
    <row r="34" spans="2:20" ht="42.65" customHeight="1" thickBot="1">
      <c r="B34" s="516" t="str">
        <f>IF('①4.事業内容（販促）'!B34="","",'①4.事業内容（販促）'!B34)</f>
        <v/>
      </c>
      <c r="C34" s="482" t="str">
        <f>IF(B34="","",IF('⑧1.活動計画変更（販促）'!C95="変更",'⑧1.活動計画変更（販促）'!D95,IF('⑧1.活動計画変更（販促）'!B93="報告済",'②4.実施状況（販促）'!C34,IF('⑧1.活動計画変更（販促）'!B93="中止",'①4.事業内容（販促）'!C34,'①4.事業内容（販促）'!C34))))</f>
        <v/>
      </c>
      <c r="D34" s="474" t="str">
        <f>IF(B34="","",IF('⑧1.活動計画変更（販促）'!C95="変更","下期変更",IF('⑧1.活動計画変更（販促）'!B93="中止","事業中止",IF('⑧1.活動計画変更（販促）'!C95="中止","事業中止",IF('⑦1.活動計画変更（販促）'!C65="変更","上期変更",IF('⑦1.活動計画変更（販促）'!C65="中止","事業中止",""))))))</f>
        <v/>
      </c>
      <c r="E34" s="483" t="str">
        <f>IF(B34="","",IF($D34="事業中止","",IF($D34="上期変更",'⑧1.活動計画変更（販促）'!E94,IF('⑥4.実施内容（販促）'!$D34="下期変更",'⑧1.活動計画変更（販促）'!E95,'⑧1.活動計画変更（販促）'!E93))))</f>
        <v/>
      </c>
      <c r="F34" s="483" t="str">
        <f>IF(C34="","",IF($D34="事業中止","",IF($D34="上期変更",'⑧1.活動計画変更（販促）'!F94,IF('⑥4.実施内容（販促）'!$D34="下期変更",'⑧1.活動計画変更（販促）'!F95,'⑧1.活動計画変更（販促）'!F93))))</f>
        <v/>
      </c>
      <c r="G34" s="484" t="str">
        <f>IF(D34="","",IF($D34="事業中止","",IF($D34="上期変更",'⑧1.活動計画変更（販促）'!G94,IF('⑥4.実施内容（販促）'!$D34="下期変更",'⑧1.活動計画変更（販促）'!G95,'⑧1.活動計画変更（販促）'!G93))))</f>
        <v/>
      </c>
      <c r="H34" s="1413"/>
      <c r="I34" s="1414"/>
      <c r="J34" s="1414"/>
      <c r="K34" s="1415"/>
      <c r="N34" s="2" t="str">
        <f t="shared" si="1"/>
        <v/>
      </c>
      <c r="O34" s="172" t="str">
        <f>IF(N34="","",'①4.事業内容（販促）'!P34)</f>
        <v/>
      </c>
      <c r="P34" s="172" t="e">
        <f>IF(N34="","",'①6.成果目標（販促）'!G65)*1000</f>
        <v>#VALUE!</v>
      </c>
      <c r="Q34" s="172" t="str">
        <f>IF(N34="","",IF('⑦1.活動計画変更（販促）'!C65="変更",'⑦1.活動計画変更（販促）'!H65,IF('⑦1.活動計画変更（販促）'!C65="中止",'⑦1.活動計画変更（販促）'!H65,'⑦1.活動計画変更（販促）'!H64)))</f>
        <v/>
      </c>
      <c r="R34" s="172" t="str">
        <f>IF(N34="","",IF('⑦1.活動計画変更（販促）'!C65="変更",'⑦1.活動計画変更（販促）'!I65,IF('⑦1.活動計画変更（販促）'!C65="中止",'⑦1.活動計画変更（販促）'!I65,'⑦1.活動計画変更（販促）'!I64)))</f>
        <v/>
      </c>
      <c r="S34" s="172" t="str">
        <f>IF(N34="","",IF('⑧1.活動計画変更（販促）'!B95="報告済",Q34,IF('⑧1.活動計画変更（販促）'!C94="上期　変更",'⑧1.活動計画変更（販促）'!H94,IF('⑧1.活動計画変更（販促）'!C94="中止",0,IF('⑧1.活動計画変更（販促）'!C95="変更",'⑧1.活動計画変更（販促）'!H95,IF('⑧1.活動計画変更（販促）'!C95="中止",0,'⑧1.活動計画変更（販促）'!H93))))))</f>
        <v/>
      </c>
      <c r="T34" s="172" t="str">
        <f>IF(N34="","",IF('⑧1.活動計画変更（販促）'!B95="報告済",R34,IF('⑧1.活動計画変更（販促）'!C94="上期　変更",'⑧1.活動計画変更（販促）'!I94,IF('⑧1.活動計画変更（販促）'!C94="中止",0,IF('⑧1.活動計画変更（販促）'!C95="変更",'⑧1.活動計画変更（販促）'!I95,IF('⑧1.活動計画変更（販促）'!C95="中止",0,'⑧1.活動計画変更（販促）'!I93))))))</f>
        <v/>
      </c>
    </row>
    <row r="35" spans="2:20" ht="42.65" customHeight="1">
      <c r="B35" s="514" t="str">
        <f>IF('①4.事業内容（販促）'!B35="","",'①4.事業内容（販促）'!B35)</f>
        <v/>
      </c>
      <c r="C35" s="485" t="str">
        <f>IF(B35="","",IF('⑧1.活動計画変更（販促）'!C98="変更",'⑧1.活動計画変更（販促）'!D98,IF('⑧1.活動計画変更（販促）'!B96="報告済",'②4.実施状況（販促）'!C35,IF('⑧1.活動計画変更（販促）'!B96="中止",'①4.事業内容（販促）'!C35,'①4.事業内容（販促）'!C35))))</f>
        <v/>
      </c>
      <c r="D35" s="475" t="str">
        <f>IF(B35="","",IF('⑧1.活動計画変更（販促）'!C98="変更","下期変更",IF('⑧1.活動計画変更（販促）'!B96="中止","事業中止",IF('⑧1.活動計画変更（販促）'!C98="中止","事業中止",IF('⑦1.活動計画変更（販促）'!C67="変更","上期変更",IF('⑦1.活動計画変更（販促）'!C67="中止","事業中止",""))))))</f>
        <v/>
      </c>
      <c r="E35" s="486" t="str">
        <f>IF(B35="","",IF($D35="事業中止","",IF($D35="上期変更",'⑧1.活動計画変更（販促）'!E97,IF('⑥4.実施内容（販促）'!$D35="下期変更",'⑧1.活動計画変更（販促）'!E98,'⑧1.活動計画変更（販促）'!E96))))</f>
        <v/>
      </c>
      <c r="F35" s="486" t="str">
        <f>IF(C35="","",IF($D35="事業中止","",IF($D35="上期変更",'⑧1.活動計画変更（販促）'!F97,IF('⑥4.実施内容（販促）'!$D35="下期変更",'⑧1.活動計画変更（販促）'!F98,'⑧1.活動計画変更（販促）'!F96))))</f>
        <v/>
      </c>
      <c r="G35" s="487" t="str">
        <f>IF(D35="","",IF($D35="事業中止","",IF($D35="上期変更",'⑧1.活動計画変更（販促）'!G97,IF('⑥4.実施内容（販促）'!$D35="下期変更",'⑧1.活動計画変更（販促）'!G98,'⑧1.活動計画変更（販促）'!G96))))</f>
        <v/>
      </c>
      <c r="H35" s="1416"/>
      <c r="I35" s="1417"/>
      <c r="J35" s="1417"/>
      <c r="K35" s="1418"/>
      <c r="N35" s="2" t="str">
        <f t="shared" ref="N35:N44" si="2">IF(B35="","",B35)</f>
        <v/>
      </c>
      <c r="O35" s="172" t="str">
        <f>IF(N35="","",'①4.事業内容（販促）'!P35)</f>
        <v/>
      </c>
      <c r="P35" s="172" t="e">
        <f>IF(N35="","",'①6.成果目標（販促）'!G67)*1000</f>
        <v>#VALUE!</v>
      </c>
      <c r="Q35" s="172" t="str">
        <f>IF(N35="","",IF('⑦1.活動計画変更（販促）'!C67="変更",'⑦1.活動計画変更（販促）'!H67,IF('⑦1.活動計画変更（販促）'!C67="中止",'⑦1.活動計画変更（販促）'!H67,'⑦1.活動計画変更（販促）'!H66)))</f>
        <v/>
      </c>
      <c r="R35" s="172" t="str">
        <f>IF(N35="","",IF('⑦1.活動計画変更（販促）'!C67="変更",'⑦1.活動計画変更（販促）'!I67,IF('⑦1.活動計画変更（販促）'!C67="中止",'⑦1.活動計画変更（販促）'!I67,'⑦1.活動計画変更（販促）'!I66)))</f>
        <v/>
      </c>
      <c r="S35" s="172" t="str">
        <f>IF(N35="","",IF('⑧1.活動計画変更（販促）'!B98="報告済",Q35,IF('⑧1.活動計画変更（販促）'!C97="上期　変更",'⑧1.活動計画変更（販促）'!H97,IF('⑧1.活動計画変更（販促）'!C97="中止",0,IF('⑧1.活動計画変更（販促）'!C98="変更",'⑧1.活動計画変更（販促）'!H98,IF('⑧1.活動計画変更（販促）'!C98="中止",0,'⑧1.活動計画変更（販促）'!H96))))))</f>
        <v/>
      </c>
      <c r="T35" s="172" t="str">
        <f>IF(N35="","",IF('⑧1.活動計画変更（販促）'!B98="報告済",R35,IF('⑧1.活動計画変更（販促）'!C97="上期　変更",'⑧1.活動計画変更（販促）'!I97,IF('⑧1.活動計画変更（販促）'!C97="中止",0,IF('⑧1.活動計画変更（販促）'!C98="変更",'⑧1.活動計画変更（販促）'!I98,IF('⑧1.活動計画変更（販促）'!C98="中止",0,'⑧1.活動計画変更（販促）'!I96))))))</f>
        <v/>
      </c>
    </row>
    <row r="36" spans="2:20" ht="42.65" customHeight="1">
      <c r="B36" s="515" t="str">
        <f>IF('①4.事業内容（販促）'!B36="","",'①4.事業内容（販促）'!B36)</f>
        <v/>
      </c>
      <c r="C36" s="353" t="str">
        <f>IF(B36="","",IF('⑧1.活動計画変更（販促）'!C101="変更",'⑧1.活動計画変更（販促）'!D101,IF('⑧1.活動計画変更（販促）'!B99="報告済",'②4.実施状況（販促）'!C36,IF('⑧1.活動計画変更（販促）'!B99="中止",'①4.事業内容（販促）'!C36,'①4.事業内容（販促）'!C36))))</f>
        <v/>
      </c>
      <c r="D36" s="472" t="str">
        <f>IF(B36="","",IF('⑧1.活動計画変更（販促）'!C101="変更","下期変更",IF('⑧1.活動計画変更（販促）'!B99="中止","事業中止",IF('⑧1.活動計画変更（販促）'!C101="中止","事業中止",IF('⑦1.活動計画変更（販促）'!C69="変更","上期変更",IF('⑦1.活動計画変更（販促）'!C69="中止","事業中止",""))))))</f>
        <v/>
      </c>
      <c r="E36" s="478" t="str">
        <f>IF(B36="","",IF($D36="事業中止","",IF($D36="上期変更",'⑧1.活動計画変更（販促）'!E100,IF('⑥4.実施内容（販促）'!$D36="下期変更",'⑧1.活動計画変更（販促）'!E101,'⑧1.活動計画変更（販促）'!E99))))</f>
        <v/>
      </c>
      <c r="F36" s="478" t="str">
        <f>IF(C36="","",IF($D36="事業中止","",IF($D36="上期変更",'⑧1.活動計画変更（販促）'!F100,IF('⑥4.実施内容（販促）'!$D36="下期変更",'⑧1.活動計画変更（販促）'!F101,'⑧1.活動計画変更（販促）'!F99))))</f>
        <v/>
      </c>
      <c r="G36" s="481" t="str">
        <f>IF(D36="","",IF($D36="事業中止","",IF($D36="上期変更",'⑧1.活動計画変更（販促）'!G100,IF('⑥4.実施内容（販促）'!$D36="下期変更",'⑧1.活動計画変更（販促）'!G101,'⑧1.活動計画変更（販促）'!G99))))</f>
        <v/>
      </c>
      <c r="H36" s="1410"/>
      <c r="I36" s="1411"/>
      <c r="J36" s="1411"/>
      <c r="K36" s="1412"/>
      <c r="N36" s="2" t="str">
        <f t="shared" si="2"/>
        <v/>
      </c>
      <c r="O36" s="172" t="str">
        <f>IF(N36="","",'①4.事業内容（販促）'!P36)</f>
        <v/>
      </c>
      <c r="P36" s="172" t="e">
        <f>IF(N36="","",'①6.成果目標（販促）'!G69)*1000</f>
        <v>#VALUE!</v>
      </c>
      <c r="Q36" s="172" t="str">
        <f>IF(N36="","",IF('⑦1.活動計画変更（販促）'!C69="変更",'⑦1.活動計画変更（販促）'!H69,IF('⑦1.活動計画変更（販促）'!C69="中止",'⑦1.活動計画変更（販促）'!H69,'⑦1.活動計画変更（販促）'!H68)))</f>
        <v/>
      </c>
      <c r="R36" s="172" t="str">
        <f>IF(N36="","",IF('⑦1.活動計画変更（販促）'!C69="変更",'⑦1.活動計画変更（販促）'!I69,IF('⑦1.活動計画変更（販促）'!C69="中止",'⑦1.活動計画変更（販促）'!I69,'⑦1.活動計画変更（販促）'!I68)))</f>
        <v/>
      </c>
      <c r="S36" s="172" t="str">
        <f>IF(N36="","",IF('⑧1.活動計画変更（販促）'!B101="報告済",Q36,IF('⑧1.活動計画変更（販促）'!C100="上期　変更",'⑧1.活動計画変更（販促）'!H100,IF('⑧1.活動計画変更（販促）'!C100="中止",0,IF('⑧1.活動計画変更（販促）'!C101="変更",'⑧1.活動計画変更（販促）'!H101,IF('⑧1.活動計画変更（販促）'!C101="中止",0,'⑧1.活動計画変更（販促）'!H99))))))</f>
        <v/>
      </c>
      <c r="T36" s="172" t="str">
        <f>IF(N36="","",IF('⑧1.活動計画変更（販促）'!B101="報告済",R36,IF('⑧1.活動計画変更（販促）'!C100="上期　変更",'⑧1.活動計画変更（販促）'!I100,IF('⑧1.活動計画変更（販促）'!C100="中止",0,IF('⑧1.活動計画変更（販促）'!C101="変更",'⑧1.活動計画変更（販促）'!I101,IF('⑧1.活動計画変更（販促）'!C101="中止",0,'⑧1.活動計画変更（販促）'!I99))))))</f>
        <v/>
      </c>
    </row>
    <row r="37" spans="2:20" ht="42.65" customHeight="1">
      <c r="B37" s="515" t="str">
        <f>IF('①4.事業内容（販促）'!B37="","",'①4.事業内容（販促）'!B37)</f>
        <v/>
      </c>
      <c r="C37" s="353" t="str">
        <f>IF(B37="","",IF('⑧1.活動計画変更（販促）'!C104="変更",'⑧1.活動計画変更（販促）'!D104,IF('⑧1.活動計画変更（販促）'!B102="報告済",'②4.実施状況（販促）'!C37,IF('⑧1.活動計画変更（販促）'!B102="中止",'①4.事業内容（販促）'!C37,'①4.事業内容（販促）'!C37))))</f>
        <v/>
      </c>
      <c r="D37" s="472" t="str">
        <f>IF(B37="","",IF('⑧1.活動計画変更（販促）'!C104="変更","下期変更",IF('⑧1.活動計画変更（販促）'!B102="中止","事業中止",IF('⑧1.活動計画変更（販促）'!C104="中止","事業中止",IF('⑦1.活動計画変更（販促）'!C71="変更","上期変更",IF('⑦1.活動計画変更（販促）'!C71="中止","事業中止",""))))))</f>
        <v/>
      </c>
      <c r="E37" s="478" t="str">
        <f>IF(B37="","",IF($D37="事業中止","",IF($D37="上期変更",'⑧1.活動計画変更（販促）'!E103,IF('⑥4.実施内容（販促）'!$D37="下期変更",'⑧1.活動計画変更（販促）'!E104,'⑧1.活動計画変更（販促）'!E102))))</f>
        <v/>
      </c>
      <c r="F37" s="478" t="str">
        <f>IF(C37="","",IF($D37="事業中止","",IF($D37="上期変更",'⑧1.活動計画変更（販促）'!F103,IF('⑥4.実施内容（販促）'!$D37="下期変更",'⑧1.活動計画変更（販促）'!F104,'⑧1.活動計画変更（販促）'!F102))))</f>
        <v/>
      </c>
      <c r="G37" s="481" t="str">
        <f>IF(D37="","",IF($D37="事業中止","",IF($D37="上期変更",'⑧1.活動計画変更（販促）'!G103,IF('⑥4.実施内容（販促）'!$D37="下期変更",'⑧1.活動計画変更（販促）'!G104,'⑧1.活動計画変更（販促）'!G102))))</f>
        <v/>
      </c>
      <c r="H37" s="1410"/>
      <c r="I37" s="1411"/>
      <c r="J37" s="1411"/>
      <c r="K37" s="1412"/>
      <c r="N37" s="2" t="str">
        <f t="shared" si="2"/>
        <v/>
      </c>
      <c r="O37" s="172" t="str">
        <f>IF(N37="","",'①4.事業内容（販促）'!P37)</f>
        <v/>
      </c>
      <c r="P37" s="172" t="e">
        <f>IF(N37="","",'①6.成果目標（販促）'!G71)*1000</f>
        <v>#VALUE!</v>
      </c>
      <c r="Q37" s="172" t="str">
        <f>IF(N37="","",IF('⑦1.活動計画変更（販促）'!C71="変更",'⑦1.活動計画変更（販促）'!H71,IF('⑦1.活動計画変更（販促）'!C71="中止",'⑦1.活動計画変更（販促）'!H71,'⑦1.活動計画変更（販促）'!H70)))</f>
        <v/>
      </c>
      <c r="R37" s="172" t="str">
        <f>IF(N37="","",IF('⑦1.活動計画変更（販促）'!C71="変更",'⑦1.活動計画変更（販促）'!I71,IF('⑦1.活動計画変更（販促）'!C71="中止",'⑦1.活動計画変更（販促）'!I71,'⑦1.活動計画変更（販促）'!I70)))</f>
        <v/>
      </c>
      <c r="S37" s="172" t="str">
        <f>IF(N37="","",IF('⑧1.活動計画変更（販促）'!B104="報告済",Q37,IF('⑧1.活動計画変更（販促）'!C103="上期　変更",'⑧1.活動計画変更（販促）'!H103,IF('⑧1.活動計画変更（販促）'!C103="中止",0,IF('⑧1.活動計画変更（販促）'!C104="変更",'⑧1.活動計画変更（販促）'!H104,IF('⑧1.活動計画変更（販促）'!C104="中止",0,'⑧1.活動計画変更（販促）'!H102))))))</f>
        <v/>
      </c>
      <c r="T37" s="172" t="str">
        <f>IF(N37="","",IF('⑧1.活動計画変更（販促）'!B104="報告済",R37,IF('⑧1.活動計画変更（販促）'!C103="上期　変更",'⑧1.活動計画変更（販促）'!I103,IF('⑧1.活動計画変更（販促）'!C103="中止",0,IF('⑧1.活動計画変更（販促）'!C104="変更",'⑧1.活動計画変更（販促）'!I104,IF('⑧1.活動計画変更（販促）'!C104="中止",0,'⑧1.活動計画変更（販促）'!I102))))))</f>
        <v/>
      </c>
    </row>
    <row r="38" spans="2:20" ht="42.65" customHeight="1">
      <c r="B38" s="515" t="str">
        <f>IF('①4.事業内容（販促）'!B38="","",'①4.事業内容（販促）'!B38)</f>
        <v/>
      </c>
      <c r="C38" s="353" t="str">
        <f>IF(B38="","",IF('⑧1.活動計画変更（販促）'!C107="変更",'⑧1.活動計画変更（販促）'!D107,IF('⑧1.活動計画変更（販促）'!B105="報告済",'②4.実施状況（販促）'!C38,IF('⑧1.活動計画変更（販促）'!B105="中止",'①4.事業内容（販促）'!C38,'①4.事業内容（販促）'!C38))))</f>
        <v/>
      </c>
      <c r="D38" s="472" t="str">
        <f>IF(B38="","",IF('⑧1.活動計画変更（販促）'!C107="変更","下期変更",IF('⑧1.活動計画変更（販促）'!B105="中止","事業中止",IF('⑧1.活動計画変更（販促）'!C107="中止","事業中止",IF('⑦1.活動計画変更（販促）'!C73="変更","上期変更",IF('⑦1.活動計画変更（販促）'!C73="中止","事業中止",""))))))</f>
        <v/>
      </c>
      <c r="E38" s="478" t="str">
        <f>IF(B38="","",IF($D38="事業中止","",IF($D38="上期変更",'⑧1.活動計画変更（販促）'!E106,IF('⑥4.実施内容（販促）'!$D38="下期変更",'⑧1.活動計画変更（販促）'!E107,'⑧1.活動計画変更（販促）'!E105))))</f>
        <v/>
      </c>
      <c r="F38" s="478" t="str">
        <f>IF(C38="","",IF($D38="事業中止","",IF($D38="上期変更",'⑧1.活動計画変更（販促）'!F106,IF('⑥4.実施内容（販促）'!$D38="下期変更",'⑧1.活動計画変更（販促）'!F107,'⑧1.活動計画変更（販促）'!F105))))</f>
        <v/>
      </c>
      <c r="G38" s="481" t="str">
        <f>IF(D38="","",IF($D38="事業中止","",IF($D38="上期変更",'⑧1.活動計画変更（販促）'!G106,IF('⑥4.実施内容（販促）'!$D38="下期変更",'⑧1.活動計画変更（販促）'!G107,'⑧1.活動計画変更（販促）'!G105))))</f>
        <v/>
      </c>
      <c r="H38" s="1410"/>
      <c r="I38" s="1411"/>
      <c r="J38" s="1411"/>
      <c r="K38" s="1412"/>
      <c r="N38" s="2" t="str">
        <f t="shared" si="2"/>
        <v/>
      </c>
      <c r="O38" s="172" t="str">
        <f>IF(N38="","",'①4.事業内容（販促）'!P38)</f>
        <v/>
      </c>
      <c r="P38" s="172" t="e">
        <f>IF(N38="","",'①6.成果目標（販促）'!G73)*1000</f>
        <v>#VALUE!</v>
      </c>
      <c r="Q38" s="172" t="str">
        <f>IF(N38="","",IF('⑦1.活動計画変更（販促）'!C73="変更",'⑦1.活動計画変更（販促）'!H73,IF('⑦1.活動計画変更（販促）'!C73="中止",'⑦1.活動計画変更（販促）'!H73,'⑦1.活動計画変更（販促）'!H72)))</f>
        <v/>
      </c>
      <c r="R38" s="172" t="str">
        <f>IF(N38="","",IF('⑦1.活動計画変更（販促）'!C73="変更",'⑦1.活動計画変更（販促）'!I73,IF('⑦1.活動計画変更（販促）'!C73="中止",'⑦1.活動計画変更（販促）'!I73,'⑦1.活動計画変更（販促）'!I72)))</f>
        <v/>
      </c>
      <c r="S38" s="172" t="str">
        <f>IF(N38="","",IF('⑧1.活動計画変更（販促）'!B107="報告済",Q38,IF('⑧1.活動計画変更（販促）'!C106="上期　変更",'⑧1.活動計画変更（販促）'!H106,IF('⑧1.活動計画変更（販促）'!C106="中止",0,IF('⑧1.活動計画変更（販促）'!C107="変更",'⑧1.活動計画変更（販促）'!H107,IF('⑧1.活動計画変更（販促）'!C107="中止",0,'⑧1.活動計画変更（販促）'!H105))))))</f>
        <v/>
      </c>
      <c r="T38" s="172" t="str">
        <f>IF(N38="","",IF('⑧1.活動計画変更（販促）'!B107="報告済",R38,IF('⑧1.活動計画変更（販促）'!C106="上期　変更",'⑧1.活動計画変更（販促）'!I106,IF('⑧1.活動計画変更（販促）'!C106="中止",0,IF('⑧1.活動計画変更（販促）'!C107="変更",'⑧1.活動計画変更（販促）'!I107,IF('⑧1.活動計画変更（販促）'!C107="中止",0,'⑧1.活動計画変更（販促）'!I105))))))</f>
        <v/>
      </c>
    </row>
    <row r="39" spans="2:20" ht="42.65" customHeight="1">
      <c r="B39" s="515" t="str">
        <f>IF('①4.事業内容（販促）'!B39="","",'①4.事業内容（販促）'!B39)</f>
        <v/>
      </c>
      <c r="C39" s="353" t="str">
        <f>IF(B39="","",IF('⑧1.活動計画変更（販促）'!C110="変更",'⑧1.活動計画変更（販促）'!D110,IF('⑧1.活動計画変更（販促）'!B108="報告済",'②4.実施状況（販促）'!C39,IF('⑧1.活動計画変更（販促）'!B108="中止",'①4.事業内容（販促）'!C39,'①4.事業内容（販促）'!C39))))</f>
        <v/>
      </c>
      <c r="D39" s="472" t="str">
        <f>IF(B39="","",IF('⑧1.活動計画変更（販促）'!C110="変更","下期変更",IF('⑧1.活動計画変更（販促）'!B108="中止","事業中止",IF('⑧1.活動計画変更（販促）'!C110="中止","事業中止",IF('⑦1.活動計画変更（販促）'!C75="変更","上期変更",IF('⑦1.活動計画変更（販促）'!C75="中止","事業中止",""))))))</f>
        <v/>
      </c>
      <c r="E39" s="478" t="str">
        <f>IF(B39="","",IF($D39="事業中止","",IF($D39="上期変更",'⑧1.活動計画変更（販促）'!E109,IF('⑥4.実施内容（販促）'!$D39="下期変更",'⑧1.活動計画変更（販促）'!E110,'⑧1.活動計画変更（販促）'!E108))))</f>
        <v/>
      </c>
      <c r="F39" s="478" t="str">
        <f>IF(C39="","",IF($D39="事業中止","",IF($D39="上期変更",'⑧1.活動計画変更（販促）'!F109,IF('⑥4.実施内容（販促）'!$D39="下期変更",'⑧1.活動計画変更（販促）'!F110,'⑧1.活動計画変更（販促）'!F108))))</f>
        <v/>
      </c>
      <c r="G39" s="481" t="str">
        <f>IF(D39="","",IF($D39="事業中止","",IF($D39="上期変更",'⑧1.活動計画変更（販促）'!G109,IF('⑥4.実施内容（販促）'!$D39="下期変更",'⑧1.活動計画変更（販促）'!G110,'⑧1.活動計画変更（販促）'!G108))))</f>
        <v/>
      </c>
      <c r="H39" s="1410"/>
      <c r="I39" s="1411"/>
      <c r="J39" s="1411"/>
      <c r="K39" s="1412"/>
      <c r="N39" s="2" t="str">
        <f t="shared" si="2"/>
        <v/>
      </c>
      <c r="O39" s="172" t="str">
        <f>IF(N39="","",'①4.事業内容（販促）'!P39)</f>
        <v/>
      </c>
      <c r="P39" s="172" t="e">
        <f>IF(N39="","",'①6.成果目標（販促）'!G75)*1000</f>
        <v>#VALUE!</v>
      </c>
      <c r="Q39" s="172" t="str">
        <f>IF(N39="","",IF('⑦1.活動計画変更（販促）'!C75="変更",'⑦1.活動計画変更（販促）'!H75,IF('⑦1.活動計画変更（販促）'!C75="中止",'⑦1.活動計画変更（販促）'!H75,'⑦1.活動計画変更（販促）'!H74)))</f>
        <v/>
      </c>
      <c r="R39" s="172" t="str">
        <f>IF(N39="","",IF('⑦1.活動計画変更（販促）'!C75="変更",'⑦1.活動計画変更（販促）'!I75,IF('⑦1.活動計画変更（販促）'!C75="中止",'⑦1.活動計画変更（販促）'!I75,'⑦1.活動計画変更（販促）'!I74)))</f>
        <v/>
      </c>
      <c r="S39" s="172" t="str">
        <f>IF(N39="","",IF('⑧1.活動計画変更（販促）'!B110="報告済",Q39,IF('⑧1.活動計画変更（販促）'!C109="上期　変更",'⑧1.活動計画変更（販促）'!H109,IF('⑧1.活動計画変更（販促）'!C109="中止",0,IF('⑧1.活動計画変更（販促）'!C110="変更",'⑧1.活動計画変更（販促）'!H110,IF('⑧1.活動計画変更（販促）'!C110="中止",0,'⑧1.活動計画変更（販促）'!H108))))))</f>
        <v/>
      </c>
      <c r="T39" s="172" t="str">
        <f>IF(N39="","",IF('⑧1.活動計画変更（販促）'!B110="報告済",R39,IF('⑧1.活動計画変更（販促）'!C109="上期　変更",'⑧1.活動計画変更（販促）'!I109,IF('⑧1.活動計画変更（販促）'!C109="中止",0,IF('⑧1.活動計画変更（販促）'!C110="変更",'⑧1.活動計画変更（販促）'!I110,IF('⑧1.活動計画変更（販促）'!C110="中止",0,'⑧1.活動計画変更（販促）'!I108))))))</f>
        <v/>
      </c>
    </row>
    <row r="40" spans="2:20" ht="42.65" customHeight="1">
      <c r="B40" s="515" t="str">
        <f>IF('①4.事業内容（販促）'!B40="","",'①4.事業内容（販促）'!B40)</f>
        <v/>
      </c>
      <c r="C40" s="353" t="str">
        <f>IF(B40="","",IF('⑧1.活動計画変更（販促）'!C113="変更",'⑧1.活動計画変更（販促）'!D113,IF('⑧1.活動計画変更（販促）'!B111="報告済",'②4.実施状況（販促）'!C40,IF('⑧1.活動計画変更（販促）'!B111="中止",'①4.事業内容（販促）'!C40,'①4.事業内容（販促）'!C40))))</f>
        <v/>
      </c>
      <c r="D40" s="472" t="str">
        <f>IF(B40="","",IF('⑧1.活動計画変更（販促）'!C113="変更","下期変更",IF('⑧1.活動計画変更（販促）'!B111="中止","事業中止",IF('⑧1.活動計画変更（販促）'!C113="中止","事業中止",IF('⑦1.活動計画変更（販促）'!C77="変更","上期変更",IF('⑦1.活動計画変更（販促）'!C77="中止","事業中止",""))))))</f>
        <v/>
      </c>
      <c r="E40" s="478" t="str">
        <f>IF(B40="","",IF($D40="事業中止","",IF($D40="上期変更",'⑧1.活動計画変更（販促）'!E112,IF('⑥4.実施内容（販促）'!$D40="下期変更",'⑧1.活動計画変更（販促）'!E113,'⑧1.活動計画変更（販促）'!E111))))</f>
        <v/>
      </c>
      <c r="F40" s="478" t="str">
        <f>IF(C40="","",IF($D40="事業中止","",IF($D40="上期変更",'⑧1.活動計画変更（販促）'!F112,IF('⑥4.実施内容（販促）'!$D40="下期変更",'⑧1.活動計画変更（販促）'!F113,'⑧1.活動計画変更（販促）'!F111))))</f>
        <v/>
      </c>
      <c r="G40" s="481" t="str">
        <f>IF(D40="","",IF($D40="事業中止","",IF($D40="上期変更",'⑧1.活動計画変更（販促）'!G112,IF('⑥4.実施内容（販促）'!$D40="下期変更",'⑧1.活動計画変更（販促）'!G113,'⑧1.活動計画変更（販促）'!G111))))</f>
        <v/>
      </c>
      <c r="H40" s="1410"/>
      <c r="I40" s="1411"/>
      <c r="J40" s="1411"/>
      <c r="K40" s="1412"/>
      <c r="N40" s="2" t="str">
        <f t="shared" si="2"/>
        <v/>
      </c>
      <c r="O40" s="172" t="str">
        <f>IF(N40="","",'①4.事業内容（販促）'!P40)</f>
        <v/>
      </c>
      <c r="P40" s="172" t="e">
        <f>IF(N40="","",'①6.成果目標（販促）'!G77)*1000</f>
        <v>#VALUE!</v>
      </c>
      <c r="Q40" s="172" t="str">
        <f>IF(N40="","",IF('⑦1.活動計画変更（販促）'!C77="変更",'⑦1.活動計画変更（販促）'!H77,IF('⑦1.活動計画変更（販促）'!C77="中止",'⑦1.活動計画変更（販促）'!H77,'⑦1.活動計画変更（販促）'!H76)))</f>
        <v/>
      </c>
      <c r="R40" s="172" t="str">
        <f>IF(N40="","",IF('⑦1.活動計画変更（販促）'!C77="変更",'⑦1.活動計画変更（販促）'!I77,IF('⑦1.活動計画変更（販促）'!C77="中止",'⑦1.活動計画変更（販促）'!I77,'⑦1.活動計画変更（販促）'!I76)))</f>
        <v/>
      </c>
      <c r="S40" s="172" t="str">
        <f>IF(N40="","",IF('⑧1.活動計画変更（販促）'!B113="報告済",Q40,IF('⑧1.活動計画変更（販促）'!C112="上期　変更",'⑧1.活動計画変更（販促）'!H112,IF('⑧1.活動計画変更（販促）'!C112="中止",0,IF('⑧1.活動計画変更（販促）'!C113="変更",'⑧1.活動計画変更（販促）'!H113,IF('⑧1.活動計画変更（販促）'!C113="中止",0,'⑧1.活動計画変更（販促）'!H111))))))</f>
        <v/>
      </c>
      <c r="T40" s="172" t="str">
        <f>IF(N40="","",IF('⑧1.活動計画変更（販促）'!B113="報告済",R40,IF('⑧1.活動計画変更（販促）'!C112="上期　変更",'⑧1.活動計画変更（販促）'!I112,IF('⑧1.活動計画変更（販促）'!C112="中止",0,IF('⑧1.活動計画変更（販促）'!C113="変更",'⑧1.活動計画変更（販促）'!I113,IF('⑧1.活動計画変更（販促）'!C113="中止",0,'⑧1.活動計画変更（販促）'!I111))))))</f>
        <v/>
      </c>
    </row>
    <row r="41" spans="2:20" ht="42.65" customHeight="1">
      <c r="B41" s="515" t="str">
        <f>IF('①4.事業内容（販促）'!B41="","",'①4.事業内容（販促）'!B41)</f>
        <v/>
      </c>
      <c r="C41" s="353" t="str">
        <f>IF(B41="","",IF('⑧1.活動計画変更（販促）'!C116="変更",'⑧1.活動計画変更（販促）'!D116,IF('⑧1.活動計画変更（販促）'!B114="報告済",'②4.実施状況（販促）'!C41,IF('⑧1.活動計画変更（販促）'!B114="中止",'①4.事業内容（販促）'!C41,'①4.事業内容（販促）'!C41))))</f>
        <v/>
      </c>
      <c r="D41" s="472" t="str">
        <f>IF(B41="","",IF('⑧1.活動計画変更（販促）'!C116="変更","下期変更",IF('⑧1.活動計画変更（販促）'!B114="中止","事業中止",IF('⑧1.活動計画変更（販促）'!C116="中止","事業中止",IF('⑦1.活動計画変更（販促）'!C79="変更","上期変更",IF('⑦1.活動計画変更（販促）'!C79="中止","事業中止",""))))))</f>
        <v/>
      </c>
      <c r="E41" s="478" t="str">
        <f>IF(B41="","",IF($D41="事業中止","",IF($D41="上期変更",'⑧1.活動計画変更（販促）'!E115,IF('⑥4.実施内容（販促）'!$D41="下期変更",'⑧1.活動計画変更（販促）'!E116,'⑧1.活動計画変更（販促）'!E114))))</f>
        <v/>
      </c>
      <c r="F41" s="478" t="str">
        <f>IF(C41="","",IF($D41="事業中止","",IF($D41="上期変更",'⑧1.活動計画変更（販促）'!F115,IF('⑥4.実施内容（販促）'!$D41="下期変更",'⑧1.活動計画変更（販促）'!F116,'⑧1.活動計画変更（販促）'!F114))))</f>
        <v/>
      </c>
      <c r="G41" s="481" t="str">
        <f>IF(D41="","",IF($D41="事業中止","",IF($D41="上期変更",'⑧1.活動計画変更（販促）'!G115,IF('⑥4.実施内容（販促）'!$D41="下期変更",'⑧1.活動計画変更（販促）'!G116,'⑧1.活動計画変更（販促）'!G114))))</f>
        <v/>
      </c>
      <c r="H41" s="1410"/>
      <c r="I41" s="1411"/>
      <c r="J41" s="1411"/>
      <c r="K41" s="1412"/>
      <c r="N41" s="2" t="str">
        <f t="shared" si="2"/>
        <v/>
      </c>
      <c r="O41" s="172" t="str">
        <f>IF(N41="","",'①4.事業内容（販促）'!P41)</f>
        <v/>
      </c>
      <c r="P41" s="172" t="e">
        <f>IF(N41="","",'①6.成果目標（販促）'!G79)*1000</f>
        <v>#VALUE!</v>
      </c>
      <c r="Q41" s="172" t="str">
        <f>IF(N41="","",IF('⑦1.活動計画変更（販促）'!C79="変更",'⑦1.活動計画変更（販促）'!H79,IF('⑦1.活動計画変更（販促）'!C79="中止",'⑦1.活動計画変更（販促）'!H79,'⑦1.活動計画変更（販促）'!H78)))</f>
        <v/>
      </c>
      <c r="R41" s="172" t="str">
        <f>IF(N41="","",IF('⑦1.活動計画変更（販促）'!C79="変更",'⑦1.活動計画変更（販促）'!I79,IF('⑦1.活動計画変更（販促）'!C79="中止",'⑦1.活動計画変更（販促）'!I79,'⑦1.活動計画変更（販促）'!I78)))</f>
        <v/>
      </c>
      <c r="S41" s="172" t="str">
        <f>IF(N41="","",IF('⑧1.活動計画変更（販促）'!B116="報告済",Q41,IF('⑧1.活動計画変更（販促）'!C115="上期　変更",'⑧1.活動計画変更（販促）'!H115,IF('⑧1.活動計画変更（販促）'!C115="中止",0,IF('⑧1.活動計画変更（販促）'!C116="変更",'⑧1.活動計画変更（販促）'!H116,IF('⑧1.活動計画変更（販促）'!C116="中止",0,'⑧1.活動計画変更（販促）'!H114))))))</f>
        <v/>
      </c>
      <c r="T41" s="172" t="str">
        <f>IF(N41="","",IF('⑧1.活動計画変更（販促）'!B116="報告済",R41,IF('⑧1.活動計画変更（販促）'!C115="上期　変更",'⑧1.活動計画変更（販促）'!I115,IF('⑧1.活動計画変更（販促）'!C115="中止",0,IF('⑧1.活動計画変更（販促）'!C116="変更",'⑧1.活動計画変更（販促）'!I116,IF('⑧1.活動計画変更（販促）'!C116="中止",0,'⑧1.活動計画変更（販促）'!I114))))))</f>
        <v/>
      </c>
    </row>
    <row r="42" spans="2:20" ht="42.65" customHeight="1">
      <c r="B42" s="515" t="str">
        <f>IF('①4.事業内容（販促）'!B42="","",'①4.事業内容（販促）'!B42)</f>
        <v/>
      </c>
      <c r="C42" s="353" t="str">
        <f>IF(B42="","",IF('⑧1.活動計画変更（販促）'!C119="変更",'⑧1.活動計画変更（販促）'!D119,IF('⑧1.活動計画変更（販促）'!B117="報告済",'②4.実施状況（販促）'!C42,IF('⑧1.活動計画変更（販促）'!B117="中止",'①4.事業内容（販促）'!C42,'①4.事業内容（販促）'!C42))))</f>
        <v/>
      </c>
      <c r="D42" s="472" t="str">
        <f>IF(B42="","",IF('⑧1.活動計画変更（販促）'!C119="変更","下期変更",IF('⑧1.活動計画変更（販促）'!B117="中止","事業中止",IF('⑧1.活動計画変更（販促）'!C119="中止","事業中止",IF('⑦1.活動計画変更（販促）'!C81="変更","上期変更",IF('⑦1.活動計画変更（販促）'!C81="中止","事業中止",""))))))</f>
        <v/>
      </c>
      <c r="E42" s="478" t="str">
        <f>IF(B42="","",IF($D42="事業中止","",IF($D42="上期変更",'⑧1.活動計画変更（販促）'!E118,IF('⑥4.実施内容（販促）'!$D42="下期変更",'⑧1.活動計画変更（販促）'!E119,'⑧1.活動計画変更（販促）'!E117))))</f>
        <v/>
      </c>
      <c r="F42" s="478" t="str">
        <f>IF(C42="","",IF($D42="事業中止","",IF($D42="上期変更",'⑧1.活動計画変更（販促）'!F118,IF('⑥4.実施内容（販促）'!$D42="下期変更",'⑧1.活動計画変更（販促）'!F119,'⑧1.活動計画変更（販促）'!F117))))</f>
        <v/>
      </c>
      <c r="G42" s="481" t="str">
        <f>IF(D42="","",IF($D42="事業中止","",IF($D42="上期変更",'⑧1.活動計画変更（販促）'!G118,IF('⑥4.実施内容（販促）'!$D42="下期変更",'⑧1.活動計画変更（販促）'!G119,'⑧1.活動計画変更（販促）'!G117))))</f>
        <v/>
      </c>
      <c r="H42" s="1410"/>
      <c r="I42" s="1411"/>
      <c r="J42" s="1411"/>
      <c r="K42" s="1412"/>
      <c r="N42" s="2" t="str">
        <f t="shared" si="2"/>
        <v/>
      </c>
      <c r="O42" s="172" t="str">
        <f>IF(N42="","",'①4.事業内容（販促）'!P42)</f>
        <v/>
      </c>
      <c r="P42" s="172" t="e">
        <f>IF(N42="","",'①6.成果目標（販促）'!G81)*1000</f>
        <v>#VALUE!</v>
      </c>
      <c r="Q42" s="172" t="str">
        <f>IF(N42="","",IF('⑦1.活動計画変更（販促）'!C81="変更",'⑦1.活動計画変更（販促）'!H81,IF('⑦1.活動計画変更（販促）'!C81="中止",'⑦1.活動計画変更（販促）'!H81,'⑦1.活動計画変更（販促）'!H80)))</f>
        <v/>
      </c>
      <c r="R42" s="172" t="str">
        <f>IF(N42="","",IF('⑦1.活動計画変更（販促）'!C81="変更",'⑦1.活動計画変更（販促）'!I81,IF('⑦1.活動計画変更（販促）'!C81="中止",'⑦1.活動計画変更（販促）'!I81,'⑦1.活動計画変更（販促）'!I80)))</f>
        <v/>
      </c>
      <c r="S42" s="172" t="str">
        <f>IF(N42="","",IF('⑧1.活動計画変更（販促）'!B119="報告済",Q42,IF('⑧1.活動計画変更（販促）'!C118="上期　変更",'⑧1.活動計画変更（販促）'!H118,IF('⑧1.活動計画変更（販促）'!C118="中止",0,IF('⑧1.活動計画変更（販促）'!C119="変更",'⑧1.活動計画変更（販促）'!H119,IF('⑧1.活動計画変更（販促）'!C119="中止",0,'⑧1.活動計画変更（販促）'!H117))))))</f>
        <v/>
      </c>
      <c r="T42" s="172" t="str">
        <f>IF(N42="","",IF('⑧1.活動計画変更（販促）'!B119="報告済",R42,IF('⑧1.活動計画変更（販促）'!C118="上期　変更",'⑧1.活動計画変更（販促）'!I118,IF('⑧1.活動計画変更（販促）'!C118="中止",0,IF('⑧1.活動計画変更（販促）'!C119="変更",'⑧1.活動計画変更（販促）'!I119,IF('⑧1.活動計画変更（販促）'!C119="中止",0,'⑧1.活動計画変更（販促）'!I117))))))</f>
        <v/>
      </c>
    </row>
    <row r="43" spans="2:20" ht="42.65" customHeight="1">
      <c r="B43" s="515" t="str">
        <f>IF('①4.事業内容（販促）'!B43="","",'①4.事業内容（販促）'!B43)</f>
        <v/>
      </c>
      <c r="C43" s="353" t="str">
        <f>IF(B43="","",IF('⑧1.活動計画変更（販促）'!C122="変更",'⑧1.活動計画変更（販促）'!D122,IF('⑧1.活動計画変更（販促）'!B120="報告済",'②4.実施状況（販促）'!C43,IF('⑧1.活動計画変更（販促）'!B120="中止",'①4.事業内容（販促）'!C43,'①4.事業内容（販促）'!C43))))</f>
        <v/>
      </c>
      <c r="D43" s="472" t="str">
        <f>IF(B43="","",IF('⑧1.活動計画変更（販促）'!C122="変更","下期変更",IF('⑧1.活動計画変更（販促）'!B120="中止","事業中止",IF('⑧1.活動計画変更（販促）'!C122="中止","事業中止",IF('⑦1.活動計画変更（販促）'!C83="変更","上期変更",IF('⑦1.活動計画変更（販促）'!C83="中止","事業中止",""))))))</f>
        <v/>
      </c>
      <c r="E43" s="478" t="str">
        <f>IF(B43="","",IF($D43="事業中止","",IF($D43="上期変更",'⑧1.活動計画変更（販促）'!E121,IF('⑥4.実施内容（販促）'!$D43="下期変更",'⑧1.活動計画変更（販促）'!E122,'⑧1.活動計画変更（販促）'!E120))))</f>
        <v/>
      </c>
      <c r="F43" s="478" t="str">
        <f>IF(C43="","",IF($D43="事業中止","",IF($D43="上期変更",'⑧1.活動計画変更（販促）'!F121,IF('⑥4.実施内容（販促）'!$D43="下期変更",'⑧1.活動計画変更（販促）'!F122,'⑧1.活動計画変更（販促）'!F120))))</f>
        <v/>
      </c>
      <c r="G43" s="481" t="str">
        <f>IF(D43="","",IF($D43="事業中止","",IF($D43="上期変更",'⑧1.活動計画変更（販促）'!G121,IF('⑥4.実施内容（販促）'!$D43="下期変更",'⑧1.活動計画変更（販促）'!G122,'⑧1.活動計画変更（販促）'!G120))))</f>
        <v/>
      </c>
      <c r="H43" s="1410"/>
      <c r="I43" s="1411"/>
      <c r="J43" s="1411"/>
      <c r="K43" s="1412"/>
      <c r="N43" s="2" t="str">
        <f t="shared" si="2"/>
        <v/>
      </c>
      <c r="O43" s="172" t="str">
        <f>IF(N43="","",'①4.事業内容（販促）'!P43)</f>
        <v/>
      </c>
      <c r="P43" s="172" t="e">
        <f>IF(N43="","",'①6.成果目標（販促）'!G83)*1000</f>
        <v>#VALUE!</v>
      </c>
      <c r="Q43" s="172" t="str">
        <f>IF(N43="","",IF('⑦1.活動計画変更（販促）'!C83="変更",'⑦1.活動計画変更（販促）'!H83,IF('⑦1.活動計画変更（販促）'!C83="中止",'⑦1.活動計画変更（販促）'!H83,'⑦1.活動計画変更（販促）'!H82)))</f>
        <v/>
      </c>
      <c r="R43" s="172" t="str">
        <f>IF(N43="","",IF('⑦1.活動計画変更（販促）'!C83="変更",'⑦1.活動計画変更（販促）'!I83,IF('⑦1.活動計画変更（販促）'!C83="中止",'⑦1.活動計画変更（販促）'!I83,'⑦1.活動計画変更（販促）'!I82)))</f>
        <v/>
      </c>
      <c r="S43" s="172" t="str">
        <f>IF(N43="","",IF('⑧1.活動計画変更（販促）'!B122="報告済",Q43,IF('⑧1.活動計画変更（販促）'!C121="上期　変更",'⑧1.活動計画変更（販促）'!H121,IF('⑧1.活動計画変更（販促）'!C121="中止",0,IF('⑧1.活動計画変更（販促）'!C122="変更",'⑧1.活動計画変更（販促）'!H122,IF('⑧1.活動計画変更（販促）'!C122="中止",0,'⑧1.活動計画変更（販促）'!H120))))))</f>
        <v/>
      </c>
      <c r="T43" s="172" t="str">
        <f>IF(N43="","",IF('⑧1.活動計画変更（販促）'!B122="報告済",R43,IF('⑧1.活動計画変更（販促）'!C121="上期　変更",'⑧1.活動計画変更（販促）'!I121,IF('⑧1.活動計画変更（販促）'!C121="中止",0,IF('⑧1.活動計画変更（販促）'!C122="変更",'⑧1.活動計画変更（販促）'!I122,IF('⑧1.活動計画変更（販促）'!C122="中止",0,'⑧1.活動計画変更（販促）'!I120))))))</f>
        <v/>
      </c>
    </row>
    <row r="44" spans="2:20" ht="42.65" customHeight="1" thickBot="1">
      <c r="B44" s="516" t="str">
        <f>IF('①4.事業内容（販促）'!B44="","",'①4.事業内容（販促）'!B44)</f>
        <v/>
      </c>
      <c r="C44" s="482" t="str">
        <f>IF(B44="","",IF('⑧1.活動計画変更（販促）'!C125="変更",'⑧1.活動計画変更（販促）'!D125,IF('⑧1.活動計画変更（販促）'!B123="報告済",'②4.実施状況（販促）'!C44,IF('⑧1.活動計画変更（販促）'!B123="中止",'①4.事業内容（販促）'!C44,'①4.事業内容（販促）'!C44))))</f>
        <v/>
      </c>
      <c r="D44" s="474" t="str">
        <f>IF(B44="","",IF('⑧1.活動計画変更（販促）'!C125="変更","下期変更",IF('⑧1.活動計画変更（販促）'!B123="中止","事業中止",IF('⑧1.活動計画変更（販促）'!C125="中止","事業中止",IF('⑦1.活動計画変更（販促）'!C85="変更","上期変更",IF('⑦1.活動計画変更（販促）'!C85="中止","事業中止",""))))))</f>
        <v/>
      </c>
      <c r="E44" s="483" t="str">
        <f>IF(B44="","",IF($D44="事業中止","",IF($D44="上期変更",'⑧1.活動計画変更（販促）'!E124,IF('⑥4.実施内容（販促）'!$D44="下期変更",'⑧1.活動計画変更（販促）'!E125,'⑧1.活動計画変更（販促）'!E123))))</f>
        <v/>
      </c>
      <c r="F44" s="483" t="str">
        <f>IF(C44="","",IF($D44="事業中止","",IF($D44="上期変更",'⑧1.活動計画変更（販促）'!F124,IF('⑥4.実施内容（販促）'!$D44="下期変更",'⑧1.活動計画変更（販促）'!F125,'⑧1.活動計画変更（販促）'!F123))))</f>
        <v/>
      </c>
      <c r="G44" s="484" t="str">
        <f>IF(D44="","",IF($D44="事業中止","",IF($D44="上期変更",'⑧1.活動計画変更（販促）'!G124,IF('⑥4.実施内容（販促）'!$D44="下期変更",'⑧1.活動計画変更（販促）'!G125,'⑧1.活動計画変更（販促）'!G123))))</f>
        <v/>
      </c>
      <c r="H44" s="1413"/>
      <c r="I44" s="1414"/>
      <c r="J44" s="1414"/>
      <c r="K44" s="1415"/>
      <c r="N44" s="2" t="str">
        <f t="shared" si="2"/>
        <v/>
      </c>
      <c r="O44" s="172" t="str">
        <f>IF(N44="","",'①4.事業内容（販促）'!P44)</f>
        <v/>
      </c>
      <c r="P44" s="172" t="e">
        <f>IF(N44="","",'①6.成果目標（販促）'!G85)*1000</f>
        <v>#VALUE!</v>
      </c>
      <c r="Q44" s="172" t="str">
        <f>IF(N44="","",IF('⑦1.活動計画変更（販促）'!C85="変更",'⑦1.活動計画変更（販促）'!H85,IF('⑦1.活動計画変更（販促）'!C85="中止",'⑦1.活動計画変更（販促）'!H85,'⑦1.活動計画変更（販促）'!H84)))</f>
        <v/>
      </c>
      <c r="R44" s="172" t="str">
        <f>IF(N44="","",IF('⑦1.活動計画変更（販促）'!C85="変更",'⑦1.活動計画変更（販促）'!I85,IF('⑦1.活動計画変更（販促）'!C85="中止",'⑦1.活動計画変更（販促）'!I85,'⑦1.活動計画変更（販促）'!I84)))</f>
        <v/>
      </c>
      <c r="S44" s="172" t="str">
        <f>IF(N44="","",IF('⑧1.活動計画変更（販促）'!B125="報告済",Q44,IF('⑧1.活動計画変更（販促）'!C124="上期　変更",'⑧1.活動計画変更（販促）'!H124,IF('⑧1.活動計画変更（販促）'!C124="中止",0,IF('⑧1.活動計画変更（販促）'!C125="変更",'⑧1.活動計画変更（販促）'!H125,IF('⑧1.活動計画変更（販促）'!C125="中止",0,'⑧1.活動計画変更（販促）'!H123))))))</f>
        <v/>
      </c>
      <c r="T44" s="172" t="str">
        <f>IF(N44="","",IF('⑧1.活動計画変更（販促）'!B125="報告済",R44,IF('⑧1.活動計画変更（販促）'!C124="上期　変更",'⑧1.活動計画変更（販促）'!I124,IF('⑧1.活動計画変更（販促）'!C124="中止",0,IF('⑧1.活動計画変更（販促）'!C125="変更",'⑧1.活動計画変更（販促）'!I125,IF('⑧1.活動計画変更（販促）'!C125="中止",0,'⑧1.活動計画変更（販促）'!I123))))))</f>
        <v/>
      </c>
    </row>
    <row r="45" spans="2:20" ht="42.65" customHeight="1">
      <c r="B45" s="514" t="str">
        <f>IF('①4.事業内容（販促）'!B45="","",'①4.事業内容（販促）'!B45)</f>
        <v/>
      </c>
      <c r="C45" s="485" t="str">
        <f>IF(B45="","",IF('⑧1.活動計画変更（販促）'!C128="変更",'⑧1.活動計画変更（販促）'!D128,IF('⑧1.活動計画変更（販促）'!B126="報告済",'②4.実施状況（販促）'!C45,IF('⑧1.活動計画変更（販促）'!B126="中止",'①4.事業内容（販促）'!C45,'①4.事業内容（販促）'!C45))))</f>
        <v/>
      </c>
      <c r="D45" s="475" t="str">
        <f>IF(B45="","",IF('⑧1.活動計画変更（販促）'!C128="変更","下期変更",IF('⑧1.活動計画変更（販促）'!B126="中止","事業中止",IF('⑧1.活動計画変更（販促）'!C128="中止","事業中止",IF('⑦1.活動計画変更（販促）'!C87="変更","上期変更",IF('⑦1.活動計画変更（販促）'!C87="中止","事業中止",""))))))</f>
        <v/>
      </c>
      <c r="E45" s="486" t="str">
        <f>IF(B45="","",IF($D45="事業中止","",IF($D45="上期変更",'⑧1.活動計画変更（販促）'!E127,IF('⑥4.実施内容（販促）'!$D45="下期変更",'⑧1.活動計画変更（販促）'!E128,'⑧1.活動計画変更（販促）'!E126))))</f>
        <v/>
      </c>
      <c r="F45" s="486" t="str">
        <f>IF(C45="","",IF($D45="事業中止","",IF($D45="上期変更",'⑧1.活動計画変更（販促）'!F127,IF('⑥4.実施内容（販促）'!$D45="下期変更",'⑧1.活動計画変更（販促）'!F128,'⑧1.活動計画変更（販促）'!F126))))</f>
        <v/>
      </c>
      <c r="G45" s="487" t="str">
        <f>IF(D45="","",IF($D45="事業中止","",IF($D45="上期変更",'⑧1.活動計画変更（販促）'!G127,IF('⑥4.実施内容（販促）'!$D45="下期変更",'⑧1.活動計画変更（販促）'!G128,'⑧1.活動計画変更（販促）'!G126))))</f>
        <v/>
      </c>
      <c r="H45" s="1416"/>
      <c r="I45" s="1417"/>
      <c r="J45" s="1417"/>
      <c r="K45" s="1418"/>
      <c r="N45" s="2" t="str">
        <f t="shared" ref="N45:N54" si="3">IF(B45="","",B45)</f>
        <v/>
      </c>
      <c r="O45" s="172" t="str">
        <f>IF(N45="","",'①4.事業内容（販促）'!P45)</f>
        <v/>
      </c>
      <c r="P45" s="172" t="e">
        <f>IF(N45="","",'①6.成果目標（販促）'!G87)*1000</f>
        <v>#VALUE!</v>
      </c>
      <c r="Q45" s="172" t="str">
        <f>IF(N45="","",IF('⑦1.活動計画変更（販促）'!C87="変更",'⑦1.活動計画変更（販促）'!H87,IF('⑦1.活動計画変更（販促）'!C87="中止",'⑦1.活動計画変更（販促）'!H87,'⑦1.活動計画変更（販促）'!H86)))</f>
        <v/>
      </c>
      <c r="R45" s="172" t="str">
        <f>IF(N45="","",IF('⑦1.活動計画変更（販促）'!C87="変更",'⑦1.活動計画変更（販促）'!I87,IF('⑦1.活動計画変更（販促）'!C87="中止",'⑦1.活動計画変更（販促）'!I87,'⑦1.活動計画変更（販促）'!I86)))</f>
        <v/>
      </c>
      <c r="S45" s="897" t="str">
        <f>IF(N45="","",IF('⑧1.活動計画変更（販促）'!B128="報告済",Q45,IF('⑧1.活動計画変更（販促）'!C127="上期　変更",'⑧1.活動計画変更（販促）'!H127,IF('⑧1.活動計画変更（販促）'!C127="中止",0,IF('⑧1.活動計画変更（販促）'!C128="変更",'⑧1.活動計画変更（販促）'!H128,IF('⑧1.活動計画変更（販促）'!C128="中止",0,'⑧1.活動計画変更（販促）'!H126))))))</f>
        <v/>
      </c>
      <c r="T45" s="172" t="str">
        <f>IF(N45="","",IF('⑧1.活動計画変更（販促）'!B128="報告済",R45,IF('⑧1.活動計画変更（販促）'!C127="上期　変更",'⑧1.活動計画変更（販促）'!I127,IF('⑧1.活動計画変更（販促）'!C127="中止",0,IF('⑧1.活動計画変更（販促）'!C128="変更",'⑧1.活動計画変更（販促）'!I128,IF('⑧1.活動計画変更（販促）'!C128="中止",0,'⑧1.活動計画変更（販促）'!I126))))))</f>
        <v/>
      </c>
    </row>
    <row r="46" spans="2:20" ht="42.65" customHeight="1">
      <c r="B46" s="515" t="str">
        <f>IF('①4.事業内容（販促）'!B46="","",'①4.事業内容（販促）'!B46)</f>
        <v/>
      </c>
      <c r="C46" s="353" t="str">
        <f>IF(B46="","",IF('⑧1.活動計画変更（販促）'!C131="変更",'⑧1.活動計画変更（販促）'!D131,IF('⑧1.活動計画変更（販促）'!B129="報告済",'②4.実施状況（販促）'!C46,IF('⑧1.活動計画変更（販促）'!B129="中止",'①4.事業内容（販促）'!C46,'①4.事業内容（販促）'!C46))))</f>
        <v/>
      </c>
      <c r="D46" s="472" t="str">
        <f>IF(B46="","",IF('⑧1.活動計画変更（販促）'!C131="変更","下期変更",IF('⑧1.活動計画変更（販促）'!B129="中止","事業中止",IF('⑧1.活動計画変更（販促）'!C131="中止","事業中止",IF('⑦1.活動計画変更（販促）'!C89="変更","上期変更",IF('⑦1.活動計画変更（販促）'!C89="中止","事業中止",""))))))</f>
        <v/>
      </c>
      <c r="E46" s="478" t="str">
        <f>IF(B46="","",IF($D46="事業中止","",IF($D46="上期変更",'⑧1.活動計画変更（販促）'!E130,IF('⑥4.実施内容（販促）'!$D46="下期変更",'⑧1.活動計画変更（販促）'!E131,'⑧1.活動計画変更（販促）'!E129))))</f>
        <v/>
      </c>
      <c r="F46" s="478" t="str">
        <f>IF(C46="","",IF($D46="事業中止","",IF($D46="上期変更",'⑧1.活動計画変更（販促）'!F130,IF('⑥4.実施内容（販促）'!$D46="下期変更",'⑧1.活動計画変更（販促）'!F131,'⑧1.活動計画変更（販促）'!F129))))</f>
        <v/>
      </c>
      <c r="G46" s="481" t="str">
        <f>IF(D46="","",IF($D46="事業中止","",IF($D46="上期変更",'⑧1.活動計画変更（販促）'!G130,IF('⑥4.実施内容（販促）'!$D46="下期変更",'⑧1.活動計画変更（販促）'!G131,'⑧1.活動計画変更（販促）'!G129))))</f>
        <v/>
      </c>
      <c r="H46" s="1410"/>
      <c r="I46" s="1411"/>
      <c r="J46" s="1411"/>
      <c r="K46" s="1412"/>
      <c r="N46" s="2" t="str">
        <f t="shared" si="3"/>
        <v/>
      </c>
      <c r="O46" s="172" t="str">
        <f>IF(N46="","",'①4.事業内容（販促）'!P46)</f>
        <v/>
      </c>
      <c r="P46" s="172" t="e">
        <f>IF(N46="","",'①6.成果目標（販促）'!G89)*1000</f>
        <v>#VALUE!</v>
      </c>
      <c r="Q46" s="172" t="str">
        <f>IF(N46="","",IF('⑦1.活動計画変更（販促）'!C89="変更",'⑦1.活動計画変更（販促）'!H89,IF('⑦1.活動計画変更（販促）'!C89="中止",'⑦1.活動計画変更（販促）'!H89,'⑦1.活動計画変更（販促）'!H88)))</f>
        <v/>
      </c>
      <c r="R46" s="172" t="str">
        <f>IF(N46="","",IF('⑦1.活動計画変更（販促）'!C89="変更",'⑦1.活動計画変更（販促）'!I89,IF('⑦1.活動計画変更（販促）'!C89="中止",'⑦1.活動計画変更（販促）'!I89,'⑦1.活動計画変更（販促）'!I88)))</f>
        <v/>
      </c>
      <c r="S46" s="172" t="str">
        <f>IF(N46="","",IF('⑧1.活動計画変更（販促）'!B131="報告済",Q46,IF('⑧1.活動計画変更（販促）'!C130="上期　変更",'⑧1.活動計画変更（販促）'!H130,IF('⑧1.活動計画変更（販促）'!C130="中止",0,IF('⑧1.活動計画変更（販促）'!C131="変更",'⑧1.活動計画変更（販促）'!H131,IF('⑧1.活動計画変更（販促）'!C131="中止",0,'⑧1.活動計画変更（販促）'!H129))))))</f>
        <v/>
      </c>
      <c r="T46" s="172" t="str">
        <f>IF(N46="","",IF('⑧1.活動計画変更（販促）'!B131="報告済",R46,IF('⑧1.活動計画変更（販促）'!C130="上期　変更",'⑧1.活動計画変更（販促）'!I130,IF('⑧1.活動計画変更（販促）'!C130="中止",0,IF('⑧1.活動計画変更（販促）'!C131="変更",'⑧1.活動計画変更（販促）'!I131,IF('⑧1.活動計画変更（販促）'!C131="中止",0,'⑧1.活動計画変更（販促）'!I129))))))</f>
        <v/>
      </c>
    </row>
    <row r="47" spans="2:20" ht="42.65" customHeight="1">
      <c r="B47" s="515" t="str">
        <f>IF('①4.事業内容（販促）'!B47="","",'①4.事業内容（販促）'!B47)</f>
        <v/>
      </c>
      <c r="C47" s="353" t="str">
        <f>IF(B47="","",IF('⑧1.活動計画変更（販促）'!C134="変更",'⑧1.活動計画変更（販促）'!D134,IF('⑧1.活動計画変更（販促）'!B132="報告済",'②4.実施状況（販促）'!C47,IF('⑧1.活動計画変更（販促）'!B132="中止",'①4.事業内容（販促）'!C47,'①4.事業内容（販促）'!C47))))</f>
        <v/>
      </c>
      <c r="D47" s="472" t="str">
        <f>IF(B47="","",IF('⑧1.活動計画変更（販促）'!C134="変更","下期変更",IF('⑧1.活動計画変更（販促）'!B132="中止","事業中止",IF('⑧1.活動計画変更（販促）'!C134="中止","事業中止",IF('⑦1.活動計画変更（販促）'!C91="変更","上期変更",IF('⑦1.活動計画変更（販促）'!C91="中止","事業中止",""))))))</f>
        <v/>
      </c>
      <c r="E47" s="478" t="str">
        <f>IF(B47="","",IF($D47="事業中止","",IF($D47="上期変更",'⑧1.活動計画変更（販促）'!E133,IF('⑥4.実施内容（販促）'!$D47="下期変更",'⑧1.活動計画変更（販促）'!E134,'⑧1.活動計画変更（販促）'!E132))))</f>
        <v/>
      </c>
      <c r="F47" s="478" t="str">
        <f>IF(C47="","",IF($D47="事業中止","",IF($D47="上期変更",'⑧1.活動計画変更（販促）'!F133,IF('⑥4.実施内容（販促）'!$D47="下期変更",'⑧1.活動計画変更（販促）'!F134,'⑧1.活動計画変更（販促）'!F132))))</f>
        <v/>
      </c>
      <c r="G47" s="481" t="str">
        <f>IF(D47="","",IF($D47="事業中止","",IF($D47="上期変更",'⑧1.活動計画変更（販促）'!G133,IF('⑥4.実施内容（販促）'!$D47="下期変更",'⑧1.活動計画変更（販促）'!G134,'⑧1.活動計画変更（販促）'!G132))))</f>
        <v/>
      </c>
      <c r="H47" s="1410"/>
      <c r="I47" s="1411"/>
      <c r="J47" s="1411"/>
      <c r="K47" s="1412"/>
      <c r="N47" s="2" t="str">
        <f t="shared" si="3"/>
        <v/>
      </c>
      <c r="O47" s="172" t="str">
        <f>IF(N47="","",'①4.事業内容（販促）'!P47)</f>
        <v/>
      </c>
      <c r="P47" s="172" t="e">
        <f>IF(N47="","",'①6.成果目標（販促）'!G91)*1000</f>
        <v>#VALUE!</v>
      </c>
      <c r="Q47" s="172" t="str">
        <f>IF(N47="","",IF('⑦1.活動計画変更（販促）'!C91="変更",'⑦1.活動計画変更（販促）'!H91,IF('⑦1.活動計画変更（販促）'!C91="中止",'⑦1.活動計画変更（販促）'!H91,'⑦1.活動計画変更（販促）'!H90)))</f>
        <v/>
      </c>
      <c r="R47" s="172" t="str">
        <f>IF(N47="","",IF('⑦1.活動計画変更（販促）'!C91="変更",'⑦1.活動計画変更（販促）'!I91,IF('⑦1.活動計画変更（販促）'!C91="中止",'⑦1.活動計画変更（販促）'!I91,'⑦1.活動計画変更（販促）'!I90)))</f>
        <v/>
      </c>
      <c r="S47" s="172" t="str">
        <f>IF(N47="","",IF('⑧1.活動計画変更（販促）'!B134="報告済",Q47,IF('⑧1.活動計画変更（販促）'!C133="上期　変更",'⑧1.活動計画変更（販促）'!H133,IF('⑧1.活動計画変更（販促）'!C133="中止",0,IF('⑧1.活動計画変更（販促）'!C134="変更",'⑧1.活動計画変更（販促）'!H134,IF('⑧1.活動計画変更（販促）'!C134="中止",0,'⑧1.活動計画変更（販促）'!H132))))))</f>
        <v/>
      </c>
      <c r="T47" s="172" t="str">
        <f>IF(N47="","",IF('⑧1.活動計画変更（販促）'!B134="報告済",R47,IF('⑧1.活動計画変更（販促）'!C133="上期　変更",'⑧1.活動計画変更（販促）'!I133,IF('⑧1.活動計画変更（販促）'!C133="中止",0,IF('⑧1.活動計画変更（販促）'!C134="変更",'⑧1.活動計画変更（販促）'!I134,IF('⑧1.活動計画変更（販促）'!C134="中止",0,'⑧1.活動計画変更（販促）'!I132))))))</f>
        <v/>
      </c>
    </row>
    <row r="48" spans="2:20" ht="42.65" customHeight="1">
      <c r="B48" s="515" t="str">
        <f>IF('①4.事業内容（販促）'!B48="","",'①4.事業内容（販促）'!B48)</f>
        <v/>
      </c>
      <c r="C48" s="353" t="str">
        <f>IF(B48="","",IF('⑧1.活動計画変更（販促）'!C137="変更",'⑧1.活動計画変更（販促）'!D137,IF('⑧1.活動計画変更（販促）'!B135="報告済",'②4.実施状況（販促）'!C48,IF('⑧1.活動計画変更（販促）'!B135="中止",'①4.事業内容（販促）'!C48,'①4.事業内容（販促）'!C48))))</f>
        <v/>
      </c>
      <c r="D48" s="472" t="str">
        <f>IF(B48="","",IF('⑧1.活動計画変更（販促）'!C137="変更","下期変更",IF('⑧1.活動計画変更（販促）'!B135="中止","事業中止",IF('⑧1.活動計画変更（販促）'!C137="中止","事業中止",IF('⑦1.活動計画変更（販促）'!C93="変更","上期変更",IF('⑦1.活動計画変更（販促）'!C93="中止","事業中止",""))))))</f>
        <v/>
      </c>
      <c r="E48" s="478" t="str">
        <f>IF(B48="","",IF($D48="事業中止","",IF($D48="上期変更",'⑧1.活動計画変更（販促）'!E136,IF('⑥4.実施内容（販促）'!$D48="下期変更",'⑧1.活動計画変更（販促）'!E137,'⑧1.活動計画変更（販促）'!E135))))</f>
        <v/>
      </c>
      <c r="F48" s="478" t="str">
        <f>IF(C48="","",IF($D48="事業中止","",IF($D48="上期変更",'⑧1.活動計画変更（販促）'!F136,IF('⑥4.実施内容（販促）'!$D48="下期変更",'⑧1.活動計画変更（販促）'!F137,'⑧1.活動計画変更（販促）'!F135))))</f>
        <v/>
      </c>
      <c r="G48" s="481" t="str">
        <f>IF(D48="","",IF($D48="事業中止","",IF($D48="上期変更",'⑧1.活動計画変更（販促）'!G136,IF('⑥4.実施内容（販促）'!$D48="下期変更",'⑧1.活動計画変更（販促）'!G137,'⑧1.活動計画変更（販促）'!G135))))</f>
        <v/>
      </c>
      <c r="H48" s="1410"/>
      <c r="I48" s="1411"/>
      <c r="J48" s="1411"/>
      <c r="K48" s="1412"/>
      <c r="N48" s="2" t="str">
        <f t="shared" si="3"/>
        <v/>
      </c>
      <c r="O48" s="172" t="str">
        <f>IF(N48="","",'①4.事業内容（販促）'!P48)</f>
        <v/>
      </c>
      <c r="P48" s="172" t="e">
        <f>IF(N48="","",'①6.成果目標（販促）'!G93)*1000</f>
        <v>#VALUE!</v>
      </c>
      <c r="Q48" s="172" t="str">
        <f>IF(N48="","",IF('⑦1.活動計画変更（販促）'!C93="変更",'⑦1.活動計画変更（販促）'!H93,IF('⑦1.活動計画変更（販促）'!C93="中止",'⑦1.活動計画変更（販促）'!H93,'⑦1.活動計画変更（販促）'!H92)))</f>
        <v/>
      </c>
      <c r="R48" s="172" t="str">
        <f>IF(N48="","",IF('⑦1.活動計画変更（販促）'!C93="変更",'⑦1.活動計画変更（販促）'!I93,IF('⑦1.活動計画変更（販促）'!C93="中止",'⑦1.活動計画変更（販促）'!I93,'⑦1.活動計画変更（販促）'!I92)))</f>
        <v/>
      </c>
      <c r="S48" s="172" t="str">
        <f>IF(N48="","",IF('⑧1.活動計画変更（販促）'!B137="報告済",Q48,IF('⑧1.活動計画変更（販促）'!C136="上期　変更",'⑧1.活動計画変更（販促）'!H136,IF('⑧1.活動計画変更（販促）'!C136="中止",0,IF('⑧1.活動計画変更（販促）'!C137="変更",'⑧1.活動計画変更（販促）'!H137,IF('⑧1.活動計画変更（販促）'!C137="中止",0,'⑧1.活動計画変更（販促）'!H135))))))</f>
        <v/>
      </c>
      <c r="T48" s="172" t="str">
        <f>IF(N48="","",IF('⑧1.活動計画変更（販促）'!B137="報告済",R48,IF('⑧1.活動計画変更（販促）'!C136="上期　変更",'⑧1.活動計画変更（販促）'!I136,IF('⑧1.活動計画変更（販促）'!C136="中止",0,IF('⑧1.活動計画変更（販促）'!C137="変更",'⑧1.活動計画変更（販促）'!I137,IF('⑧1.活動計画変更（販促）'!C137="中止",0,'⑧1.活動計画変更（販促）'!I135))))))</f>
        <v/>
      </c>
    </row>
    <row r="49" spans="2:20" ht="42.65" customHeight="1">
      <c r="B49" s="515" t="str">
        <f>IF('①4.事業内容（販促）'!B49="","",'①4.事業内容（販促）'!B49)</f>
        <v/>
      </c>
      <c r="C49" s="353" t="str">
        <f>IF(B49="","",IF('⑧1.活動計画変更（販促）'!C140="変更",'⑧1.活動計画変更（販促）'!D140,IF('⑧1.活動計画変更（販促）'!B138="報告済",'②4.実施状況（販促）'!C49,IF('⑧1.活動計画変更（販促）'!B138="中止",'①4.事業内容（販促）'!C49,'①4.事業内容（販促）'!C49))))</f>
        <v/>
      </c>
      <c r="D49" s="472" t="str">
        <f>IF(B49="","",IF('⑧1.活動計画変更（販促）'!C140="変更","下期変更",IF('⑧1.活動計画変更（販促）'!B138="中止","事業中止",IF('⑧1.活動計画変更（販促）'!C140="中止","事業中止",IF('⑦1.活動計画変更（販促）'!C95="変更","上期変更",IF('⑦1.活動計画変更（販促）'!C95="中止","事業中止",""))))))</f>
        <v/>
      </c>
      <c r="E49" s="478" t="str">
        <f>IF(B49="","",IF($D49="事業中止","",IF($D49="上期変更",'⑧1.活動計画変更（販促）'!E139,IF('⑥4.実施内容（販促）'!$D49="下期変更",'⑧1.活動計画変更（販促）'!E140,'⑧1.活動計画変更（販促）'!E138))))</f>
        <v/>
      </c>
      <c r="F49" s="478" t="str">
        <f>IF(C49="","",IF($D49="事業中止","",IF($D49="上期変更",'⑧1.活動計画変更（販促）'!F139,IF('⑥4.実施内容（販促）'!$D49="下期変更",'⑧1.活動計画変更（販促）'!F140,'⑧1.活動計画変更（販促）'!F138))))</f>
        <v/>
      </c>
      <c r="G49" s="481" t="str">
        <f>IF(D49="","",IF($D49="事業中止","",IF($D49="上期変更",'⑧1.活動計画変更（販促）'!G139,IF('⑥4.実施内容（販促）'!$D49="下期変更",'⑧1.活動計画変更（販促）'!G140,'⑧1.活動計画変更（販促）'!G138))))</f>
        <v/>
      </c>
      <c r="H49" s="1410"/>
      <c r="I49" s="1411"/>
      <c r="J49" s="1411"/>
      <c r="K49" s="1412"/>
      <c r="N49" s="2" t="str">
        <f t="shared" si="3"/>
        <v/>
      </c>
      <c r="O49" s="172" t="str">
        <f>IF(N49="","",'①4.事業内容（販促）'!P49)</f>
        <v/>
      </c>
      <c r="P49" s="172" t="e">
        <f>IF(N49="","",'①6.成果目標（販促）'!G95)*1000</f>
        <v>#VALUE!</v>
      </c>
      <c r="Q49" s="172" t="str">
        <f>IF(N49="","",IF('⑦1.活動計画変更（販促）'!C95="変更",'⑦1.活動計画変更（販促）'!H95,IF('⑦1.活動計画変更（販促）'!C95="中止",'⑦1.活動計画変更（販促）'!H95,'⑦1.活動計画変更（販促）'!H94)))</f>
        <v/>
      </c>
      <c r="R49" s="172" t="str">
        <f>IF(N49="","",IF('⑦1.活動計画変更（販促）'!C95="変更",'⑦1.活動計画変更（販促）'!I95,IF('⑦1.活動計画変更（販促）'!C95="中止",'⑦1.活動計画変更（販促）'!I95,'⑦1.活動計画変更（販促）'!I94)))</f>
        <v/>
      </c>
      <c r="S49" s="172" t="str">
        <f>IF(N49="","",IF('⑧1.活動計画変更（販促）'!B140="報告済",Q49,IF('⑧1.活動計画変更（販促）'!C139="上期　変更",'⑧1.活動計画変更（販促）'!H139,IF('⑧1.活動計画変更（販促）'!C139="中止",0,IF('⑧1.活動計画変更（販促）'!C140="変更",'⑧1.活動計画変更（販促）'!H140,IF('⑧1.活動計画変更（販促）'!C140="中止",0,'⑧1.活動計画変更（販促）'!H138))))))</f>
        <v/>
      </c>
      <c r="T49" s="172" t="str">
        <f>IF(N49="","",IF('⑧1.活動計画変更（販促）'!B140="報告済",R49,IF('⑧1.活動計画変更（販促）'!C139="上期　変更",'⑧1.活動計画変更（販促）'!I139,IF('⑧1.活動計画変更（販促）'!C139="中止",0,IF('⑧1.活動計画変更（販促）'!C140="変更",'⑧1.活動計画変更（販促）'!I140,IF('⑧1.活動計画変更（販促）'!C140="中止",0,'⑧1.活動計画変更（販促）'!I138))))))</f>
        <v/>
      </c>
    </row>
    <row r="50" spans="2:20" ht="42.65" customHeight="1">
      <c r="B50" s="515" t="str">
        <f>IF('①4.事業内容（販促）'!B50="","",'①4.事業内容（販促）'!B50)</f>
        <v/>
      </c>
      <c r="C50" s="353" t="str">
        <f>IF(B50="","",IF('⑧1.活動計画変更（販促）'!C143="変更",'⑧1.活動計画変更（販促）'!D143,IF('⑧1.活動計画変更（販促）'!B141="報告済",'②4.実施状況（販促）'!C50,IF('⑧1.活動計画変更（販促）'!B141="中止",'①4.事業内容（販促）'!C50,'①4.事業内容（販促）'!C50))))</f>
        <v/>
      </c>
      <c r="D50" s="472" t="str">
        <f>IF(B50="","",IF('⑧1.活動計画変更（販促）'!C143="変更","下期変更",IF('⑧1.活動計画変更（販促）'!B141="中止","事業中止",IF('⑧1.活動計画変更（販促）'!C143="中止","事業中止",IF('⑦1.活動計画変更（販促）'!C97="変更","上期変更",IF('⑦1.活動計画変更（販促）'!C97="中止","事業中止",""))))))</f>
        <v/>
      </c>
      <c r="E50" s="478" t="str">
        <f>IF(B50="","",IF($D50="事業中止","",IF($D50="上期変更",'⑧1.活動計画変更（販促）'!E142,IF('⑥4.実施内容（販促）'!$D50="下期変更",'⑧1.活動計画変更（販促）'!E143,'⑧1.活動計画変更（販促）'!E141))))</f>
        <v/>
      </c>
      <c r="F50" s="478" t="str">
        <f>IF(C50="","",IF($D50="事業中止","",IF($D50="上期変更",'⑧1.活動計画変更（販促）'!F142,IF('⑥4.実施内容（販促）'!$D50="下期変更",'⑧1.活動計画変更（販促）'!F143,'⑧1.活動計画変更（販促）'!F141))))</f>
        <v/>
      </c>
      <c r="G50" s="481" t="str">
        <f>IF(D50="","",IF($D50="事業中止","",IF($D50="上期変更",'⑧1.活動計画変更（販促）'!G142,IF('⑥4.実施内容（販促）'!$D50="下期変更",'⑧1.活動計画変更（販促）'!G143,'⑧1.活動計画変更（販促）'!G141))))</f>
        <v/>
      </c>
      <c r="H50" s="1410"/>
      <c r="I50" s="1411"/>
      <c r="J50" s="1411"/>
      <c r="K50" s="1412"/>
      <c r="N50" s="2" t="str">
        <f t="shared" si="3"/>
        <v/>
      </c>
      <c r="O50" s="172" t="str">
        <f>IF(N50="","",'①4.事業内容（販促）'!P50)</f>
        <v/>
      </c>
      <c r="P50" s="172" t="e">
        <f>IF(N50="","",'①6.成果目標（販促）'!G97)*1000</f>
        <v>#VALUE!</v>
      </c>
      <c r="Q50" s="172" t="str">
        <f>IF(N50="","",IF('⑦1.活動計画変更（販促）'!C97="変更",'⑦1.活動計画変更（販促）'!H97,IF('⑦1.活動計画変更（販促）'!C97="中止",'⑦1.活動計画変更（販促）'!H97,'⑦1.活動計画変更（販促）'!H96)))</f>
        <v/>
      </c>
      <c r="R50" s="172" t="str">
        <f>IF(N50="","",IF('⑦1.活動計画変更（販促）'!C97="変更",'⑦1.活動計画変更（販促）'!I97,IF('⑦1.活動計画変更（販促）'!C97="中止",'⑦1.活動計画変更（販促）'!I97,'⑦1.活動計画変更（販促）'!I96)))</f>
        <v/>
      </c>
      <c r="S50" s="172" t="str">
        <f>IF(N50="","",IF('⑧1.活動計画変更（販促）'!B143="報告済",Q50,IF('⑧1.活動計画変更（販促）'!C142="上期　変更",'⑧1.活動計画変更（販促）'!H142,IF('⑧1.活動計画変更（販促）'!C142="中止",0,IF('⑧1.活動計画変更（販促）'!C143="変更",'⑧1.活動計画変更（販促）'!H143,IF('⑧1.活動計画変更（販促）'!C143="中止",0,'⑧1.活動計画変更（販促）'!H141))))))</f>
        <v/>
      </c>
      <c r="T50" s="172" t="str">
        <f>IF(N50="","",IF('⑧1.活動計画変更（販促）'!B143="報告済",R50,IF('⑧1.活動計画変更（販促）'!C142="上期　変更",'⑧1.活動計画変更（販促）'!I142,IF('⑧1.活動計画変更（販促）'!C142="中止",0,IF('⑧1.活動計画変更（販促）'!C143="変更",'⑧1.活動計画変更（販促）'!I143,IF('⑧1.活動計画変更（販促）'!C143="中止",0,'⑧1.活動計画変更（販促）'!I141))))))</f>
        <v/>
      </c>
    </row>
    <row r="51" spans="2:20" ht="42.65" customHeight="1">
      <c r="B51" s="515" t="str">
        <f>IF('①4.事業内容（販促）'!B51="","",'①4.事業内容（販促）'!B51)</f>
        <v/>
      </c>
      <c r="C51" s="353" t="str">
        <f>IF(B51="","",IF('⑧1.活動計画変更（販促）'!C146="変更",'⑧1.活動計画変更（販促）'!D146,IF('⑧1.活動計画変更（販促）'!B144="報告済",'②4.実施状況（販促）'!C51,IF('⑧1.活動計画変更（販促）'!B144="中止",'①4.事業内容（販促）'!C51,'①4.事業内容（販促）'!C51))))</f>
        <v/>
      </c>
      <c r="D51" s="472" t="str">
        <f>IF(B51="","",IF('⑧1.活動計画変更（販促）'!C146="変更","下期変更",IF('⑧1.活動計画変更（販促）'!B144="中止","事業中止",IF('⑧1.活動計画変更（販促）'!C146="中止","事業中止",IF('⑦1.活動計画変更（販促）'!C99="変更","上期変更",IF('⑦1.活動計画変更（販促）'!C99="中止","事業中止",""))))))</f>
        <v/>
      </c>
      <c r="E51" s="478" t="str">
        <f>IF(B51="","",IF($D51="事業中止","",IF($D51="上期変更",'⑧1.活動計画変更（販促）'!E145,IF('⑥4.実施内容（販促）'!$D51="下期変更",'⑧1.活動計画変更（販促）'!E146,'⑧1.活動計画変更（販促）'!E144))))</f>
        <v/>
      </c>
      <c r="F51" s="478" t="str">
        <f>IF(C51="","",IF($D51="事業中止","",IF($D51="上期変更",'⑧1.活動計画変更（販促）'!F145,IF('⑥4.実施内容（販促）'!$D51="下期変更",'⑧1.活動計画変更（販促）'!F146,'⑧1.活動計画変更（販促）'!F144))))</f>
        <v/>
      </c>
      <c r="G51" s="481" t="str">
        <f>IF(D51="","",IF($D51="事業中止","",IF($D51="上期変更",'⑧1.活動計画変更（販促）'!G145,IF('⑥4.実施内容（販促）'!$D51="下期変更",'⑧1.活動計画変更（販促）'!G146,'⑧1.活動計画変更（販促）'!G144))))</f>
        <v/>
      </c>
      <c r="H51" s="1410"/>
      <c r="I51" s="1411"/>
      <c r="J51" s="1411"/>
      <c r="K51" s="1412"/>
      <c r="N51" s="2" t="str">
        <f t="shared" si="3"/>
        <v/>
      </c>
      <c r="O51" s="172" t="str">
        <f>IF(N51="","",'①4.事業内容（販促）'!P51)</f>
        <v/>
      </c>
      <c r="P51" s="172" t="e">
        <f>IF(N51="","",'①6.成果目標（販促）'!G99)*1000</f>
        <v>#VALUE!</v>
      </c>
      <c r="Q51" s="172" t="str">
        <f>IF(N51="","",IF('⑦1.活動計画変更（販促）'!C99="変更",'⑦1.活動計画変更（販促）'!H99,IF('⑦1.活動計画変更（販促）'!C99="中止",'⑦1.活動計画変更（販促）'!H99,'⑦1.活動計画変更（販促）'!H98)))</f>
        <v/>
      </c>
      <c r="R51" s="172" t="str">
        <f>IF(N51="","",IF('⑦1.活動計画変更（販促）'!C99="変更",'⑦1.活動計画変更（販促）'!I99,IF('⑦1.活動計画変更（販促）'!C99="中止",'⑦1.活動計画変更（販促）'!I99,'⑦1.活動計画変更（販促）'!I98)))</f>
        <v/>
      </c>
      <c r="S51" s="172" t="str">
        <f>IF(N51="","",IF('⑧1.活動計画変更（販促）'!B146="報告済",Q51,IF('⑧1.活動計画変更（販促）'!C145="上期　変更",'⑧1.活動計画変更（販促）'!H145,IF('⑧1.活動計画変更（販促）'!C145="中止",0,IF('⑧1.活動計画変更（販促）'!C146="変更",'⑧1.活動計画変更（販促）'!H146,IF('⑧1.活動計画変更（販促）'!C146="中止",0,'⑧1.活動計画変更（販促）'!H144))))))</f>
        <v/>
      </c>
      <c r="T51" s="172" t="str">
        <f>IF(N51="","",IF('⑧1.活動計画変更（販促）'!B146="報告済",R51,IF('⑧1.活動計画変更（販促）'!C145="上期　変更",'⑧1.活動計画変更（販促）'!I145,IF('⑧1.活動計画変更（販促）'!C145="中止",0,IF('⑧1.活動計画変更（販促）'!C146="変更",'⑧1.活動計画変更（販促）'!I146,IF('⑧1.活動計画変更（販促）'!C146="中止",0,'⑧1.活動計画変更（販促）'!I144))))))</f>
        <v/>
      </c>
    </row>
    <row r="52" spans="2:20" ht="42.65" customHeight="1">
      <c r="B52" s="515" t="str">
        <f>IF('①4.事業内容（販促）'!B52="","",'①4.事業内容（販促）'!B52)</f>
        <v/>
      </c>
      <c r="C52" s="353" t="str">
        <f>IF(B52="","",IF('⑧1.活動計画変更（販促）'!C149="変更",'⑧1.活動計画変更（販促）'!D149,IF('⑧1.活動計画変更（販促）'!B147="報告済",'②4.実施状況（販促）'!C52,IF('⑧1.活動計画変更（販促）'!B147="中止",'①4.事業内容（販促）'!C52,'①4.事業内容（販促）'!C52))))</f>
        <v/>
      </c>
      <c r="D52" s="472" t="str">
        <f>IF(B52="","",IF('⑧1.活動計画変更（販促）'!C149="変更","下期変更",IF('⑧1.活動計画変更（販促）'!B147="中止","事業中止",IF('⑧1.活動計画変更（販促）'!C149="中止","事業中止",IF('⑦1.活動計画変更（販促）'!C101="変更","上期変更",IF('⑦1.活動計画変更（販促）'!C101="中止","事業中止",""))))))</f>
        <v/>
      </c>
      <c r="E52" s="478" t="str">
        <f>IF(B52="","",IF($D52="事業中止","",IF($D52="上期変更",'⑧1.活動計画変更（販促）'!E148,IF('⑥4.実施内容（販促）'!$D52="下期変更",'⑧1.活動計画変更（販促）'!E149,'⑧1.活動計画変更（販促）'!E147))))</f>
        <v/>
      </c>
      <c r="F52" s="478" t="str">
        <f>IF(C52="","",IF($D52="事業中止","",IF($D52="上期変更",'⑧1.活動計画変更（販促）'!F148,IF('⑥4.実施内容（販促）'!$D52="下期変更",'⑧1.活動計画変更（販促）'!F149,'⑧1.活動計画変更（販促）'!F147))))</f>
        <v/>
      </c>
      <c r="G52" s="481" t="str">
        <f>IF(D52="","",IF($D52="事業中止","",IF($D52="上期変更",'⑧1.活動計画変更（販促）'!G148,IF('⑥4.実施内容（販促）'!$D52="下期変更",'⑧1.活動計画変更（販促）'!G149,'⑧1.活動計画変更（販促）'!G147))))</f>
        <v/>
      </c>
      <c r="H52" s="1410"/>
      <c r="I52" s="1411"/>
      <c r="J52" s="1411"/>
      <c r="K52" s="1412"/>
      <c r="N52" s="2" t="str">
        <f t="shared" si="3"/>
        <v/>
      </c>
      <c r="O52" s="172" t="str">
        <f>IF(N52="","",'①4.事業内容（販促）'!P52)</f>
        <v/>
      </c>
      <c r="P52" s="172" t="e">
        <f>IF(N52="","",'①6.成果目標（販促）'!G101)*1000</f>
        <v>#VALUE!</v>
      </c>
      <c r="Q52" s="172" t="str">
        <f>IF(N52="","",IF('⑦1.活動計画変更（販促）'!C101="変更",'⑦1.活動計画変更（販促）'!H101,IF('⑦1.活動計画変更（販促）'!C101="中止",'⑦1.活動計画変更（販促）'!H101,'⑦1.活動計画変更（販促）'!H100)))</f>
        <v/>
      </c>
      <c r="R52" s="172" t="str">
        <f>IF(N52="","",IF('⑦1.活動計画変更（販促）'!C101="変更",'⑦1.活動計画変更（販促）'!I101,IF('⑦1.活動計画変更（販促）'!C101="中止",'⑦1.活動計画変更（販促）'!I101,'⑦1.活動計画変更（販促）'!I100)))</f>
        <v/>
      </c>
      <c r="S52" s="172" t="str">
        <f>IF(N52="","",IF('⑧1.活動計画変更（販促）'!B149="報告済",Q52,IF('⑧1.活動計画変更（販促）'!C148="上期　変更",'⑧1.活動計画変更（販促）'!H148,IF('⑧1.活動計画変更（販促）'!C148="中止",0,IF('⑧1.活動計画変更（販促）'!C149="変更",'⑧1.活動計画変更（販促）'!H149,IF('⑧1.活動計画変更（販促）'!C149="中止",0,'⑧1.活動計画変更（販促）'!H147))))))</f>
        <v/>
      </c>
      <c r="T52" s="172" t="str">
        <f>IF(N52="","",IF('⑧1.活動計画変更（販促）'!B149="報告済",R52,IF('⑧1.活動計画変更（販促）'!C148="上期　変更",'⑧1.活動計画変更（販促）'!I148,IF('⑧1.活動計画変更（販促）'!C148="中止",0,IF('⑧1.活動計画変更（販促）'!C149="変更",'⑧1.活動計画変更（販促）'!I149,IF('⑧1.活動計画変更（販促）'!C149="中止",0,'⑧1.活動計画変更（販促）'!I147))))))</f>
        <v/>
      </c>
    </row>
    <row r="53" spans="2:20" ht="42.65" customHeight="1">
      <c r="B53" s="515" t="str">
        <f>IF('①4.事業内容（販促）'!B53="","",'①4.事業内容（販促）'!B53)</f>
        <v/>
      </c>
      <c r="C53" s="353" t="str">
        <f>IF(B53="","",IF('⑧1.活動計画変更（販促）'!C152="変更",'⑧1.活動計画変更（販促）'!D152,IF('⑧1.活動計画変更（販促）'!B150="報告済",'②4.実施状況（販促）'!C53,IF('⑧1.活動計画変更（販促）'!B150="中止",'①4.事業内容（販促）'!C53,'①4.事業内容（販促）'!C53))))</f>
        <v/>
      </c>
      <c r="D53" s="472" t="str">
        <f>IF(B53="","",IF('⑧1.活動計画変更（販促）'!C152="変更","下期変更",IF('⑧1.活動計画変更（販促）'!B150="中止","事業中止",IF('⑧1.活動計画変更（販促）'!C152="中止","事業中止",IF('⑦1.活動計画変更（販促）'!C103="変更","上期変更",IF('⑦1.活動計画変更（販促）'!C103="中止","事業中止",""))))))</f>
        <v/>
      </c>
      <c r="E53" s="478" t="str">
        <f>IF(B53="","",IF($D53="事業中止","",IF($D53="上期変更",'⑧1.活動計画変更（販促）'!E151,IF('⑥4.実施内容（販促）'!$D53="下期変更",'⑧1.活動計画変更（販促）'!E152,'⑧1.活動計画変更（販促）'!E150))))</f>
        <v/>
      </c>
      <c r="F53" s="478" t="str">
        <f>IF(C53="","",IF($D53="事業中止","",IF($D53="上期変更",'⑧1.活動計画変更（販促）'!F151,IF('⑥4.実施内容（販促）'!$D53="下期変更",'⑧1.活動計画変更（販促）'!F152,'⑧1.活動計画変更（販促）'!F150))))</f>
        <v/>
      </c>
      <c r="G53" s="481" t="str">
        <f>IF(D53="","",IF($D53="事業中止","",IF($D53="上期変更",'⑧1.活動計画変更（販促）'!G151,IF('⑥4.実施内容（販促）'!$D53="下期変更",'⑧1.活動計画変更（販促）'!G152,'⑧1.活動計画変更（販促）'!G150))))</f>
        <v/>
      </c>
      <c r="H53" s="1410"/>
      <c r="I53" s="1411"/>
      <c r="J53" s="1411"/>
      <c r="K53" s="1412"/>
      <c r="N53" s="2" t="str">
        <f t="shared" si="3"/>
        <v/>
      </c>
      <c r="O53" s="172" t="str">
        <f>IF(N53="","",'①4.事業内容（販促）'!P53)</f>
        <v/>
      </c>
      <c r="P53" s="172" t="e">
        <f>IF(N53="","",'①6.成果目標（販促）'!G103)*1000</f>
        <v>#VALUE!</v>
      </c>
      <c r="Q53" s="172" t="str">
        <f>IF(N53="","",IF('⑦1.活動計画変更（販促）'!C103="変更",'⑦1.活動計画変更（販促）'!H103,IF('⑦1.活動計画変更（販促）'!C103="中止",'⑦1.活動計画変更（販促）'!H103,'⑦1.活動計画変更（販促）'!H102)))</f>
        <v/>
      </c>
      <c r="R53" s="172" t="str">
        <f>IF(N53="","",IF('⑦1.活動計画変更（販促）'!C103="変更",'⑦1.活動計画変更（販促）'!I103,IF('⑦1.活動計画変更（販促）'!C103="中止",'⑦1.活動計画変更（販促）'!I103,'⑦1.活動計画変更（販促）'!I102)))</f>
        <v/>
      </c>
      <c r="S53" s="172" t="str">
        <f>IF(N53="","",IF('⑧1.活動計画変更（販促）'!B152="報告済",Q53,IF('⑧1.活動計画変更（販促）'!C151="上期　変更",'⑧1.活動計画変更（販促）'!H151,IF('⑧1.活動計画変更（販促）'!C151="中止",0,IF('⑧1.活動計画変更（販促）'!C152="変更",'⑧1.活動計画変更（販促）'!H152,IF('⑧1.活動計画変更（販促）'!C152="中止",0,'⑧1.活動計画変更（販促）'!H150))))))</f>
        <v/>
      </c>
      <c r="T53" s="172" t="str">
        <f>IF(N53="","",IF('⑧1.活動計画変更（販促）'!B152="報告済",R53,IF('⑧1.活動計画変更（販促）'!C151="上期　変更",'⑧1.活動計画変更（販促）'!I151,IF('⑧1.活動計画変更（販促）'!C151="中止",0,IF('⑧1.活動計画変更（販促）'!C152="変更",'⑧1.活動計画変更（販促）'!I152,IF('⑧1.活動計画変更（販促）'!C152="中止",0,'⑧1.活動計画変更（販促）'!I150))))))</f>
        <v/>
      </c>
    </row>
    <row r="54" spans="2:20" ht="42.65" customHeight="1" thickBot="1">
      <c r="B54" s="516" t="str">
        <f>IF('①4.事業内容（販促）'!B54="","",'①4.事業内容（販促）'!B54)</f>
        <v/>
      </c>
      <c r="C54" s="482" t="str">
        <f>IF(B54="","",IF('⑧1.活動計画変更（販促）'!C155="変更",'⑧1.活動計画変更（販促）'!D155,IF('⑧1.活動計画変更（販促）'!B153="報告済",'②4.実施状況（販促）'!C54,IF('⑧1.活動計画変更（販促）'!B153="中止",'①4.事業内容（販促）'!C54,'①4.事業内容（販促）'!C54))))</f>
        <v/>
      </c>
      <c r="D54" s="474" t="str">
        <f>IF(B54="","",IF('⑧1.活動計画変更（販促）'!C155="変更","下期変更",IF('⑧1.活動計画変更（販促）'!B153="中止","事業中止",IF('⑧1.活動計画変更（販促）'!C155="中止","事業中止",IF('⑦1.活動計画変更（販促）'!C105="変更","上期変更",IF('⑦1.活動計画変更（販促）'!C105="中止","事業中止",""))))))</f>
        <v/>
      </c>
      <c r="E54" s="483" t="str">
        <f>IF(B54="","",IF($D54="事業中止","",IF($D54="上期変更",'⑧1.活動計画変更（販促）'!E154,IF('⑥4.実施内容（販促）'!$D54="下期変更",'⑧1.活動計画変更（販促）'!E155,'⑧1.活動計画変更（販促）'!E153))))</f>
        <v/>
      </c>
      <c r="F54" s="483" t="str">
        <f>IF(C54="","",IF($D54="事業中止","",IF($D54="上期変更",'⑧1.活動計画変更（販促）'!F154,IF('⑥4.実施内容（販促）'!$D54="下期変更",'⑧1.活動計画変更（販促）'!F155,'⑧1.活動計画変更（販促）'!F153))))</f>
        <v/>
      </c>
      <c r="G54" s="484" t="str">
        <f>IF(D54="","",IF($D54="事業中止","",IF($D54="上期変更",'⑧1.活動計画変更（販促）'!G154,IF('⑥4.実施内容（販促）'!$D54="下期変更",'⑧1.活動計画変更（販促）'!G155,'⑧1.活動計画変更（販促）'!G153))))</f>
        <v/>
      </c>
      <c r="H54" s="1413"/>
      <c r="I54" s="1414"/>
      <c r="J54" s="1414"/>
      <c r="K54" s="1415"/>
      <c r="N54" s="2" t="str">
        <f t="shared" si="3"/>
        <v/>
      </c>
      <c r="O54" s="172" t="str">
        <f>IF(N54="","",'①4.事業内容（販促）'!P54)</f>
        <v/>
      </c>
      <c r="P54" s="172" t="e">
        <f>IF(N54="","",'①6.成果目標（販促）'!G105)*1000</f>
        <v>#VALUE!</v>
      </c>
      <c r="Q54" s="172" t="str">
        <f>IF(N54="","",IF('⑦1.活動計画変更（販促）'!C105="変更",'⑦1.活動計画変更（販促）'!H105,IF('⑦1.活動計画変更（販促）'!C105="中止",'⑦1.活動計画変更（販促）'!H105,'⑦1.活動計画変更（販促）'!H104)))</f>
        <v/>
      </c>
      <c r="R54" s="172" t="str">
        <f>IF(N54="","",IF('⑦1.活動計画変更（販促）'!C105="変更",'⑦1.活動計画変更（販促）'!I105,IF('⑦1.活動計画変更（販促）'!C105="中止",'⑦1.活動計画変更（販促）'!I105,'⑦1.活動計画変更（販促）'!I104)))</f>
        <v/>
      </c>
      <c r="S54" s="172" t="str">
        <f>IF(N54="","",IF('⑧1.活動計画変更（販促）'!B155="報告済",Q54,IF('⑧1.活動計画変更（販促）'!C154="上期　変更",'⑧1.活動計画変更（販促）'!H154,IF('⑧1.活動計画変更（販促）'!C154="中止",0,IF('⑧1.活動計画変更（販促）'!C155="変更",'⑧1.活動計画変更（販促）'!H155,IF('⑧1.活動計画変更（販促）'!C155="中止",0,'⑧1.活動計画変更（販促）'!H153))))))</f>
        <v/>
      </c>
      <c r="T54" s="172" t="str">
        <f>IF(N54="","",IF('⑧1.活動計画変更（販促）'!B155="報告済",R54,IF('⑧1.活動計画変更（販促）'!C154="上期　変更",'⑧1.活動計画変更（販促）'!I154,IF('⑧1.活動計画変更（販促）'!C154="中止",0,IF('⑧1.活動計画変更（販促）'!C155="変更",'⑧1.活動計画変更（販促）'!I155,IF('⑧1.活動計画変更（販促）'!C155="中止",0,'⑧1.活動計画変更（販促）'!I153))))))</f>
        <v/>
      </c>
    </row>
  </sheetData>
  <sheetProtection algorithmName="SHA-512" hashValue="ko7w2eqbwvR/uiTHKyypiC4KtX82bNZYqnODzcGAW8lqDIie93C7UmnQeKKhIK5ypGUxdEx/44lDtn5kiZhP3Q==" saltValue="UNkqp/UdGHs/8AmK+14R4Q==" spinCount="100000" sheet="1" formatCells="0" formatColumns="0" formatRows="0"/>
  <mergeCells count="60">
    <mergeCell ref="G3:G4"/>
    <mergeCell ref="B3:B4"/>
    <mergeCell ref="C3:C4"/>
    <mergeCell ref="D3:D4"/>
    <mergeCell ref="E3:E4"/>
    <mergeCell ref="F3:F4"/>
    <mergeCell ref="H22:K22"/>
    <mergeCell ref="O3:P3"/>
    <mergeCell ref="Q3:R3"/>
    <mergeCell ref="H23:K23"/>
    <mergeCell ref="H24:K24"/>
    <mergeCell ref="H15:K15"/>
    <mergeCell ref="H3:K4"/>
    <mergeCell ref="H5:K5"/>
    <mergeCell ref="H6:K6"/>
    <mergeCell ref="H7:K7"/>
    <mergeCell ref="H8:K8"/>
    <mergeCell ref="H9:K9"/>
    <mergeCell ref="H10:K10"/>
    <mergeCell ref="H11:K11"/>
    <mergeCell ref="H12:K12"/>
    <mergeCell ref="H13:K13"/>
    <mergeCell ref="S3:T3"/>
    <mergeCell ref="H16:K16"/>
    <mergeCell ref="H17:K17"/>
    <mergeCell ref="H20:K20"/>
    <mergeCell ref="H21:K21"/>
    <mergeCell ref="H14:K14"/>
    <mergeCell ref="H18:K18"/>
    <mergeCell ref="H19:K19"/>
    <mergeCell ref="H25:K25"/>
    <mergeCell ref="H26:K26"/>
    <mergeCell ref="H27:K27"/>
    <mergeCell ref="H28:K28"/>
    <mergeCell ref="H29:K29"/>
    <mergeCell ref="H30:K30"/>
    <mergeCell ref="H31:K31"/>
    <mergeCell ref="H32:K32"/>
    <mergeCell ref="H33:K33"/>
    <mergeCell ref="H34:K34"/>
    <mergeCell ref="H35:K35"/>
    <mergeCell ref="H36:K36"/>
    <mergeCell ref="H37:K37"/>
    <mergeCell ref="H38:K38"/>
    <mergeCell ref="H39:K39"/>
    <mergeCell ref="H40:K40"/>
    <mergeCell ref="H41:K41"/>
    <mergeCell ref="H42:K42"/>
    <mergeCell ref="H43:K43"/>
    <mergeCell ref="H44:K44"/>
    <mergeCell ref="H45:K45"/>
    <mergeCell ref="H46:K46"/>
    <mergeCell ref="H47:K47"/>
    <mergeCell ref="H48:K48"/>
    <mergeCell ref="H49:K49"/>
    <mergeCell ref="H50:K50"/>
    <mergeCell ref="H51:K51"/>
    <mergeCell ref="H52:K52"/>
    <mergeCell ref="H53:K53"/>
    <mergeCell ref="H54:K54"/>
  </mergeCells>
  <phoneticPr fontId="1"/>
  <conditionalFormatting sqref="C5">
    <cfRule type="expression" dxfId="2148" priority="7">
      <formula>C5=0</formula>
    </cfRule>
  </conditionalFormatting>
  <conditionalFormatting sqref="C6:C24">
    <cfRule type="expression" dxfId="2147" priority="6">
      <formula>C6=0</formula>
    </cfRule>
  </conditionalFormatting>
  <conditionalFormatting sqref="C25:C34">
    <cfRule type="expression" dxfId="2146" priority="5">
      <formula>C25=0</formula>
    </cfRule>
  </conditionalFormatting>
  <conditionalFormatting sqref="C35:C44">
    <cfRule type="expression" dxfId="2145" priority="4">
      <formula>C35=0</formula>
    </cfRule>
  </conditionalFormatting>
  <conditionalFormatting sqref="C45:C54">
    <cfRule type="expression" dxfId="2144" priority="3">
      <formula>C45=0</formula>
    </cfRule>
  </conditionalFormatting>
  <conditionalFormatting sqref="D5:D54">
    <cfRule type="containsText" dxfId="2143" priority="1" operator="containsText" text="中止">
      <formula>NOT(ISERROR(SEARCH("中止",D5)))</formula>
    </cfRule>
    <cfRule type="containsText" dxfId="2142" priority="2" operator="containsText" text="変更">
      <formula>NOT(ISERROR(SEARCH("変更",D5)))</formula>
    </cfRule>
  </conditionalFormatting>
  <dataValidations count="3">
    <dataValidation type="whole" operator="lessThan" allowBlank="1" showInputMessage="1" showErrorMessage="1" errorTitle="入力不要です。" error="[キャンセル]をクリックしてください。" sqref="B5:B54" xr:uid="{00000000-0002-0000-2100-000000000000}">
      <formula1>0</formula1>
    </dataValidation>
    <dataValidation operator="lessThan" allowBlank="1" showInputMessage="1" showErrorMessage="1" sqref="D5:D24 E5:G54" xr:uid="{00000000-0002-0000-2100-000001000000}"/>
    <dataValidation operator="lessThan" allowBlank="1" showInputMessage="1" showErrorMessage="1" errorTitle="入力不要です。" error="[キャンセル]をクリックしてください。" sqref="C5:C24" xr:uid="{00000000-0002-0000-2100-000002000000}"/>
  </dataValidations>
  <pageMargins left="0.59055118110236227" right="0.39370078740157483" top="0.78740157480314965" bottom="0.31496062992125984" header="0.31496062992125984" footer="0.15748031496062992"/>
  <pageSetup paperSize="9" scale="95" fitToHeight="0" orientation="landscape" r:id="rId1"/>
  <headerFooter>
    <oddHeader>&amp;L様式６（別添１）</oddHeader>
    <oddFooter xml:space="preserve">&amp;C&amp;"ＭＳ Ｐゴシック,標準"&amp;10&amp;P / &amp;N </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7C80"/>
    <pageSetUpPr fitToPage="1"/>
  </sheetPr>
  <dimension ref="A1:Q24"/>
  <sheetViews>
    <sheetView view="pageBreakPreview" zoomScaleNormal="100" zoomScaleSheetLayoutView="100" workbookViewId="0"/>
  </sheetViews>
  <sheetFormatPr defaultColWidth="9" defaultRowHeight="13"/>
  <cols>
    <col min="1" max="1" width="2" style="121" customWidth="1"/>
    <col min="2" max="2" width="6.83203125" style="121" customWidth="1"/>
    <col min="3" max="3" width="35.58203125" style="121" customWidth="1"/>
    <col min="4" max="15" width="7.33203125" style="121" customWidth="1"/>
    <col min="16" max="16" width="1.58203125" style="121" customWidth="1"/>
    <col min="17" max="16384" width="9" style="121"/>
  </cols>
  <sheetData>
    <row r="1" spans="1:17" ht="9" customHeight="1"/>
    <row r="2" spans="1:17" ht="19.5" customHeight="1" thickBot="1">
      <c r="B2" s="151" t="s">
        <v>292</v>
      </c>
      <c r="E2" s="7" t="str">
        <f>IFERROR(INDEX(B$3:B$12,SMALL(IF($C$3:$C$12="Ａ",
ROW($1:$10)),ROW(A1))),"")</f>
        <v/>
      </c>
    </row>
    <row r="3" spans="1:17" ht="19.5" customHeight="1">
      <c r="B3" s="1058" t="s">
        <v>98</v>
      </c>
      <c r="C3" s="1054" t="s">
        <v>293</v>
      </c>
      <c r="D3" s="1082" t="s">
        <v>123</v>
      </c>
      <c r="E3" s="1082"/>
      <c r="F3" s="1082"/>
      <c r="G3" s="1082"/>
      <c r="H3" s="1082"/>
      <c r="I3" s="1082"/>
      <c r="J3" s="1082"/>
      <c r="K3" s="1082"/>
      <c r="L3" s="1082"/>
      <c r="M3" s="1082" t="s">
        <v>124</v>
      </c>
      <c r="N3" s="1082"/>
      <c r="O3" s="1083"/>
    </row>
    <row r="4" spans="1:17" ht="19.5" customHeight="1">
      <c r="B4" s="1262"/>
      <c r="C4" s="1072"/>
      <c r="D4" s="589" t="s">
        <v>294</v>
      </c>
      <c r="E4" s="589" t="s">
        <v>295</v>
      </c>
      <c r="F4" s="589" t="s">
        <v>296</v>
      </c>
      <c r="G4" s="589" t="s">
        <v>297</v>
      </c>
      <c r="H4" s="589" t="s">
        <v>298</v>
      </c>
      <c r="I4" s="589" t="s">
        <v>299</v>
      </c>
      <c r="J4" s="589" t="s">
        <v>300</v>
      </c>
      <c r="K4" s="589" t="s">
        <v>301</v>
      </c>
      <c r="L4" s="589" t="s">
        <v>302</v>
      </c>
      <c r="M4" s="589" t="s">
        <v>303</v>
      </c>
      <c r="N4" s="589" t="s">
        <v>304</v>
      </c>
      <c r="O4" s="875" t="s">
        <v>305</v>
      </c>
    </row>
    <row r="5" spans="1:17" ht="45" customHeight="1">
      <c r="A5" s="202"/>
      <c r="B5" s="515" t="str">
        <f>IF('⑥4.実施内容（PR）'!B5="","",'⑥4.実施内容（PR）'!B5)</f>
        <v/>
      </c>
      <c r="C5" s="353" t="str">
        <f>IF(B5="","",IF('⑥4.実施内容（PR）'!D5="事業中止","事業中止",'⑥4.実施内容（PR）'!C5))</f>
        <v/>
      </c>
      <c r="D5" s="333"/>
      <c r="E5" s="333"/>
      <c r="F5" s="333"/>
      <c r="G5" s="333"/>
      <c r="H5" s="333"/>
      <c r="I5" s="333"/>
      <c r="J5" s="333"/>
      <c r="K5" s="409"/>
      <c r="L5" s="333"/>
      <c r="M5" s="333"/>
      <c r="N5" s="333"/>
      <c r="O5" s="352"/>
      <c r="Q5" s="158" t="s">
        <v>107</v>
      </c>
    </row>
    <row r="6" spans="1:17" ht="45" customHeight="1">
      <c r="A6" s="202"/>
      <c r="B6" s="515" t="str">
        <f>IF('⑥4.実施内容（PR）'!B6="","",'⑥4.実施内容（PR）'!B6)</f>
        <v/>
      </c>
      <c r="C6" s="353" t="str">
        <f>IF(B6="","",IF('⑥4.実施内容（PR）'!D6="事業中止","事業中止",'⑥4.実施内容（PR）'!C6))</f>
        <v/>
      </c>
      <c r="D6" s="203"/>
      <c r="E6" s="203"/>
      <c r="F6" s="204"/>
      <c r="G6" s="204"/>
      <c r="H6" s="203"/>
      <c r="I6" s="205"/>
      <c r="J6" s="203"/>
      <c r="K6" s="203"/>
      <c r="L6" s="203"/>
      <c r="M6" s="203"/>
      <c r="N6" s="203"/>
      <c r="O6" s="206"/>
      <c r="Q6" s="163" t="s">
        <v>108</v>
      </c>
    </row>
    <row r="7" spans="1:17" ht="45" customHeight="1">
      <c r="A7" s="202"/>
      <c r="B7" s="515" t="str">
        <f>IF('⑥4.実施内容（PR）'!B7="","",'⑥4.実施内容（PR）'!B7)</f>
        <v/>
      </c>
      <c r="C7" s="353" t="str">
        <f>IF(B7="","",IF('⑥4.実施内容（PR）'!D7="事業中止","事業中止",'⑥4.実施内容（PR）'!C7))</f>
        <v/>
      </c>
      <c r="D7" s="203"/>
      <c r="E7" s="203"/>
      <c r="F7" s="203"/>
      <c r="G7" s="203"/>
      <c r="H7" s="203"/>
      <c r="I7" s="203"/>
      <c r="J7" s="203"/>
      <c r="K7" s="203"/>
      <c r="L7" s="203"/>
      <c r="M7" s="203"/>
      <c r="N7" s="203"/>
      <c r="O7" s="206"/>
      <c r="Q7" s="158" t="s">
        <v>437</v>
      </c>
    </row>
    <row r="8" spans="1:17" ht="45" customHeight="1">
      <c r="A8" s="202"/>
      <c r="B8" s="515" t="str">
        <f>IF('⑥4.実施内容（PR）'!B8="","",'⑥4.実施内容（PR）'!B8)</f>
        <v/>
      </c>
      <c r="C8" s="353" t="str">
        <f>IF(B8="","",IF('⑥4.実施内容（PR）'!D8="事業中止","事業中止",'⑥4.実施内容（PR）'!C8))</f>
        <v/>
      </c>
      <c r="D8" s="203"/>
      <c r="E8" s="203"/>
      <c r="F8" s="203"/>
      <c r="G8" s="203"/>
      <c r="H8" s="203"/>
      <c r="I8" s="203"/>
      <c r="J8" s="203"/>
      <c r="K8" s="207"/>
      <c r="L8" s="207"/>
      <c r="M8" s="203"/>
      <c r="N8" s="203"/>
      <c r="O8" s="206"/>
      <c r="Q8" s="163" t="s">
        <v>110</v>
      </c>
    </row>
    <row r="9" spans="1:17" ht="45" customHeight="1">
      <c r="B9" s="515" t="str">
        <f>IF('⑥4.実施内容（PR）'!B9="","",'⑥4.実施内容（PR）'!B9)</f>
        <v/>
      </c>
      <c r="C9" s="353" t="str">
        <f>IF(B9="","",IF('⑥4.実施内容（PR）'!D9="事業中止","事業中止",'⑥4.実施内容（PR）'!C9))</f>
        <v/>
      </c>
      <c r="D9" s="203"/>
      <c r="E9" s="203"/>
      <c r="F9" s="203"/>
      <c r="G9" s="203"/>
      <c r="H9" s="203"/>
      <c r="I9" s="203"/>
      <c r="J9" s="203"/>
      <c r="K9" s="203"/>
      <c r="L9" s="203"/>
      <c r="M9" s="203"/>
      <c r="N9" s="203"/>
      <c r="O9" s="206"/>
    </row>
    <row r="10" spans="1:17" ht="45" customHeight="1">
      <c r="B10" s="515" t="str">
        <f>IF('⑥4.実施内容（PR）'!B10="","",'⑥4.実施内容（PR）'!B10)</f>
        <v/>
      </c>
      <c r="C10" s="353" t="str">
        <f>IF(B10="","",IF('⑥4.実施内容（PR）'!D10="事業中止","事業中止",'⑥4.実施内容（PR）'!C10))</f>
        <v/>
      </c>
      <c r="D10" s="203"/>
      <c r="E10" s="203"/>
      <c r="F10" s="203"/>
      <c r="G10" s="203"/>
      <c r="H10" s="203"/>
      <c r="I10" s="203"/>
      <c r="J10" s="203"/>
      <c r="K10" s="203"/>
      <c r="L10" s="203"/>
      <c r="M10" s="203"/>
      <c r="N10" s="203"/>
      <c r="O10" s="206"/>
    </row>
    <row r="11" spans="1:17" ht="45" customHeight="1">
      <c r="B11" s="515" t="str">
        <f>IF('⑥4.実施内容（PR）'!B11="","",'⑥4.実施内容（PR）'!B11)</f>
        <v/>
      </c>
      <c r="C11" s="353" t="str">
        <f>IF(B11="","",IF('⑥4.実施内容（PR）'!D11="事業中止","事業中止",'⑥4.実施内容（PR）'!C11))</f>
        <v/>
      </c>
      <c r="D11" s="203"/>
      <c r="E11" s="203"/>
      <c r="F11" s="203"/>
      <c r="G11" s="203"/>
      <c r="H11" s="203"/>
      <c r="I11" s="203"/>
      <c r="J11" s="203"/>
      <c r="K11" s="203"/>
      <c r="L11" s="203"/>
      <c r="M11" s="203"/>
      <c r="N11" s="203"/>
      <c r="O11" s="206"/>
    </row>
    <row r="12" spans="1:17" ht="45" customHeight="1">
      <c r="B12" s="515" t="str">
        <f>IF('⑥4.実施内容（PR）'!B12="","",'⑥4.実施内容（PR）'!B12)</f>
        <v/>
      </c>
      <c r="C12" s="353" t="str">
        <f>IF(B12="","",IF('⑥4.実施内容（PR）'!D12="事業中止","事業中止",'⑥4.実施内容（PR）'!C12))</f>
        <v/>
      </c>
      <c r="D12" s="203"/>
      <c r="E12" s="203"/>
      <c r="F12" s="203"/>
      <c r="G12" s="203"/>
      <c r="H12" s="203"/>
      <c r="I12" s="203"/>
      <c r="J12" s="203"/>
      <c r="K12" s="203"/>
      <c r="L12" s="203"/>
      <c r="M12" s="203"/>
      <c r="N12" s="203"/>
      <c r="O12" s="206"/>
    </row>
    <row r="13" spans="1:17" ht="45" customHeight="1">
      <c r="B13" s="515" t="str">
        <f>IF('⑥4.実施内容（PR）'!B13="","",'⑥4.実施内容（PR）'!B13)</f>
        <v/>
      </c>
      <c r="C13" s="353" t="str">
        <f>IF(B13="","",IF('⑥4.実施内容（PR）'!D13="事業中止","事業中止",'⑥4.実施内容（PR）'!C13))</f>
        <v/>
      </c>
      <c r="D13" s="203"/>
      <c r="E13" s="203"/>
      <c r="F13" s="203"/>
      <c r="G13" s="203"/>
      <c r="H13" s="203"/>
      <c r="I13" s="203"/>
      <c r="J13" s="203"/>
      <c r="K13" s="203"/>
      <c r="L13" s="203"/>
      <c r="M13" s="203"/>
      <c r="N13" s="203"/>
      <c r="O13" s="206"/>
    </row>
    <row r="14" spans="1:17" ht="45" customHeight="1" thickBot="1">
      <c r="B14" s="516" t="str">
        <f>IF('⑥4.実施内容（PR）'!B14="","",'⑥4.実施内容（PR）'!B14)</f>
        <v/>
      </c>
      <c r="C14" s="482" t="str">
        <f>IF(B14="","",IF('⑥4.実施内容（PR）'!D14="事業中止","事業中止",'⑥4.実施内容（PR）'!C14))</f>
        <v/>
      </c>
      <c r="D14" s="208"/>
      <c r="E14" s="208"/>
      <c r="F14" s="208"/>
      <c r="G14" s="208"/>
      <c r="H14" s="208"/>
      <c r="I14" s="208"/>
      <c r="J14" s="208"/>
      <c r="K14" s="208"/>
      <c r="L14" s="208"/>
      <c r="M14" s="208"/>
      <c r="N14" s="208"/>
      <c r="O14" s="209"/>
      <c r="Q14" s="124"/>
    </row>
    <row r="15" spans="1:17" s="150" customFormat="1" ht="45" customHeight="1">
      <c r="B15" s="369" t="str">
        <f>IF('⑥4.実施内容（PR）'!B15="","",'⑥4.実施内容（PR）'!B15)</f>
        <v/>
      </c>
      <c r="C15" s="336" t="str">
        <f>IF(B15="","",IF('⑥4.実施内容（PR）'!D15="事業中止","事業中止",'⑥4.実施内容（PR）'!C15))</f>
        <v/>
      </c>
      <c r="D15" s="333"/>
      <c r="E15" s="333"/>
      <c r="F15" s="333"/>
      <c r="G15" s="333"/>
      <c r="H15" s="333"/>
      <c r="I15" s="333"/>
      <c r="J15" s="333"/>
      <c r="K15" s="333"/>
      <c r="L15" s="333"/>
      <c r="M15" s="333"/>
      <c r="N15" s="333"/>
      <c r="O15" s="352"/>
    </row>
    <row r="16" spans="1:17" s="150" customFormat="1" ht="45" customHeight="1">
      <c r="B16" s="369" t="str">
        <f>IF('⑥4.実施内容（PR）'!B16="","",'⑥4.実施内容（PR）'!B16)</f>
        <v/>
      </c>
      <c r="C16" s="336" t="str">
        <f>IF(B16="","",IF('⑥4.実施内容（PR）'!D16="事業中止","事業中止",'⑥4.実施内容（PR）'!C16))</f>
        <v/>
      </c>
      <c r="D16" s="333"/>
      <c r="E16" s="333"/>
      <c r="F16" s="333"/>
      <c r="G16" s="333"/>
      <c r="H16" s="333"/>
      <c r="I16" s="333"/>
      <c r="J16" s="333"/>
      <c r="K16" s="333"/>
      <c r="L16" s="333"/>
      <c r="M16" s="333"/>
      <c r="N16" s="333"/>
      <c r="O16" s="352"/>
    </row>
    <row r="17" spans="2:15" s="150" customFormat="1" ht="45" customHeight="1">
      <c r="B17" s="369" t="str">
        <f>IF('⑥4.実施内容（PR）'!B17="","",'⑥4.実施内容（PR）'!B17)</f>
        <v/>
      </c>
      <c r="C17" s="336" t="str">
        <f>IF(B17="","",IF('⑥4.実施内容（PR）'!D17="事業中止","事業中止",'⑥4.実施内容（PR）'!C17))</f>
        <v/>
      </c>
      <c r="D17" s="333"/>
      <c r="E17" s="333"/>
      <c r="F17" s="333"/>
      <c r="G17" s="333"/>
      <c r="H17" s="333"/>
      <c r="I17" s="333"/>
      <c r="J17" s="333"/>
      <c r="K17" s="333"/>
      <c r="L17" s="333"/>
      <c r="M17" s="333"/>
      <c r="N17" s="333"/>
      <c r="O17" s="352"/>
    </row>
    <row r="18" spans="2:15" s="150" customFormat="1" ht="45" customHeight="1">
      <c r="B18" s="369" t="str">
        <f>IF('⑥4.実施内容（PR）'!B18="","",'⑥4.実施内容（PR）'!B18)</f>
        <v/>
      </c>
      <c r="C18" s="336" t="str">
        <f>IF(B18="","",IF('⑥4.実施内容（PR）'!D18="事業中止","事業中止",'⑥4.実施内容（PR）'!C18))</f>
        <v/>
      </c>
      <c r="D18" s="333"/>
      <c r="E18" s="333"/>
      <c r="F18" s="333"/>
      <c r="G18" s="333"/>
      <c r="H18" s="333"/>
      <c r="I18" s="333"/>
      <c r="J18" s="333"/>
      <c r="K18" s="333"/>
      <c r="L18" s="333"/>
      <c r="M18" s="333"/>
      <c r="N18" s="333"/>
      <c r="O18" s="352"/>
    </row>
    <row r="19" spans="2:15" s="150" customFormat="1" ht="45" customHeight="1">
      <c r="B19" s="369" t="str">
        <f>IF('⑥4.実施内容（PR）'!B19="","",'⑥4.実施内容（PR）'!B19)</f>
        <v/>
      </c>
      <c r="C19" s="336" t="str">
        <f>IF(B19="","",IF('⑥4.実施内容（PR）'!D19="事業中止","事業中止",'⑥4.実施内容（PR）'!C19))</f>
        <v/>
      </c>
      <c r="D19" s="333"/>
      <c r="E19" s="333"/>
      <c r="F19" s="333"/>
      <c r="G19" s="333"/>
      <c r="H19" s="333"/>
      <c r="I19" s="333"/>
      <c r="J19" s="333"/>
      <c r="K19" s="333"/>
      <c r="L19" s="333"/>
      <c r="M19" s="333"/>
      <c r="N19" s="333"/>
      <c r="O19" s="352"/>
    </row>
    <row r="20" spans="2:15" s="150" customFormat="1" ht="45" customHeight="1">
      <c r="B20" s="369" t="str">
        <f>IF('⑥4.実施内容（PR）'!B20="","",'⑥4.実施内容（PR）'!B20)</f>
        <v/>
      </c>
      <c r="C20" s="336" t="str">
        <f>IF(B20="","",IF('⑥4.実施内容（PR）'!D20="事業中止","事業中止",'⑥4.実施内容（PR）'!C20))</f>
        <v/>
      </c>
      <c r="D20" s="333"/>
      <c r="E20" s="333"/>
      <c r="F20" s="333"/>
      <c r="G20" s="333"/>
      <c r="H20" s="333"/>
      <c r="I20" s="333"/>
      <c r="J20" s="333"/>
      <c r="K20" s="333"/>
      <c r="L20" s="333"/>
      <c r="M20" s="333"/>
      <c r="N20" s="333"/>
      <c r="O20" s="352"/>
    </row>
    <row r="21" spans="2:15" s="150" customFormat="1" ht="45" customHeight="1">
      <c r="B21" s="369" t="str">
        <f>IF('⑥4.実施内容（PR）'!B21="","",'⑥4.実施内容（PR）'!B21)</f>
        <v/>
      </c>
      <c r="C21" s="336" t="str">
        <f>IF(B21="","",IF('⑥4.実施内容（PR）'!D21="事業中止","事業中止",'⑥4.実施内容（PR）'!C21))</f>
        <v/>
      </c>
      <c r="D21" s="333"/>
      <c r="E21" s="333"/>
      <c r="F21" s="333"/>
      <c r="G21" s="333"/>
      <c r="H21" s="333"/>
      <c r="I21" s="333"/>
      <c r="J21" s="333"/>
      <c r="K21" s="333"/>
      <c r="L21" s="333"/>
      <c r="M21" s="333"/>
      <c r="N21" s="333"/>
      <c r="O21" s="352"/>
    </row>
    <row r="22" spans="2:15" s="150" customFormat="1" ht="45" customHeight="1">
      <c r="B22" s="369" t="str">
        <f>IF('⑥4.実施内容（PR）'!B22="","",'⑥4.実施内容（PR）'!B22)</f>
        <v/>
      </c>
      <c r="C22" s="336" t="str">
        <f>IF(B22="","",IF('⑥4.実施内容（PR）'!D22="事業中止","事業中止",'⑥4.実施内容（PR）'!C22))</f>
        <v/>
      </c>
      <c r="D22" s="333"/>
      <c r="E22" s="333"/>
      <c r="F22" s="333"/>
      <c r="G22" s="333"/>
      <c r="H22" s="333"/>
      <c r="I22" s="333"/>
      <c r="J22" s="333"/>
      <c r="K22" s="333"/>
      <c r="L22" s="333"/>
      <c r="M22" s="333"/>
      <c r="N22" s="333"/>
      <c r="O22" s="352"/>
    </row>
    <row r="23" spans="2:15" s="150" customFormat="1" ht="45" customHeight="1">
      <c r="B23" s="369" t="str">
        <f>IF('⑥4.実施内容（PR）'!B23="","",'⑥4.実施内容（PR）'!B23)</f>
        <v/>
      </c>
      <c r="C23" s="336" t="str">
        <f>IF(B23="","",IF('⑥4.実施内容（PR）'!D23="事業中止","事業中止",'⑥4.実施内容（PR）'!C23))</f>
        <v/>
      </c>
      <c r="D23" s="333"/>
      <c r="E23" s="333"/>
      <c r="F23" s="333"/>
      <c r="G23" s="333"/>
      <c r="H23" s="333"/>
      <c r="I23" s="333"/>
      <c r="J23" s="333"/>
      <c r="K23" s="333"/>
      <c r="L23" s="333"/>
      <c r="M23" s="333"/>
      <c r="N23" s="333"/>
      <c r="O23" s="352"/>
    </row>
    <row r="24" spans="2:15" s="150" customFormat="1" ht="45" customHeight="1" thickBot="1">
      <c r="B24" s="370" t="str">
        <f>IF('⑥4.実施内容（PR）'!B24="","",'⑥4.実施内容（PR）'!B24)</f>
        <v/>
      </c>
      <c r="C24" s="341" t="str">
        <f>IF(B24="","",IF('⑥4.実施内容（PR）'!D24="事業中止","事業中止",'⑥4.実施内容（PR）'!C24))</f>
        <v/>
      </c>
      <c r="D24" s="489"/>
      <c r="E24" s="489"/>
      <c r="F24" s="489"/>
      <c r="G24" s="489"/>
      <c r="H24" s="489"/>
      <c r="I24" s="489"/>
      <c r="J24" s="489"/>
      <c r="K24" s="489"/>
      <c r="L24" s="489"/>
      <c r="M24" s="489"/>
      <c r="N24" s="489"/>
      <c r="O24" s="490"/>
    </row>
  </sheetData>
  <sheetProtection algorithmName="SHA-512" hashValue="+Nj/FgZhZtF4OCEXAC94lUWGwIxa1ecLJOp5TaxoMjtrXH4pAsYVVLCzvBzNZMrAz1Ju8SGwDiNPUXLKINAZWg==" saltValue="hw36MwjiBGwYWozZFzSoCg==" spinCount="100000" sheet="1" scenarios="1" formatCells="0" formatColumns="0" formatRows="0"/>
  <mergeCells count="4">
    <mergeCell ref="B3:B4"/>
    <mergeCell ref="C3:C4"/>
    <mergeCell ref="D3:L3"/>
    <mergeCell ref="M3:O3"/>
  </mergeCells>
  <phoneticPr fontId="1"/>
  <conditionalFormatting sqref="C5:C24">
    <cfRule type="containsText" dxfId="2141" priority="1" operator="containsText" text="中止">
      <formula>NOT(ISERROR(SEARCH("中止",C5)))</formula>
    </cfRule>
  </conditionalFormatting>
  <dataValidations count="2">
    <dataValidation type="whole" imeMode="off" operator="lessThan" allowBlank="1" showInputMessage="1" showErrorMessage="1" errorTitle="入力不要です" error="[キャンセル]をクリックしてください。" sqref="B5:C24" xr:uid="{00000000-0002-0000-2200-000000000000}">
      <formula1>0</formula1>
    </dataValidation>
    <dataValidation allowBlank="1" showInputMessage="1" showErrorMessage="1" promptTitle="記載の注意点" prompt="実施したスケジュールを記載してください。" sqref="D5:O5" xr:uid="{00000000-0002-0000-2200-000001000000}"/>
  </dataValidations>
  <pageMargins left="0.59055118110236227" right="0.39370078740157483" top="0.74803149606299213" bottom="0.31496062992125984" header="0.31496062992125984" footer="0.15748031496062992"/>
  <pageSetup paperSize="9" scale="93" fitToHeight="0" orientation="landscape" r:id="rId1"/>
  <headerFooter>
    <oddHeader>&amp;L様式６（別添１）</oddHeader>
    <oddFooter xml:space="preserve">&amp;C&amp;"ＭＳ Ｐゴシック,標準"&amp;10&amp;P / &amp;N&amp;"-,標準"&amp;11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7C80"/>
    <pageSetUpPr fitToPage="1"/>
  </sheetPr>
  <dimension ref="A1:Q54"/>
  <sheetViews>
    <sheetView view="pageBreakPreview" zoomScaleNormal="100" zoomScaleSheetLayoutView="100" workbookViewId="0"/>
  </sheetViews>
  <sheetFormatPr defaultColWidth="9" defaultRowHeight="13"/>
  <cols>
    <col min="1" max="1" width="2" style="121" customWidth="1"/>
    <col min="2" max="2" width="6.83203125" style="121" customWidth="1"/>
    <col min="3" max="3" width="35.58203125" style="121" customWidth="1"/>
    <col min="4" max="15" width="7.33203125" style="121" customWidth="1"/>
    <col min="16" max="16" width="1.58203125" style="121" customWidth="1"/>
    <col min="17" max="16384" width="9" style="121"/>
  </cols>
  <sheetData>
    <row r="1" spans="1:17" ht="9" customHeight="1"/>
    <row r="2" spans="1:17" ht="19.5" customHeight="1" thickBot="1">
      <c r="B2" s="151" t="s">
        <v>306</v>
      </c>
      <c r="E2" s="7" t="str">
        <f>IFERROR(INDEX(B$3:B$12,SMALL(IF($C$3:$C$12="Ａ",
ROW($1:$10)),ROW(A1))),"")</f>
        <v/>
      </c>
    </row>
    <row r="3" spans="1:17" ht="19.5" customHeight="1">
      <c r="B3" s="1058" t="s">
        <v>98</v>
      </c>
      <c r="C3" s="1054" t="s">
        <v>293</v>
      </c>
      <c r="D3" s="1082" t="s">
        <v>123</v>
      </c>
      <c r="E3" s="1082"/>
      <c r="F3" s="1082"/>
      <c r="G3" s="1082"/>
      <c r="H3" s="1082"/>
      <c r="I3" s="1082"/>
      <c r="J3" s="1082"/>
      <c r="K3" s="1082"/>
      <c r="L3" s="1082"/>
      <c r="M3" s="1082" t="s">
        <v>124</v>
      </c>
      <c r="N3" s="1082"/>
      <c r="O3" s="1083"/>
    </row>
    <row r="4" spans="1:17" ht="19.5" customHeight="1">
      <c r="B4" s="1262"/>
      <c r="C4" s="1072"/>
      <c r="D4" s="589" t="s">
        <v>294</v>
      </c>
      <c r="E4" s="589" t="s">
        <v>295</v>
      </c>
      <c r="F4" s="589" t="s">
        <v>296</v>
      </c>
      <c r="G4" s="589" t="s">
        <v>297</v>
      </c>
      <c r="H4" s="589" t="s">
        <v>298</v>
      </c>
      <c r="I4" s="589" t="s">
        <v>299</v>
      </c>
      <c r="J4" s="589" t="s">
        <v>300</v>
      </c>
      <c r="K4" s="589" t="s">
        <v>301</v>
      </c>
      <c r="L4" s="589" t="s">
        <v>302</v>
      </c>
      <c r="M4" s="589" t="s">
        <v>303</v>
      </c>
      <c r="N4" s="589" t="s">
        <v>304</v>
      </c>
      <c r="O4" s="875" t="s">
        <v>305</v>
      </c>
    </row>
    <row r="5" spans="1:17" ht="45" customHeight="1">
      <c r="A5" s="202"/>
      <c r="B5" s="515" t="str">
        <f>IF('⑥4.実施内容（販促）'!B5="","",'⑥4.実施内容（販促）'!B5)</f>
        <v/>
      </c>
      <c r="C5" s="199" t="str">
        <f>IF(B5="","",IF('⑥4.実施内容（販促）'!D5="事業中止","事業中止",'⑥4.実施内容（販促）'!C5))</f>
        <v/>
      </c>
      <c r="D5" s="333"/>
      <c r="E5" s="333"/>
      <c r="F5" s="333"/>
      <c r="G5" s="333"/>
      <c r="H5" s="333"/>
      <c r="I5" s="333"/>
      <c r="J5" s="333"/>
      <c r="K5" s="409"/>
      <c r="L5" s="333"/>
      <c r="M5" s="333"/>
      <c r="N5" s="333"/>
      <c r="O5" s="352"/>
      <c r="Q5" s="158" t="s">
        <v>107</v>
      </c>
    </row>
    <row r="6" spans="1:17" ht="45" customHeight="1">
      <c r="A6" s="202"/>
      <c r="B6" s="515" t="str">
        <f>IF('⑥4.実施内容（販促）'!B6="","",'⑥4.実施内容（販促）'!B6)</f>
        <v/>
      </c>
      <c r="C6" s="199" t="str">
        <f>IF(B6="","",IF('⑥4.実施内容（販促）'!D6="事業中止","事業中止",'⑥4.実施内容（販促）'!C6))</f>
        <v/>
      </c>
      <c r="D6" s="203"/>
      <c r="E6" s="203"/>
      <c r="F6" s="204"/>
      <c r="G6" s="204"/>
      <c r="H6" s="203"/>
      <c r="I6" s="205"/>
      <c r="J6" s="203"/>
      <c r="K6" s="203"/>
      <c r="L6" s="203"/>
      <c r="M6" s="203"/>
      <c r="N6" s="203"/>
      <c r="O6" s="206"/>
      <c r="Q6" s="163" t="s">
        <v>108</v>
      </c>
    </row>
    <row r="7" spans="1:17" ht="45" customHeight="1">
      <c r="A7" s="202"/>
      <c r="B7" s="515" t="str">
        <f>IF('⑥4.実施内容（販促）'!B7="","",'⑥4.実施内容（販促）'!B7)</f>
        <v/>
      </c>
      <c r="C7" s="199" t="str">
        <f>IF(B7="","",IF('⑥4.実施内容（販促）'!D7="事業中止","事業中止",'⑥4.実施内容（販促）'!C7))</f>
        <v/>
      </c>
      <c r="D7" s="203"/>
      <c r="E7" s="203"/>
      <c r="F7" s="203"/>
      <c r="G7" s="203"/>
      <c r="H7" s="203"/>
      <c r="I7" s="203"/>
      <c r="J7" s="203"/>
      <c r="K7" s="203"/>
      <c r="L7" s="203"/>
      <c r="M7" s="203"/>
      <c r="N7" s="203"/>
      <c r="O7" s="206"/>
      <c r="Q7" s="158" t="s">
        <v>437</v>
      </c>
    </row>
    <row r="8" spans="1:17" ht="45" customHeight="1">
      <c r="A8" s="202"/>
      <c r="B8" s="515" t="str">
        <f>IF('⑥4.実施内容（販促）'!B8="","",'⑥4.実施内容（販促）'!B8)</f>
        <v/>
      </c>
      <c r="C8" s="199" t="str">
        <f>IF(B8="","",IF('⑥4.実施内容（販促）'!D8="事業中止","事業中止",'⑥4.実施内容（販促）'!C8))</f>
        <v/>
      </c>
      <c r="D8" s="203"/>
      <c r="E8" s="203"/>
      <c r="F8" s="203"/>
      <c r="G8" s="203"/>
      <c r="H8" s="203"/>
      <c r="I8" s="203"/>
      <c r="J8" s="203"/>
      <c r="K8" s="207"/>
      <c r="L8" s="207"/>
      <c r="M8" s="203"/>
      <c r="N8" s="203"/>
      <c r="O8" s="206"/>
      <c r="Q8" s="163" t="s">
        <v>110</v>
      </c>
    </row>
    <row r="9" spans="1:17" ht="45" customHeight="1">
      <c r="B9" s="515" t="str">
        <f>IF('⑥4.実施内容（販促）'!B9="","",'⑥4.実施内容（販促）'!B9)</f>
        <v/>
      </c>
      <c r="C9" s="199" t="str">
        <f>IF(B9="","",IF('⑥4.実施内容（販促）'!D9="事業中止","事業中止",'⑥4.実施内容（販促）'!C9))</f>
        <v/>
      </c>
      <c r="D9" s="203"/>
      <c r="E9" s="203"/>
      <c r="F9" s="203"/>
      <c r="G9" s="203"/>
      <c r="H9" s="203"/>
      <c r="I9" s="203"/>
      <c r="J9" s="203"/>
      <c r="K9" s="203"/>
      <c r="L9" s="203"/>
      <c r="M9" s="203"/>
      <c r="N9" s="203"/>
      <c r="O9" s="206"/>
      <c r="Q9" s="124"/>
    </row>
    <row r="10" spans="1:17" ht="45" customHeight="1">
      <c r="B10" s="515" t="str">
        <f>IF('⑥4.実施内容（販促）'!B10="","",'⑥4.実施内容（販促）'!B10)</f>
        <v/>
      </c>
      <c r="C10" s="199" t="str">
        <f>IF(B10="","",IF('⑥4.実施内容（販促）'!D10="事業中止","事業中止",'⑥4.実施内容（販促）'!C10))</f>
        <v/>
      </c>
      <c r="D10" s="203"/>
      <c r="E10" s="203"/>
      <c r="F10" s="203"/>
      <c r="G10" s="203"/>
      <c r="H10" s="203"/>
      <c r="I10" s="203"/>
      <c r="J10" s="203"/>
      <c r="K10" s="203"/>
      <c r="L10" s="203"/>
      <c r="M10" s="203"/>
      <c r="N10" s="203"/>
      <c r="O10" s="206"/>
    </row>
    <row r="11" spans="1:17" ht="45" customHeight="1">
      <c r="B11" s="515" t="str">
        <f>IF('⑥4.実施内容（販促）'!B11="","",'⑥4.実施内容（販促）'!B11)</f>
        <v/>
      </c>
      <c r="C11" s="199" t="str">
        <f>IF(B11="","",IF('⑥4.実施内容（販促）'!D11="事業中止","事業中止",'⑥4.実施内容（販促）'!C11))</f>
        <v/>
      </c>
      <c r="D11" s="203"/>
      <c r="E11" s="203"/>
      <c r="F11" s="203"/>
      <c r="G11" s="203"/>
      <c r="H11" s="203"/>
      <c r="I11" s="203"/>
      <c r="J11" s="203"/>
      <c r="K11" s="203"/>
      <c r="L11" s="203"/>
      <c r="M11" s="203"/>
      <c r="N11" s="203"/>
      <c r="O11" s="206"/>
    </row>
    <row r="12" spans="1:17" ht="45" customHeight="1">
      <c r="B12" s="515" t="str">
        <f>IF('⑥4.実施内容（販促）'!B12="","",'⑥4.実施内容（販促）'!B12)</f>
        <v/>
      </c>
      <c r="C12" s="199" t="str">
        <f>IF(B12="","",IF('⑥4.実施内容（販促）'!D12="事業中止","事業中止",'⑥4.実施内容（販促）'!C12))</f>
        <v/>
      </c>
      <c r="D12" s="203"/>
      <c r="E12" s="203"/>
      <c r="F12" s="203"/>
      <c r="G12" s="203"/>
      <c r="H12" s="203"/>
      <c r="I12" s="203"/>
      <c r="J12" s="203"/>
      <c r="K12" s="203"/>
      <c r="L12" s="203"/>
      <c r="M12" s="203"/>
      <c r="N12" s="203"/>
      <c r="O12" s="206"/>
    </row>
    <row r="13" spans="1:17" ht="45" customHeight="1">
      <c r="B13" s="515" t="str">
        <f>IF('⑥4.実施内容（販促）'!B13="","",'⑥4.実施内容（販促）'!B13)</f>
        <v/>
      </c>
      <c r="C13" s="199" t="str">
        <f>IF(B13="","",IF('⑥4.実施内容（販促）'!D13="事業中止","事業中止",'⑥4.実施内容（販促）'!C13))</f>
        <v/>
      </c>
      <c r="D13" s="203"/>
      <c r="E13" s="203"/>
      <c r="F13" s="203"/>
      <c r="G13" s="203"/>
      <c r="H13" s="203"/>
      <c r="I13" s="203"/>
      <c r="J13" s="203"/>
      <c r="K13" s="203"/>
      <c r="L13" s="203"/>
      <c r="M13" s="203"/>
      <c r="N13" s="203"/>
      <c r="O13" s="206"/>
    </row>
    <row r="14" spans="1:17" ht="45" customHeight="1" thickBot="1">
      <c r="B14" s="516" t="str">
        <f>IF('⑥4.実施内容（販促）'!B14="","",'⑥4.実施内容（販促）'!B14)</f>
        <v/>
      </c>
      <c r="C14" s="200" t="str">
        <f>IF(B14="","",IF('⑥4.実施内容（販促）'!D14="事業中止","事業中止",'⑥4.実施内容（販促）'!C14))</f>
        <v/>
      </c>
      <c r="D14" s="208"/>
      <c r="E14" s="208"/>
      <c r="F14" s="208"/>
      <c r="G14" s="208"/>
      <c r="H14" s="208"/>
      <c r="I14" s="208"/>
      <c r="J14" s="208"/>
      <c r="K14" s="208"/>
      <c r="L14" s="208"/>
      <c r="M14" s="208"/>
      <c r="N14" s="208"/>
      <c r="O14" s="209"/>
      <c r="Q14" s="124"/>
    </row>
    <row r="15" spans="1:17" s="150" customFormat="1" ht="45" customHeight="1">
      <c r="B15" s="369" t="str">
        <f>IF('⑥4.実施内容（販促）'!B15="","",'⑥4.実施内容（販促）'!B15)</f>
        <v/>
      </c>
      <c r="C15" s="199" t="str">
        <f>IF(B15="","",IF('⑥4.実施内容（販促）'!D15="事業中止","事業中止",'⑥4.実施内容（販促）'!C15))</f>
        <v/>
      </c>
      <c r="D15" s="333"/>
      <c r="E15" s="333"/>
      <c r="F15" s="333"/>
      <c r="G15" s="333"/>
      <c r="H15" s="333"/>
      <c r="I15" s="333"/>
      <c r="J15" s="333"/>
      <c r="K15" s="333"/>
      <c r="L15" s="333"/>
      <c r="M15" s="333"/>
      <c r="N15" s="333"/>
      <c r="O15" s="352"/>
    </row>
    <row r="16" spans="1:17" s="150" customFormat="1" ht="45" customHeight="1">
      <c r="B16" s="369" t="str">
        <f>IF('⑥4.実施内容（販促）'!B16="","",'⑥4.実施内容（販促）'!B16)</f>
        <v/>
      </c>
      <c r="C16" s="199" t="str">
        <f>IF(B16="","",IF('⑥4.実施内容（販促）'!D16="事業中止","事業中止",'⑥4.実施内容（販促）'!C16))</f>
        <v/>
      </c>
      <c r="D16" s="333"/>
      <c r="E16" s="333"/>
      <c r="F16" s="333"/>
      <c r="G16" s="333"/>
      <c r="H16" s="333"/>
      <c r="I16" s="333"/>
      <c r="J16" s="333"/>
      <c r="K16" s="333"/>
      <c r="L16" s="333"/>
      <c r="M16" s="333"/>
      <c r="N16" s="333"/>
      <c r="O16" s="352"/>
    </row>
    <row r="17" spans="2:15" s="150" customFormat="1" ht="45" customHeight="1">
      <c r="B17" s="369" t="str">
        <f>IF('⑥4.実施内容（販促）'!B17="","",'⑥4.実施内容（販促）'!B17)</f>
        <v/>
      </c>
      <c r="C17" s="199" t="str">
        <f>IF(B17="","",IF('⑥4.実施内容（販促）'!D17="事業中止","事業中止",'⑥4.実施内容（販促）'!C17))</f>
        <v/>
      </c>
      <c r="D17" s="333"/>
      <c r="E17" s="333"/>
      <c r="F17" s="333"/>
      <c r="G17" s="333"/>
      <c r="H17" s="333"/>
      <c r="I17" s="333"/>
      <c r="J17" s="333"/>
      <c r="K17" s="333"/>
      <c r="L17" s="333"/>
      <c r="M17" s="333"/>
      <c r="N17" s="333"/>
      <c r="O17" s="352"/>
    </row>
    <row r="18" spans="2:15" s="150" customFormat="1" ht="45" customHeight="1">
      <c r="B18" s="369" t="str">
        <f>IF('⑥4.実施内容（販促）'!B18="","",'⑥4.実施内容（販促）'!B18)</f>
        <v/>
      </c>
      <c r="C18" s="199" t="str">
        <f>IF(B18="","",IF('⑥4.実施内容（販促）'!D18="事業中止","事業中止",'⑥4.実施内容（販促）'!C18))</f>
        <v/>
      </c>
      <c r="D18" s="333"/>
      <c r="E18" s="333"/>
      <c r="F18" s="333"/>
      <c r="G18" s="333"/>
      <c r="H18" s="333"/>
      <c r="I18" s="333"/>
      <c r="J18" s="333"/>
      <c r="K18" s="333"/>
      <c r="L18" s="333"/>
      <c r="M18" s="333"/>
      <c r="N18" s="333"/>
      <c r="O18" s="352"/>
    </row>
    <row r="19" spans="2:15" s="150" customFormat="1" ht="45" customHeight="1">
      <c r="B19" s="369" t="str">
        <f>IF('⑥4.実施内容（販促）'!B19="","",'⑥4.実施内容（販促）'!B19)</f>
        <v/>
      </c>
      <c r="C19" s="199" t="str">
        <f>IF(B19="","",IF('⑥4.実施内容（販促）'!D19="事業中止","事業中止",'⑥4.実施内容（販促）'!C19))</f>
        <v/>
      </c>
      <c r="D19" s="333"/>
      <c r="E19" s="333"/>
      <c r="F19" s="333"/>
      <c r="G19" s="333"/>
      <c r="H19" s="333"/>
      <c r="I19" s="333"/>
      <c r="J19" s="333"/>
      <c r="K19" s="333"/>
      <c r="L19" s="333"/>
      <c r="M19" s="333"/>
      <c r="N19" s="333"/>
      <c r="O19" s="352"/>
    </row>
    <row r="20" spans="2:15" s="150" customFormat="1" ht="45" customHeight="1">
      <c r="B20" s="369" t="str">
        <f>IF('⑥4.実施内容（販促）'!B20="","",'⑥4.実施内容（販促）'!B20)</f>
        <v/>
      </c>
      <c r="C20" s="199" t="str">
        <f>IF(B20="","",IF('⑥4.実施内容（販促）'!D20="事業中止","事業中止",'⑥4.実施内容（販促）'!C20))</f>
        <v/>
      </c>
      <c r="D20" s="333"/>
      <c r="E20" s="333"/>
      <c r="F20" s="333"/>
      <c r="G20" s="333"/>
      <c r="H20" s="333"/>
      <c r="I20" s="333"/>
      <c r="J20" s="333"/>
      <c r="K20" s="333"/>
      <c r="L20" s="333"/>
      <c r="M20" s="333"/>
      <c r="N20" s="333"/>
      <c r="O20" s="352"/>
    </row>
    <row r="21" spans="2:15" s="150" customFormat="1" ht="45" customHeight="1">
      <c r="B21" s="369" t="str">
        <f>IF('⑥4.実施内容（販促）'!B21="","",'⑥4.実施内容（販促）'!B21)</f>
        <v/>
      </c>
      <c r="C21" s="199" t="str">
        <f>IF(B21="","",IF('⑥4.実施内容（販促）'!D21="事業中止","事業中止",'⑥4.実施内容（販促）'!C21))</f>
        <v/>
      </c>
      <c r="D21" s="333"/>
      <c r="E21" s="333"/>
      <c r="F21" s="333"/>
      <c r="G21" s="333"/>
      <c r="H21" s="333"/>
      <c r="I21" s="333"/>
      <c r="J21" s="333"/>
      <c r="K21" s="333"/>
      <c r="L21" s="333"/>
      <c r="M21" s="333"/>
      <c r="N21" s="333"/>
      <c r="O21" s="352"/>
    </row>
    <row r="22" spans="2:15" s="150" customFormat="1" ht="45" customHeight="1">
      <c r="B22" s="369" t="str">
        <f>IF('⑥4.実施内容（販促）'!B22="","",'⑥4.実施内容（販促）'!B22)</f>
        <v/>
      </c>
      <c r="C22" s="199" t="str">
        <f>IF(B22="","",IF('⑥4.実施内容（販促）'!D22="事業中止","事業中止",'⑥4.実施内容（販促）'!C22))</f>
        <v/>
      </c>
      <c r="D22" s="333"/>
      <c r="E22" s="333"/>
      <c r="F22" s="333"/>
      <c r="G22" s="333"/>
      <c r="H22" s="333"/>
      <c r="I22" s="333"/>
      <c r="J22" s="333"/>
      <c r="K22" s="333"/>
      <c r="L22" s="333"/>
      <c r="M22" s="333"/>
      <c r="N22" s="333"/>
      <c r="O22" s="352"/>
    </row>
    <row r="23" spans="2:15" s="150" customFormat="1" ht="45" customHeight="1">
      <c r="B23" s="369" t="str">
        <f>IF('⑥4.実施内容（販促）'!B23="","",'⑥4.実施内容（販促）'!B23)</f>
        <v/>
      </c>
      <c r="C23" s="199" t="str">
        <f>IF(B23="","",IF('⑥4.実施内容（販促）'!D23="事業中止","事業中止",'⑥4.実施内容（販促）'!C23))</f>
        <v/>
      </c>
      <c r="D23" s="333"/>
      <c r="E23" s="333"/>
      <c r="F23" s="333"/>
      <c r="G23" s="333"/>
      <c r="H23" s="333"/>
      <c r="I23" s="333"/>
      <c r="J23" s="333"/>
      <c r="K23" s="333"/>
      <c r="L23" s="333"/>
      <c r="M23" s="333"/>
      <c r="N23" s="333"/>
      <c r="O23" s="352"/>
    </row>
    <row r="24" spans="2:15" s="150" customFormat="1" ht="45" customHeight="1" thickBot="1">
      <c r="B24" s="370" t="str">
        <f>IF('⑥4.実施内容（販促）'!B24="","",'⑥4.実施内容（販促）'!B24)</f>
        <v/>
      </c>
      <c r="C24" s="200" t="str">
        <f>IF(B24="","",IF('⑥4.実施内容（販促）'!D24="事業中止","事業中止",'⑥4.実施内容（販促）'!C24))</f>
        <v/>
      </c>
      <c r="D24" s="489"/>
      <c r="E24" s="489"/>
      <c r="F24" s="489"/>
      <c r="G24" s="489"/>
      <c r="H24" s="489"/>
      <c r="I24" s="489"/>
      <c r="J24" s="489"/>
      <c r="K24" s="489"/>
      <c r="L24" s="489"/>
      <c r="M24" s="489"/>
      <c r="N24" s="489"/>
      <c r="O24" s="490"/>
    </row>
    <row r="25" spans="2:15" s="150" customFormat="1" ht="45" customHeight="1">
      <c r="B25" s="369" t="str">
        <f>IF('⑥4.実施内容（販促）'!B25="","",'⑥4.実施内容（販促）'!B25)</f>
        <v/>
      </c>
      <c r="C25" s="199" t="str">
        <f>IF(B25="","",IF('⑥4.実施内容（販促）'!D25="事業中止","事業中止",'⑥4.実施内容（販促）'!C25))</f>
        <v/>
      </c>
      <c r="D25" s="333"/>
      <c r="E25" s="333"/>
      <c r="F25" s="333"/>
      <c r="G25" s="333"/>
      <c r="H25" s="333"/>
      <c r="I25" s="333"/>
      <c r="J25" s="333"/>
      <c r="K25" s="333"/>
      <c r="L25" s="333"/>
      <c r="M25" s="333"/>
      <c r="N25" s="333"/>
      <c r="O25" s="352"/>
    </row>
    <row r="26" spans="2:15" s="150" customFormat="1" ht="45" customHeight="1">
      <c r="B26" s="369" t="str">
        <f>IF('⑥4.実施内容（販促）'!B26="","",'⑥4.実施内容（販促）'!B26)</f>
        <v/>
      </c>
      <c r="C26" s="199" t="str">
        <f>IF(B26="","",IF('⑥4.実施内容（販促）'!D26="事業中止","事業中止",'⑥4.実施内容（販促）'!C26))</f>
        <v/>
      </c>
      <c r="D26" s="333"/>
      <c r="E26" s="333"/>
      <c r="F26" s="333"/>
      <c r="G26" s="333"/>
      <c r="H26" s="333"/>
      <c r="I26" s="333"/>
      <c r="J26" s="333"/>
      <c r="K26" s="333"/>
      <c r="L26" s="333"/>
      <c r="M26" s="333"/>
      <c r="N26" s="333"/>
      <c r="O26" s="352"/>
    </row>
    <row r="27" spans="2:15" s="150" customFormat="1" ht="45" customHeight="1">
      <c r="B27" s="369" t="str">
        <f>IF('⑥4.実施内容（販促）'!B27="","",'⑥4.実施内容（販促）'!B27)</f>
        <v/>
      </c>
      <c r="C27" s="199" t="str">
        <f>IF(B27="","",IF('⑥4.実施内容（販促）'!D27="事業中止","事業中止",'⑥4.実施内容（販促）'!C27))</f>
        <v/>
      </c>
      <c r="D27" s="333"/>
      <c r="E27" s="333"/>
      <c r="F27" s="333"/>
      <c r="G27" s="333"/>
      <c r="H27" s="333"/>
      <c r="I27" s="333"/>
      <c r="J27" s="333"/>
      <c r="K27" s="333"/>
      <c r="L27" s="333"/>
      <c r="M27" s="333"/>
      <c r="N27" s="333"/>
      <c r="O27" s="352"/>
    </row>
    <row r="28" spans="2:15" s="150" customFormat="1" ht="45" customHeight="1">
      <c r="B28" s="369" t="str">
        <f>IF('⑥4.実施内容（販促）'!B28="","",'⑥4.実施内容（販促）'!B28)</f>
        <v/>
      </c>
      <c r="C28" s="199" t="str">
        <f>IF(B28="","",IF('⑥4.実施内容（販促）'!D28="事業中止","事業中止",'⑥4.実施内容（販促）'!C28))</f>
        <v/>
      </c>
      <c r="D28" s="333"/>
      <c r="E28" s="333"/>
      <c r="F28" s="333"/>
      <c r="G28" s="333"/>
      <c r="H28" s="333"/>
      <c r="I28" s="333"/>
      <c r="J28" s="333"/>
      <c r="K28" s="333"/>
      <c r="L28" s="333"/>
      <c r="M28" s="333"/>
      <c r="N28" s="333"/>
      <c r="O28" s="352"/>
    </row>
    <row r="29" spans="2:15" s="150" customFormat="1" ht="45" customHeight="1">
      <c r="B29" s="369" t="str">
        <f>IF('⑥4.実施内容（販促）'!B29="","",'⑥4.実施内容（販促）'!B29)</f>
        <v/>
      </c>
      <c r="C29" s="199" t="str">
        <f>IF(B29="","",IF('⑥4.実施内容（販促）'!D29="事業中止","事業中止",'⑥4.実施内容（販促）'!C29))</f>
        <v/>
      </c>
      <c r="D29" s="333"/>
      <c r="E29" s="333"/>
      <c r="F29" s="333"/>
      <c r="G29" s="333"/>
      <c r="H29" s="333"/>
      <c r="I29" s="333"/>
      <c r="J29" s="333"/>
      <c r="K29" s="333"/>
      <c r="L29" s="333"/>
      <c r="M29" s="333"/>
      <c r="N29" s="333"/>
      <c r="O29" s="352"/>
    </row>
    <row r="30" spans="2:15" s="150" customFormat="1" ht="45" customHeight="1">
      <c r="B30" s="369" t="str">
        <f>IF('⑥4.実施内容（販促）'!B30="","",'⑥4.実施内容（販促）'!B30)</f>
        <v/>
      </c>
      <c r="C30" s="199" t="str">
        <f>IF(B30="","",IF('⑥4.実施内容（販促）'!D30="事業中止","事業中止",'⑥4.実施内容（販促）'!C30))</f>
        <v/>
      </c>
      <c r="D30" s="333"/>
      <c r="E30" s="333"/>
      <c r="F30" s="333"/>
      <c r="G30" s="333"/>
      <c r="H30" s="333"/>
      <c r="I30" s="333"/>
      <c r="J30" s="333"/>
      <c r="K30" s="333"/>
      <c r="L30" s="333"/>
      <c r="M30" s="333"/>
      <c r="N30" s="333"/>
      <c r="O30" s="352"/>
    </row>
    <row r="31" spans="2:15" s="150" customFormat="1" ht="45" customHeight="1">
      <c r="B31" s="369" t="str">
        <f>IF('⑥4.実施内容（販促）'!B31="","",'⑥4.実施内容（販促）'!B31)</f>
        <v/>
      </c>
      <c r="C31" s="199" t="str">
        <f>IF(B31="","",IF('⑥4.実施内容（販促）'!D31="事業中止","事業中止",'⑥4.実施内容（販促）'!C31))</f>
        <v/>
      </c>
      <c r="D31" s="333"/>
      <c r="E31" s="333"/>
      <c r="F31" s="333"/>
      <c r="G31" s="333"/>
      <c r="H31" s="333"/>
      <c r="I31" s="333"/>
      <c r="J31" s="333"/>
      <c r="K31" s="333"/>
      <c r="L31" s="333"/>
      <c r="M31" s="333"/>
      <c r="N31" s="333"/>
      <c r="O31" s="352"/>
    </row>
    <row r="32" spans="2:15" s="150" customFormat="1" ht="45" customHeight="1">
      <c r="B32" s="369" t="str">
        <f>IF('⑥4.実施内容（販促）'!B32="","",'⑥4.実施内容（販促）'!B32)</f>
        <v/>
      </c>
      <c r="C32" s="199" t="str">
        <f>IF(B32="","",IF('⑥4.実施内容（販促）'!D32="事業中止","事業中止",'⑥4.実施内容（販促）'!C32))</f>
        <v/>
      </c>
      <c r="D32" s="333"/>
      <c r="E32" s="333"/>
      <c r="F32" s="333"/>
      <c r="G32" s="333"/>
      <c r="H32" s="333"/>
      <c r="I32" s="333"/>
      <c r="J32" s="333"/>
      <c r="K32" s="333"/>
      <c r="L32" s="333"/>
      <c r="M32" s="333"/>
      <c r="N32" s="333"/>
      <c r="O32" s="352"/>
    </row>
    <row r="33" spans="2:15" s="150" customFormat="1" ht="45" customHeight="1">
      <c r="B33" s="369" t="str">
        <f>IF('⑥4.実施内容（販促）'!B33="","",'⑥4.実施内容（販促）'!B33)</f>
        <v/>
      </c>
      <c r="C33" s="199" t="str">
        <f>IF(B33="","",IF('⑥4.実施内容（販促）'!D33="事業中止","事業中止",'⑥4.実施内容（販促）'!C33))</f>
        <v/>
      </c>
      <c r="D33" s="333"/>
      <c r="E33" s="333"/>
      <c r="F33" s="333"/>
      <c r="G33" s="333"/>
      <c r="H33" s="333"/>
      <c r="I33" s="333"/>
      <c r="J33" s="333"/>
      <c r="K33" s="333"/>
      <c r="L33" s="333"/>
      <c r="M33" s="333"/>
      <c r="N33" s="333"/>
      <c r="O33" s="352"/>
    </row>
    <row r="34" spans="2:15" s="150" customFormat="1" ht="45" customHeight="1" thickBot="1">
      <c r="B34" s="370" t="str">
        <f>IF('⑥4.実施内容（販促）'!B34="","",'⑥4.実施内容（販促）'!B34)</f>
        <v/>
      </c>
      <c r="C34" s="200" t="str">
        <f>IF(B34="","",IF('⑥4.実施内容（販促）'!D34="事業中止","事業中止",'⑥4.実施内容（販促）'!C34))</f>
        <v/>
      </c>
      <c r="D34" s="489"/>
      <c r="E34" s="489"/>
      <c r="F34" s="489"/>
      <c r="G34" s="489"/>
      <c r="H34" s="489"/>
      <c r="I34" s="489"/>
      <c r="J34" s="489"/>
      <c r="K34" s="489"/>
      <c r="L34" s="489"/>
      <c r="M34" s="489"/>
      <c r="N34" s="489"/>
      <c r="O34" s="490"/>
    </row>
    <row r="35" spans="2:15" s="150" customFormat="1" ht="45" customHeight="1">
      <c r="B35" s="369" t="str">
        <f>IF('⑥4.実施内容（販促）'!B35="","",'⑥4.実施内容（販促）'!B35)</f>
        <v/>
      </c>
      <c r="C35" s="199" t="str">
        <f>IF(B35="","",IF('⑥4.実施内容（販促）'!D35="事業中止","事業中止",'⑥4.実施内容（販促）'!C35))</f>
        <v/>
      </c>
      <c r="D35" s="333"/>
      <c r="E35" s="333"/>
      <c r="F35" s="333"/>
      <c r="G35" s="333"/>
      <c r="H35" s="333"/>
      <c r="I35" s="333"/>
      <c r="J35" s="333"/>
      <c r="K35" s="333"/>
      <c r="L35" s="333"/>
      <c r="M35" s="333"/>
      <c r="N35" s="333"/>
      <c r="O35" s="352"/>
    </row>
    <row r="36" spans="2:15" s="150" customFormat="1" ht="45" customHeight="1">
      <c r="B36" s="369" t="str">
        <f>IF('⑥4.実施内容（販促）'!B36="","",'⑥4.実施内容（販促）'!B36)</f>
        <v/>
      </c>
      <c r="C36" s="199" t="str">
        <f>IF(B36="","",IF('⑥4.実施内容（販促）'!D36="事業中止","事業中止",'⑥4.実施内容（販促）'!C36))</f>
        <v/>
      </c>
      <c r="D36" s="333"/>
      <c r="E36" s="333"/>
      <c r="F36" s="333"/>
      <c r="G36" s="333"/>
      <c r="H36" s="333"/>
      <c r="I36" s="333"/>
      <c r="J36" s="333"/>
      <c r="K36" s="333"/>
      <c r="L36" s="333"/>
      <c r="M36" s="333"/>
      <c r="N36" s="333"/>
      <c r="O36" s="352"/>
    </row>
    <row r="37" spans="2:15" s="150" customFormat="1" ht="45" customHeight="1">
      <c r="B37" s="369" t="str">
        <f>IF('⑥4.実施内容（販促）'!B37="","",'⑥4.実施内容（販促）'!B37)</f>
        <v/>
      </c>
      <c r="C37" s="199" t="str">
        <f>IF(B37="","",IF('⑥4.実施内容（販促）'!D37="事業中止","事業中止",'⑥4.実施内容（販促）'!C37))</f>
        <v/>
      </c>
      <c r="D37" s="333"/>
      <c r="E37" s="333"/>
      <c r="F37" s="333"/>
      <c r="G37" s="333"/>
      <c r="H37" s="333"/>
      <c r="I37" s="333"/>
      <c r="J37" s="333"/>
      <c r="K37" s="333"/>
      <c r="L37" s="333"/>
      <c r="M37" s="333"/>
      <c r="N37" s="333"/>
      <c r="O37" s="352"/>
    </row>
    <row r="38" spans="2:15" s="150" customFormat="1" ht="45" customHeight="1">
      <c r="B38" s="369" t="str">
        <f>IF('⑥4.実施内容（販促）'!B38="","",'⑥4.実施内容（販促）'!B38)</f>
        <v/>
      </c>
      <c r="C38" s="199" t="str">
        <f>IF(B38="","",IF('⑥4.実施内容（販促）'!D38="事業中止","事業中止",'⑥4.実施内容（販促）'!C38))</f>
        <v/>
      </c>
      <c r="D38" s="333"/>
      <c r="E38" s="333"/>
      <c r="F38" s="333"/>
      <c r="G38" s="333"/>
      <c r="H38" s="333"/>
      <c r="I38" s="333"/>
      <c r="J38" s="333"/>
      <c r="K38" s="333"/>
      <c r="L38" s="333"/>
      <c r="M38" s="333"/>
      <c r="N38" s="333"/>
      <c r="O38" s="352"/>
    </row>
    <row r="39" spans="2:15" s="150" customFormat="1" ht="45" customHeight="1">
      <c r="B39" s="369" t="str">
        <f>IF('⑥4.実施内容（販促）'!B39="","",'⑥4.実施内容（販促）'!B39)</f>
        <v/>
      </c>
      <c r="C39" s="199" t="str">
        <f>IF(B39="","",IF('⑥4.実施内容（販促）'!D39="事業中止","事業中止",'⑥4.実施内容（販促）'!C39))</f>
        <v/>
      </c>
      <c r="D39" s="333"/>
      <c r="E39" s="333"/>
      <c r="F39" s="333"/>
      <c r="G39" s="333"/>
      <c r="H39" s="333"/>
      <c r="I39" s="333"/>
      <c r="J39" s="333"/>
      <c r="K39" s="333"/>
      <c r="L39" s="333"/>
      <c r="M39" s="333"/>
      <c r="N39" s="333"/>
      <c r="O39" s="352"/>
    </row>
    <row r="40" spans="2:15" s="150" customFormat="1" ht="45" customHeight="1">
      <c r="B40" s="369" t="str">
        <f>IF('⑥4.実施内容（販促）'!B40="","",'⑥4.実施内容（販促）'!B40)</f>
        <v/>
      </c>
      <c r="C40" s="199" t="str">
        <f>IF(B40="","",IF('⑥4.実施内容（販促）'!D40="事業中止","事業中止",'⑥4.実施内容（販促）'!C40))</f>
        <v/>
      </c>
      <c r="D40" s="333"/>
      <c r="E40" s="333"/>
      <c r="F40" s="333"/>
      <c r="G40" s="333"/>
      <c r="H40" s="333"/>
      <c r="I40" s="333"/>
      <c r="J40" s="333"/>
      <c r="K40" s="333"/>
      <c r="L40" s="333"/>
      <c r="M40" s="333"/>
      <c r="N40" s="333"/>
      <c r="O40" s="352"/>
    </row>
    <row r="41" spans="2:15" s="150" customFormat="1" ht="45" customHeight="1">
      <c r="B41" s="369" t="str">
        <f>IF('⑥4.実施内容（販促）'!B41="","",'⑥4.実施内容（販促）'!B41)</f>
        <v/>
      </c>
      <c r="C41" s="199" t="str">
        <f>IF(B41="","",IF('⑥4.実施内容（販促）'!D41="事業中止","事業中止",'⑥4.実施内容（販促）'!C41))</f>
        <v/>
      </c>
      <c r="D41" s="333"/>
      <c r="E41" s="333"/>
      <c r="F41" s="333"/>
      <c r="G41" s="333"/>
      <c r="H41" s="333"/>
      <c r="I41" s="333"/>
      <c r="J41" s="333"/>
      <c r="K41" s="333"/>
      <c r="L41" s="333"/>
      <c r="M41" s="333"/>
      <c r="N41" s="333"/>
      <c r="O41" s="352"/>
    </row>
    <row r="42" spans="2:15" s="150" customFormat="1" ht="45" customHeight="1">
      <c r="B42" s="369" t="str">
        <f>IF('⑥4.実施内容（販促）'!B42="","",'⑥4.実施内容（販促）'!B42)</f>
        <v/>
      </c>
      <c r="C42" s="199" t="str">
        <f>IF(B42="","",IF('⑥4.実施内容（販促）'!D42="事業中止","事業中止",'⑥4.実施内容（販促）'!C42))</f>
        <v/>
      </c>
      <c r="D42" s="333"/>
      <c r="E42" s="333"/>
      <c r="F42" s="333"/>
      <c r="G42" s="333"/>
      <c r="H42" s="333"/>
      <c r="I42" s="333"/>
      <c r="J42" s="333"/>
      <c r="K42" s="333"/>
      <c r="L42" s="333"/>
      <c r="M42" s="333"/>
      <c r="N42" s="333"/>
      <c r="O42" s="352"/>
    </row>
    <row r="43" spans="2:15" s="150" customFormat="1" ht="45" customHeight="1">
      <c r="B43" s="369" t="str">
        <f>IF('⑥4.実施内容（販促）'!B43="","",'⑥4.実施内容（販促）'!B43)</f>
        <v/>
      </c>
      <c r="C43" s="199" t="str">
        <f>IF(B43="","",IF('⑥4.実施内容（販促）'!D43="事業中止","事業中止",'⑥4.実施内容（販促）'!C43))</f>
        <v/>
      </c>
      <c r="D43" s="333"/>
      <c r="E43" s="333"/>
      <c r="F43" s="333"/>
      <c r="G43" s="333"/>
      <c r="H43" s="333"/>
      <c r="I43" s="333"/>
      <c r="J43" s="333"/>
      <c r="K43" s="333"/>
      <c r="L43" s="333"/>
      <c r="M43" s="333"/>
      <c r="N43" s="333"/>
      <c r="O43" s="352"/>
    </row>
    <row r="44" spans="2:15" s="150" customFormat="1" ht="45" customHeight="1" thickBot="1">
      <c r="B44" s="370" t="str">
        <f>IF('⑥4.実施内容（販促）'!B44="","",'⑥4.実施内容（販促）'!B44)</f>
        <v/>
      </c>
      <c r="C44" s="200" t="str">
        <f>IF(B44="","",IF('⑥4.実施内容（販促）'!D44="事業中止","事業中止",'⑥4.実施内容（販促）'!C44))</f>
        <v/>
      </c>
      <c r="D44" s="489"/>
      <c r="E44" s="489"/>
      <c r="F44" s="489"/>
      <c r="G44" s="489"/>
      <c r="H44" s="489"/>
      <c r="I44" s="489"/>
      <c r="J44" s="489"/>
      <c r="K44" s="489"/>
      <c r="L44" s="489"/>
      <c r="M44" s="489"/>
      <c r="N44" s="489"/>
      <c r="O44" s="490"/>
    </row>
    <row r="45" spans="2:15" s="150" customFormat="1" ht="45" customHeight="1">
      <c r="B45" s="369" t="str">
        <f>IF('⑥4.実施内容（販促）'!B45="","",'⑥4.実施内容（販促）'!B45)</f>
        <v/>
      </c>
      <c r="C45" s="199" t="str">
        <f>IF(B45="","",IF('⑥4.実施内容（販促）'!D45="事業中止","事業中止",'⑥4.実施内容（販促）'!C45))</f>
        <v/>
      </c>
      <c r="D45" s="333"/>
      <c r="E45" s="333"/>
      <c r="F45" s="333"/>
      <c r="G45" s="333"/>
      <c r="H45" s="333"/>
      <c r="I45" s="333"/>
      <c r="J45" s="333"/>
      <c r="K45" s="333"/>
      <c r="L45" s="333"/>
      <c r="M45" s="333"/>
      <c r="N45" s="333"/>
      <c r="O45" s="352"/>
    </row>
    <row r="46" spans="2:15" s="150" customFormat="1" ht="45" customHeight="1">
      <c r="B46" s="369" t="str">
        <f>IF('⑥4.実施内容（販促）'!B46="","",'⑥4.実施内容（販促）'!B46)</f>
        <v/>
      </c>
      <c r="C46" s="199" t="str">
        <f>IF(B46="","",IF('⑥4.実施内容（販促）'!D46="事業中止","事業中止",'⑥4.実施内容（販促）'!C46))</f>
        <v/>
      </c>
      <c r="D46" s="333"/>
      <c r="E46" s="333"/>
      <c r="F46" s="333"/>
      <c r="G46" s="333"/>
      <c r="H46" s="333"/>
      <c r="I46" s="333"/>
      <c r="J46" s="333"/>
      <c r="K46" s="333"/>
      <c r="L46" s="333"/>
      <c r="M46" s="333"/>
      <c r="N46" s="333"/>
      <c r="O46" s="352"/>
    </row>
    <row r="47" spans="2:15" s="150" customFormat="1" ht="45" customHeight="1">
      <c r="B47" s="369" t="str">
        <f>IF('⑥4.実施内容（販促）'!B47="","",'⑥4.実施内容（販促）'!B47)</f>
        <v/>
      </c>
      <c r="C47" s="199" t="str">
        <f>IF(B47="","",IF('⑥4.実施内容（販促）'!D47="事業中止","事業中止",'⑥4.実施内容（販促）'!C47))</f>
        <v/>
      </c>
      <c r="D47" s="333"/>
      <c r="E47" s="333"/>
      <c r="F47" s="333"/>
      <c r="G47" s="333"/>
      <c r="H47" s="333"/>
      <c r="I47" s="333"/>
      <c r="J47" s="333"/>
      <c r="K47" s="333"/>
      <c r="L47" s="333"/>
      <c r="M47" s="333"/>
      <c r="N47" s="333"/>
      <c r="O47" s="352"/>
    </row>
    <row r="48" spans="2:15" s="150" customFormat="1" ht="45" customHeight="1">
      <c r="B48" s="369" t="str">
        <f>IF('⑥4.実施内容（販促）'!B48="","",'⑥4.実施内容（販促）'!B48)</f>
        <v/>
      </c>
      <c r="C48" s="199" t="str">
        <f>IF(B48="","",IF('⑥4.実施内容（販促）'!D48="事業中止","事業中止",'⑥4.実施内容（販促）'!C48))</f>
        <v/>
      </c>
      <c r="D48" s="333"/>
      <c r="E48" s="333"/>
      <c r="F48" s="333"/>
      <c r="G48" s="333"/>
      <c r="H48" s="333"/>
      <c r="I48" s="333"/>
      <c r="J48" s="333"/>
      <c r="K48" s="333"/>
      <c r="L48" s="333"/>
      <c r="M48" s="333"/>
      <c r="N48" s="333"/>
      <c r="O48" s="352"/>
    </row>
    <row r="49" spans="2:15" s="150" customFormat="1" ht="45" customHeight="1">
      <c r="B49" s="369" t="str">
        <f>IF('⑥4.実施内容（販促）'!B49="","",'⑥4.実施内容（販促）'!B49)</f>
        <v/>
      </c>
      <c r="C49" s="199" t="str">
        <f>IF(B49="","",IF('⑥4.実施内容（販促）'!D49="事業中止","事業中止",'⑥4.実施内容（販促）'!C49))</f>
        <v/>
      </c>
      <c r="D49" s="333"/>
      <c r="E49" s="333"/>
      <c r="F49" s="333"/>
      <c r="G49" s="333"/>
      <c r="H49" s="333"/>
      <c r="I49" s="333"/>
      <c r="J49" s="333"/>
      <c r="K49" s="333"/>
      <c r="L49" s="333"/>
      <c r="M49" s="333"/>
      <c r="N49" s="333"/>
      <c r="O49" s="352"/>
    </row>
    <row r="50" spans="2:15" s="150" customFormat="1" ht="45" customHeight="1">
      <c r="B50" s="369" t="str">
        <f>IF('⑥4.実施内容（販促）'!B50="","",'⑥4.実施内容（販促）'!B50)</f>
        <v/>
      </c>
      <c r="C50" s="199" t="str">
        <f>IF(B50="","",IF('⑥4.実施内容（販促）'!D50="事業中止","事業中止",'⑥4.実施内容（販促）'!C50))</f>
        <v/>
      </c>
      <c r="D50" s="333"/>
      <c r="E50" s="333"/>
      <c r="F50" s="333"/>
      <c r="G50" s="333"/>
      <c r="H50" s="333"/>
      <c r="I50" s="333"/>
      <c r="J50" s="333"/>
      <c r="K50" s="333"/>
      <c r="L50" s="333"/>
      <c r="M50" s="333"/>
      <c r="N50" s="333"/>
      <c r="O50" s="352"/>
    </row>
    <row r="51" spans="2:15" s="150" customFormat="1" ht="45" customHeight="1">
      <c r="B51" s="369" t="str">
        <f>IF('⑥4.実施内容（販促）'!B51="","",'⑥4.実施内容（販促）'!B51)</f>
        <v/>
      </c>
      <c r="C51" s="199" t="str">
        <f>IF(B51="","",IF('⑥4.実施内容（販促）'!D51="事業中止","事業中止",'⑥4.実施内容（販促）'!C51))</f>
        <v/>
      </c>
      <c r="D51" s="333"/>
      <c r="E51" s="333"/>
      <c r="F51" s="333"/>
      <c r="G51" s="333"/>
      <c r="H51" s="333"/>
      <c r="I51" s="333"/>
      <c r="J51" s="333"/>
      <c r="K51" s="333"/>
      <c r="L51" s="333"/>
      <c r="M51" s="333"/>
      <c r="N51" s="333"/>
      <c r="O51" s="352"/>
    </row>
    <row r="52" spans="2:15" s="150" customFormat="1" ht="45" customHeight="1">
      <c r="B52" s="369" t="str">
        <f>IF('⑥4.実施内容（販促）'!B52="","",'⑥4.実施内容（販促）'!B52)</f>
        <v/>
      </c>
      <c r="C52" s="199" t="str">
        <f>IF(B52="","",IF('⑥4.実施内容（販促）'!D52="事業中止","事業中止",'⑥4.実施内容（販促）'!C52))</f>
        <v/>
      </c>
      <c r="D52" s="333"/>
      <c r="E52" s="333"/>
      <c r="F52" s="333"/>
      <c r="G52" s="333"/>
      <c r="H52" s="333"/>
      <c r="I52" s="333"/>
      <c r="J52" s="333"/>
      <c r="K52" s="333"/>
      <c r="L52" s="333"/>
      <c r="M52" s="333"/>
      <c r="N52" s="333"/>
      <c r="O52" s="352"/>
    </row>
    <row r="53" spans="2:15" s="150" customFormat="1" ht="45" customHeight="1">
      <c r="B53" s="369" t="str">
        <f>IF('⑥4.実施内容（販促）'!B53="","",'⑥4.実施内容（販促）'!B53)</f>
        <v/>
      </c>
      <c r="C53" s="199" t="str">
        <f>IF(B53="","",IF('⑥4.実施内容（販促）'!D53="事業中止","事業中止",'⑥4.実施内容（販促）'!C53))</f>
        <v/>
      </c>
      <c r="D53" s="333"/>
      <c r="E53" s="333"/>
      <c r="F53" s="333"/>
      <c r="G53" s="333"/>
      <c r="H53" s="333"/>
      <c r="I53" s="333"/>
      <c r="J53" s="333"/>
      <c r="K53" s="333"/>
      <c r="L53" s="333"/>
      <c r="M53" s="333"/>
      <c r="N53" s="333"/>
      <c r="O53" s="352"/>
    </row>
    <row r="54" spans="2:15" s="150" customFormat="1" ht="45" customHeight="1" thickBot="1">
      <c r="B54" s="370" t="str">
        <f>IF('⑥4.実施内容（販促）'!B54="","",'⑥4.実施内容（販促）'!B54)</f>
        <v/>
      </c>
      <c r="C54" s="200" t="str">
        <f>IF(B54="","",IF('⑥4.実施内容（販促）'!D54="事業中止","事業中止",'⑥4.実施内容（販促）'!C54))</f>
        <v/>
      </c>
      <c r="D54" s="489"/>
      <c r="E54" s="489"/>
      <c r="F54" s="489"/>
      <c r="G54" s="489"/>
      <c r="H54" s="489"/>
      <c r="I54" s="489"/>
      <c r="J54" s="489"/>
      <c r="K54" s="489"/>
      <c r="L54" s="489"/>
      <c r="M54" s="489"/>
      <c r="N54" s="489"/>
      <c r="O54" s="490"/>
    </row>
  </sheetData>
  <sheetProtection algorithmName="SHA-512" hashValue="khfQ+yLEnK1mIfTSeoYxCJTfVUU5CfXb6Tp4V5gQEANVNTU3h4+Bon7BQczWoIrh9CZiZNycklpcXGYHBaYx5g==" saltValue="nVTlHWqlV/j5QvVV8/o6fg==" spinCount="100000" sheet="1" formatCells="0" formatColumns="0" formatRows="0"/>
  <mergeCells count="4">
    <mergeCell ref="B3:B4"/>
    <mergeCell ref="C3:C4"/>
    <mergeCell ref="D3:L3"/>
    <mergeCell ref="M3:O3"/>
  </mergeCells>
  <phoneticPr fontId="1"/>
  <conditionalFormatting sqref="C5:C24">
    <cfRule type="containsText" dxfId="2140" priority="4" operator="containsText" text="中止">
      <formula>NOT(ISERROR(SEARCH("中止",C5)))</formula>
    </cfRule>
  </conditionalFormatting>
  <conditionalFormatting sqref="C25:C34">
    <cfRule type="containsText" dxfId="2139" priority="3" operator="containsText" text="中止">
      <formula>NOT(ISERROR(SEARCH("中止",C25)))</formula>
    </cfRule>
  </conditionalFormatting>
  <conditionalFormatting sqref="C35:C44">
    <cfRule type="containsText" dxfId="2138" priority="2" operator="containsText" text="中止">
      <formula>NOT(ISERROR(SEARCH("中止",C35)))</formula>
    </cfRule>
  </conditionalFormatting>
  <conditionalFormatting sqref="C45:C54">
    <cfRule type="containsText" dxfId="2137" priority="1" operator="containsText" text="中止">
      <formula>NOT(ISERROR(SEARCH("中止",C45)))</formula>
    </cfRule>
  </conditionalFormatting>
  <dataValidations count="2">
    <dataValidation type="whole" imeMode="off" operator="lessThan" allowBlank="1" showInputMessage="1" showErrorMessage="1" errorTitle="入力不要です" error="[キャンセル]をクリックしてください。" sqref="B5:C54" xr:uid="{00000000-0002-0000-2300-000000000000}">
      <formula1>0</formula1>
    </dataValidation>
    <dataValidation allowBlank="1" showInputMessage="1" showErrorMessage="1" promptTitle="記載の注意点" prompt="実施したスケジュールを記載してください。" sqref="D5:O5" xr:uid="{00000000-0002-0000-2300-000001000000}"/>
  </dataValidations>
  <pageMargins left="0.59055118110236227" right="0.39370078740157483" top="0.74803149606299213" bottom="0.31496062992125984" header="0.31496062992125984" footer="0.15748031496062992"/>
  <pageSetup paperSize="9" scale="93" fitToHeight="0" orientation="landscape" r:id="rId1"/>
  <headerFooter>
    <oddHeader>&amp;L様式６（別添１）</oddHeader>
    <oddFooter xml:space="preserve">&amp;C&amp;"ＭＳ Ｐゴシック,標準"&amp;10&amp;P / &amp;N&amp;"-,標準"&amp;11 </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7C80"/>
    <pageSetUpPr fitToPage="1"/>
  </sheetPr>
  <dimension ref="A1:R48"/>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43.25" style="150" customWidth="1"/>
    <col min="4" max="4" width="11" style="150" customWidth="1"/>
    <col min="5" max="5" width="11.75" style="150" customWidth="1"/>
    <col min="6" max="11" width="13.08203125" style="150" customWidth="1"/>
    <col min="12" max="12" width="8.33203125" style="150" customWidth="1"/>
    <col min="13" max="13" width="1.58203125" style="150" customWidth="1"/>
    <col min="14" max="14" width="10.08203125" style="150" customWidth="1"/>
    <col min="15" max="15" width="1.58203125" style="150" customWidth="1"/>
    <col min="16" max="16384" width="9" style="150"/>
  </cols>
  <sheetData>
    <row r="1" spans="1:18" ht="8.25" customHeight="1">
      <c r="C1" s="212"/>
      <c r="D1" s="212"/>
      <c r="E1" s="212"/>
      <c r="F1" s="212"/>
      <c r="G1" s="212"/>
      <c r="H1" s="212"/>
      <c r="I1" s="212"/>
      <c r="J1" s="212"/>
      <c r="K1" s="212"/>
      <c r="L1" s="212"/>
      <c r="M1" s="212"/>
      <c r="N1" s="212"/>
    </row>
    <row r="2" spans="1:18" ht="21" customHeight="1" thickBot="1">
      <c r="B2" s="179" t="s">
        <v>438</v>
      </c>
      <c r="D2" s="213"/>
      <c r="E2" s="213"/>
      <c r="J2" s="213"/>
      <c r="K2" s="1086" t="s">
        <v>140</v>
      </c>
      <c r="L2" s="1086"/>
      <c r="O2" s="213"/>
      <c r="P2" s="213"/>
      <c r="Q2" s="213"/>
      <c r="R2" s="213"/>
    </row>
    <row r="3" spans="1:18" ht="21" customHeight="1">
      <c r="B3" s="1138" t="s">
        <v>119</v>
      </c>
      <c r="C3" s="1125" t="s">
        <v>141</v>
      </c>
      <c r="D3" s="1126"/>
      <c r="E3" s="1127"/>
      <c r="F3" s="1130" t="s">
        <v>142</v>
      </c>
      <c r="G3" s="1132" t="s">
        <v>308</v>
      </c>
      <c r="H3" s="1134" t="s">
        <v>144</v>
      </c>
      <c r="I3" s="1143" t="s">
        <v>145</v>
      </c>
      <c r="J3" s="1147" t="s">
        <v>146</v>
      </c>
      <c r="K3" s="1128" t="s">
        <v>147</v>
      </c>
      <c r="L3" s="1087" t="s">
        <v>148</v>
      </c>
    </row>
    <row r="4" spans="1:18" ht="31.5" customHeight="1" thickBot="1">
      <c r="B4" s="1139"/>
      <c r="C4" s="214" t="s">
        <v>149</v>
      </c>
      <c r="D4" s="725" t="s">
        <v>150</v>
      </c>
      <c r="E4" s="215" t="s">
        <v>151</v>
      </c>
      <c r="F4" s="1131"/>
      <c r="G4" s="1133"/>
      <c r="H4" s="1135"/>
      <c r="I4" s="1144"/>
      <c r="J4" s="1148"/>
      <c r="K4" s="1129"/>
      <c r="L4" s="1088"/>
    </row>
    <row r="5" spans="1:18" ht="22.5" customHeight="1">
      <c r="A5" s="1111"/>
      <c r="B5" s="1263"/>
      <c r="C5" s="1265" t="s">
        <v>187</v>
      </c>
      <c r="D5" s="1267"/>
      <c r="E5" s="1267"/>
      <c r="F5" s="1440">
        <f>SUM(F7:F46)</f>
        <v>0</v>
      </c>
      <c r="G5" s="1442">
        <f>SUM(G7:G46)</f>
        <v>0</v>
      </c>
      <c r="H5" s="1444">
        <f>SUM(H7:H46)</f>
        <v>0</v>
      </c>
      <c r="I5" s="1446">
        <f>SUM(I7:I46)</f>
        <v>0</v>
      </c>
      <c r="J5" s="230">
        <f>SUM(J7,J9,J11,J13,J15,J17,J19,J21,J23,J25,J27,J29,J31,J33,J35,J37,J39,J41,J43,J45)</f>
        <v>0</v>
      </c>
      <c r="K5" s="225">
        <f>SUM(K7,K9,K11,K13,K15,K17,K19,K21,K23,K25,K27,K29,K31,K33,K35,K37,K39,K41,K43,K45)</f>
        <v>0</v>
      </c>
      <c r="L5" s="1149" t="e">
        <f>IF(J6="","",((G5)/J6))</f>
        <v>#DIV/0!</v>
      </c>
    </row>
    <row r="6" spans="1:18" ht="22.5" customHeight="1" thickBot="1">
      <c r="A6" s="1111"/>
      <c r="B6" s="1264"/>
      <c r="C6" s="1266"/>
      <c r="D6" s="1268"/>
      <c r="E6" s="1268"/>
      <c r="F6" s="1441"/>
      <c r="G6" s="1443"/>
      <c r="H6" s="1445"/>
      <c r="I6" s="1447"/>
      <c r="J6" s="231">
        <f>SUM(J8,J10,J12,J14,J16,J18,J20,J22,J24,J26,J28,J30,J32,J34,J36,J38,J40,J42,J44,J46)</f>
        <v>0</v>
      </c>
      <c r="K6" s="491">
        <f>SUM(K8,K10,K12,K14,K16,K18,K20,K22,K24,K26,K28,K30,K32,K34,K36,K38,K40,K42,K44,K46)</f>
        <v>0</v>
      </c>
      <c r="L6" s="1150"/>
    </row>
    <row r="7" spans="1:18" ht="22.5" customHeight="1" thickTop="1">
      <c r="B7" s="1277" t="str">
        <f>IF('⑥4.実施内容（PR）'!B5="","",'⑥4.実施内容（PR）'!B5)</f>
        <v/>
      </c>
      <c r="C7" s="1279" t="str">
        <f>IF('⑥4.実施内容（PR）'!B5="","",IF('⑥4.実施内容（PR）'!D5="事業中止","事業中止",'⑥4.実施内容（PR）'!C5))</f>
        <v/>
      </c>
      <c r="D7" s="1281" t="str">
        <f>IF('⑥4.実施内容（PR）'!B5="","",IF('⑥4.実施内容（PR）'!D5="事業中止","",'⑥4.実施内容（PR）'!E5))</f>
        <v/>
      </c>
      <c r="E7" s="1281" t="str">
        <f>IF('⑥4.実施内容（PR）'!B5="","",IF('⑥4.実施内容（PR）'!D5="事業中止","",'⑥4.実施内容（PR）'!F5))</f>
        <v/>
      </c>
      <c r="F7" s="1438" t="str">
        <f>IF('⑥4.実施内容（PR）'!B5="","",IF('⑥4.実施内容（PR）'!D5="事業中止","",'①6.成果目標（PR）'!F7))</f>
        <v/>
      </c>
      <c r="G7" s="1434"/>
      <c r="H7" s="1438" t="str">
        <f>IF('⑥4.実施内容（PR）'!B5="","",IF('⑥4.実施内容（PR）'!D5="事業中止","",'①6.成果目標（PR）'!H7))</f>
        <v/>
      </c>
      <c r="I7" s="1438" t="str">
        <f>IF('⑥4.実施内容（PR）'!B5="","",IF('⑥4.実施内容（PR）'!D5="事業中止","",'①6.成果目標（PR）'!I7))</f>
        <v/>
      </c>
      <c r="J7" s="232" t="str">
        <f>IF(B7="","",IF('⑥4.実施内容（PR）'!D5="事業中止","",'⑥7.経費内訳（PR）'!E6))</f>
        <v/>
      </c>
      <c r="K7" s="492" t="str">
        <f>IF('⑥4.実施内容（PR）'!B5="","",IF('⑥4.実施内容（PR）'!D5="事業中止","",'①6.成果目標（PR）'!K7))</f>
        <v/>
      </c>
      <c r="L7" s="1151" t="str">
        <f>IF(J8="","",((G7)/J8))</f>
        <v/>
      </c>
      <c r="N7" s="217" t="s">
        <v>153</v>
      </c>
    </row>
    <row r="8" spans="1:18" ht="22.5" customHeight="1">
      <c r="B8" s="1278"/>
      <c r="C8" s="1280"/>
      <c r="D8" s="1282"/>
      <c r="E8" s="1282"/>
      <c r="F8" s="1428"/>
      <c r="G8" s="1435"/>
      <c r="H8" s="1428"/>
      <c r="I8" s="1428"/>
      <c r="J8" s="233" t="str">
        <f>IF(B7="","",IF('⑥4.実施内容（PR）'!D5="事業中止","",'⑥7.経費内訳（PR）'!F6))</f>
        <v/>
      </c>
      <c r="K8" s="493" t="str">
        <f>IF('⑥4.実施内容（PR）'!B5="","",IF('⑥4.実施内容（PR）'!D5="事業中止","",'①6.成果目標（PR）'!K8))</f>
        <v/>
      </c>
      <c r="L8" s="1103"/>
      <c r="N8" s="219" t="s">
        <v>154</v>
      </c>
    </row>
    <row r="9" spans="1:18" ht="22.5" customHeight="1">
      <c r="B9" s="1278" t="str">
        <f>IF('⑥4.実施内容（PR）'!B6="","",'⑥4.実施内容（PR）'!B6)</f>
        <v/>
      </c>
      <c r="C9" s="1292" t="str">
        <f>IF('⑥4.実施内容（PR）'!B6="","",IF('⑥4.実施内容（PR）'!D6="事業中止","事業中止",'⑥4.実施内容（PR）'!C6))</f>
        <v/>
      </c>
      <c r="D9" s="1293" t="str">
        <f>IF('⑥4.実施内容（PR）'!B6="","",IF('⑥4.実施内容（PR）'!D6="事業中止","",'⑥4.実施内容（PR）'!E6))</f>
        <v/>
      </c>
      <c r="E9" s="1293" t="str">
        <f>IF('⑥4.実施内容（PR）'!B6="","",IF('⑥4.実施内容（PR）'!D6="事業中止","",'⑥4.実施内容（PR）'!F6))</f>
        <v/>
      </c>
      <c r="F9" s="1428" t="str">
        <f>IF('⑥4.実施内容（PR）'!B6="","",IF('⑥4.実施内容（PR）'!D6="事業中止","",'①6.成果目標（PR）'!F9))</f>
        <v/>
      </c>
      <c r="G9" s="1434"/>
      <c r="H9" s="1428" t="str">
        <f>IF('⑥4.実施内容（PR）'!B6="","",IF('⑥4.実施内容（PR）'!D6="事業中止","",'①6.成果目標（PR）'!H9))</f>
        <v/>
      </c>
      <c r="I9" s="1428" t="str">
        <f>IF('⑥4.実施内容（PR）'!B6="","",IF('⑥4.実施内容（PR）'!D6="事業中止","",'①6.成果目標（PR）'!I9))</f>
        <v/>
      </c>
      <c r="J9" s="234" t="str">
        <f>IF(B9="","",IF('⑥4.実施内容（PR）'!D6="事業中止","",'⑥7.経費内訳（PR）'!E16))</f>
        <v/>
      </c>
      <c r="K9" s="494" t="str">
        <f>IF('⑥4.実施内容（PR）'!B6="","",IF('⑥4.実施内容（PR）'!D6="事業中止","",'①6.成果目標（PR）'!K9))</f>
        <v/>
      </c>
      <c r="L9" s="1103" t="str">
        <f>IF(J10="","",((G9)/J10))</f>
        <v/>
      </c>
      <c r="N9" s="213"/>
    </row>
    <row r="10" spans="1:18" ht="22.5" customHeight="1">
      <c r="B10" s="1291"/>
      <c r="C10" s="1292"/>
      <c r="D10" s="1293"/>
      <c r="E10" s="1293"/>
      <c r="F10" s="1428"/>
      <c r="G10" s="1435"/>
      <c r="H10" s="1428"/>
      <c r="I10" s="1428"/>
      <c r="J10" s="233" t="str">
        <f>IF(B9="","",IF('⑥4.実施内容（PR）'!D6="事業中止","",'⑥7.経費内訳（PR）'!F16))</f>
        <v/>
      </c>
      <c r="K10" s="493" t="str">
        <f>IF('⑥4.実施内容（PR）'!B6="","",IF('⑥4.実施内容（PR）'!D6="事業中止","",'①6.成果目標（PR）'!K10))</f>
        <v/>
      </c>
      <c r="L10" s="1103"/>
      <c r="N10" s="217" t="s">
        <v>433</v>
      </c>
    </row>
    <row r="11" spans="1:18" ht="22.5" customHeight="1">
      <c r="B11" s="1278" t="str">
        <f>IF('⑥4.実施内容（PR）'!B7="","",'⑥4.実施内容（PR）'!B7)</f>
        <v/>
      </c>
      <c r="C11" s="1292" t="str">
        <f>IF('⑥4.実施内容（PR）'!B7="","",IF('⑥4.実施内容（PR）'!D7="事業中止","事業中止",'⑥4.実施内容（PR）'!C7))</f>
        <v/>
      </c>
      <c r="D11" s="1293" t="str">
        <f>IF('⑥4.実施内容（PR）'!B7="","",IF('⑥4.実施内容（PR）'!D7="事業中止","",'⑥4.実施内容（PR）'!E7))</f>
        <v/>
      </c>
      <c r="E11" s="1293" t="str">
        <f>IF('⑥4.実施内容（PR）'!B7="","",IF('⑥4.実施内容（PR）'!D7="事業中止","",'⑥4.実施内容（PR）'!F7))</f>
        <v/>
      </c>
      <c r="F11" s="1428" t="str">
        <f>IF('⑥4.実施内容（PR）'!B7="","",IF('⑥4.実施内容（PR）'!D7="事業中止","",'①6.成果目標（PR）'!F11))</f>
        <v/>
      </c>
      <c r="G11" s="1434"/>
      <c r="H11" s="1428" t="str">
        <f>IF('⑥4.実施内容（PR）'!B7="","",IF('⑥4.実施内容（PR）'!D7="事業中止","",'①6.成果目標（PR）'!H11))</f>
        <v/>
      </c>
      <c r="I11" s="1428" t="str">
        <f>IF('⑥4.実施内容（PR）'!B7="","",IF('⑥4.実施内容（PR）'!D7="事業中止","",'①6.成果目標（PR）'!I11))</f>
        <v/>
      </c>
      <c r="J11" s="234" t="str">
        <f>IF(B11="","",IF('⑥4.実施内容（PR）'!D7="事業中止","",'⑥7.経費内訳（PR）'!E26))</f>
        <v/>
      </c>
      <c r="K11" s="494" t="str">
        <f>IF('⑥4.実施内容（PR）'!B7="","",IF('⑥4.実施内容（PR）'!D7="事業中止","",'①6.成果目標（PR）'!K11))</f>
        <v/>
      </c>
      <c r="L11" s="1103" t="str">
        <f>IF(J12="","",((G11)/J12))</f>
        <v/>
      </c>
      <c r="N11" s="223" t="s">
        <v>156</v>
      </c>
    </row>
    <row r="12" spans="1:18" ht="22.5" customHeight="1">
      <c r="B12" s="1291"/>
      <c r="C12" s="1292"/>
      <c r="D12" s="1293"/>
      <c r="E12" s="1293"/>
      <c r="F12" s="1428"/>
      <c r="G12" s="1435"/>
      <c r="H12" s="1428"/>
      <c r="I12" s="1428"/>
      <c r="J12" s="233" t="str">
        <f>IF(B11="","",IF('⑥4.実施内容（PR）'!D7="事業中止","",'⑥7.経費内訳（PR）'!F26))</f>
        <v/>
      </c>
      <c r="K12" s="493" t="str">
        <f>IF('⑥4.実施内容（PR）'!B7="","",IF('⑥4.実施内容（PR）'!D7="事業中止","",'①6.成果目標（PR）'!K12))</f>
        <v/>
      </c>
      <c r="L12" s="1103"/>
    </row>
    <row r="13" spans="1:18" ht="22.5" customHeight="1">
      <c r="B13" s="1278" t="str">
        <f>IF('⑥4.実施内容（PR）'!B8="","",'⑥4.実施内容（PR）'!B8)</f>
        <v/>
      </c>
      <c r="C13" s="1292" t="str">
        <f>IF('⑥4.実施内容（PR）'!B8="","",IF('⑥4.実施内容（PR）'!D8="事業中止","事業中止",'⑥4.実施内容（PR）'!C8))</f>
        <v/>
      </c>
      <c r="D13" s="1293" t="str">
        <f>IF('⑥4.実施内容（PR）'!B8="","",IF('⑥4.実施内容（PR）'!D8="事業中止","",'⑥4.実施内容（PR）'!E8))</f>
        <v/>
      </c>
      <c r="E13" s="1293" t="str">
        <f>IF('⑥4.実施内容（PR）'!B8="","",IF('⑥4.実施内容（PR）'!D8="事業中止","",'⑥4.実施内容（PR）'!F8))</f>
        <v/>
      </c>
      <c r="F13" s="1428" t="str">
        <f>IF('⑥4.実施内容（PR）'!B8="","",IF('⑥4.実施内容（PR）'!D8="事業中止","",'①6.成果目標（PR）'!F13))</f>
        <v/>
      </c>
      <c r="G13" s="1434"/>
      <c r="H13" s="1428" t="str">
        <f>IF('⑥4.実施内容（PR）'!B8="","",IF('⑥4.実施内容（PR）'!D8="事業中止","",'①6.成果目標（PR）'!H13))</f>
        <v/>
      </c>
      <c r="I13" s="1428" t="str">
        <f>IF('⑥4.実施内容（PR）'!B8="","",IF('⑥4.実施内容（PR）'!D8="事業中止","",'①6.成果目標（PR）'!I13))</f>
        <v/>
      </c>
      <c r="J13" s="234" t="str">
        <f>IF(B13="","",IF('⑥4.実施内容（PR）'!D8="事業中止","",'⑥7.経費内訳（PR）'!E36))</f>
        <v/>
      </c>
      <c r="K13" s="494" t="str">
        <f>IF('⑥4.実施内容（PR）'!B8="","",IF('⑥4.実施内容（PR）'!D8="事業中止","",'①6.成果目標（PR）'!K13))</f>
        <v/>
      </c>
      <c r="L13" s="1103" t="str">
        <f>IF(J14="","",((G13)/J14))</f>
        <v/>
      </c>
    </row>
    <row r="14" spans="1:18" ht="22.5" customHeight="1">
      <c r="B14" s="1291"/>
      <c r="C14" s="1292"/>
      <c r="D14" s="1293"/>
      <c r="E14" s="1293"/>
      <c r="F14" s="1428"/>
      <c r="G14" s="1435"/>
      <c r="H14" s="1428"/>
      <c r="I14" s="1428"/>
      <c r="J14" s="233" t="str">
        <f>IF(B13="","",IF('⑥4.実施内容（PR）'!D8="事業中止","",'⑥7.経費内訳（PR）'!F36))</f>
        <v/>
      </c>
      <c r="K14" s="493" t="str">
        <f>IF('⑥4.実施内容（PR）'!B8="","",IF('⑥4.実施内容（PR）'!D8="事業中止","",'①6.成果目標（PR）'!K14))</f>
        <v/>
      </c>
      <c r="L14" s="1103"/>
    </row>
    <row r="15" spans="1:18" ht="22.5" customHeight="1">
      <c r="B15" s="1278" t="str">
        <f>IF('⑥4.実施内容（PR）'!B9="","",'⑥4.実施内容（PR）'!B9)</f>
        <v/>
      </c>
      <c r="C15" s="1292" t="str">
        <f>IF('⑥4.実施内容（PR）'!B9="","",IF('⑥4.実施内容（PR）'!D9="事業中止","事業中止",'⑥4.実施内容（PR）'!C9))</f>
        <v/>
      </c>
      <c r="D15" s="1293" t="str">
        <f>IF('⑥4.実施内容（PR）'!B9="","",IF('⑥4.実施内容（PR）'!D9="事業中止","",'⑥4.実施内容（PR）'!E9))</f>
        <v/>
      </c>
      <c r="E15" s="1293" t="str">
        <f>IF('⑥4.実施内容（PR）'!B9="","",IF('⑥4.実施内容（PR）'!D9="事業中止","",'⑥4.実施内容（PR）'!F9))</f>
        <v/>
      </c>
      <c r="F15" s="1428" t="str">
        <f>IF('⑥4.実施内容（PR）'!B9="","",IF('⑥4.実施内容（PR）'!D9="事業中止","",'①6.成果目標（PR）'!F15))</f>
        <v/>
      </c>
      <c r="G15" s="1434"/>
      <c r="H15" s="1428" t="str">
        <f>IF('⑥4.実施内容（PR）'!B9="","",IF('⑥4.実施内容（PR）'!D9="事業中止","",'①6.成果目標（PR）'!H15))</f>
        <v/>
      </c>
      <c r="I15" s="1428" t="str">
        <f>IF('⑥4.実施内容（PR）'!B9="","",IF('⑥4.実施内容（PR）'!D9="事業中止","",'①6.成果目標（PR）'!I15))</f>
        <v/>
      </c>
      <c r="J15" s="234" t="str">
        <f>IF(B15="","",IF('⑥4.実施内容（PR）'!D9="事業中止","",'⑥7.経費内訳（PR）'!E46))</f>
        <v/>
      </c>
      <c r="K15" s="494" t="str">
        <f>IF('⑥4.実施内容（PR）'!B9="","",IF('⑥4.実施内容（PR）'!D9="事業中止","",'①6.成果目標（PR）'!K15))</f>
        <v/>
      </c>
      <c r="L15" s="1103" t="str">
        <f>IF(J16="","",((G15)/J16))</f>
        <v/>
      </c>
    </row>
    <row r="16" spans="1:18" ht="22.5" customHeight="1">
      <c r="B16" s="1291"/>
      <c r="C16" s="1292"/>
      <c r="D16" s="1293"/>
      <c r="E16" s="1293"/>
      <c r="F16" s="1428"/>
      <c r="G16" s="1435"/>
      <c r="H16" s="1428"/>
      <c r="I16" s="1428"/>
      <c r="J16" s="233" t="str">
        <f>IF(B15="","",IF('⑥4.実施内容（PR）'!D9="事業中止","",'⑥7.経費内訳（PR）'!F46))</f>
        <v/>
      </c>
      <c r="K16" s="493" t="str">
        <f>IF('⑥4.実施内容（PR）'!B9="","",IF('⑥4.実施内容（PR）'!D9="事業中止","",'①6.成果目標（PR）'!K16))</f>
        <v/>
      </c>
      <c r="L16" s="1103"/>
    </row>
    <row r="17" spans="1:14" ht="22.5" customHeight="1">
      <c r="B17" s="1278" t="str">
        <f>IF('⑥4.実施内容（PR）'!B10="","",'⑥4.実施内容（PR）'!B10)</f>
        <v/>
      </c>
      <c r="C17" s="1292" t="str">
        <f>IF('⑥4.実施内容（PR）'!B10="","",IF('⑥4.実施内容（PR）'!D10="事業中止","事業中止",'⑥4.実施内容（PR）'!C10))</f>
        <v/>
      </c>
      <c r="D17" s="1295" t="str">
        <f>IF('⑥4.実施内容（PR）'!B10="","",IF('⑥4.実施内容（PR）'!D10="事業中止","",'⑥4.実施内容（PR）'!E10))</f>
        <v/>
      </c>
      <c r="E17" s="1295" t="str">
        <f>IF('⑥4.実施内容（PR）'!B10="","",IF('⑥4.実施内容（PR）'!D10="事業中止","",'⑥4.実施内容（PR）'!F10))</f>
        <v/>
      </c>
      <c r="F17" s="1428" t="str">
        <f>IF('⑥4.実施内容（PR）'!B10="","",IF('⑥4.実施内容（PR）'!D10="事業中止","",'①6.成果目標（PR）'!F17))</f>
        <v/>
      </c>
      <c r="G17" s="1434"/>
      <c r="H17" s="1428" t="str">
        <f>IF('⑥4.実施内容（PR）'!B10="","",IF('⑥4.実施内容（PR）'!D10="事業中止","",'①6.成果目標（PR）'!H17))</f>
        <v/>
      </c>
      <c r="I17" s="1428" t="str">
        <f>IF('⑥4.実施内容（PR）'!B10="","",IF('⑥4.実施内容（PR）'!D10="事業中止","",'①6.成果目標（PR）'!I17))</f>
        <v/>
      </c>
      <c r="J17" s="234" t="str">
        <f>IF(B17="","",IF('⑥4.実施内容（PR）'!D10="事業中止","",'⑥7.経費内訳（PR）'!E56))</f>
        <v/>
      </c>
      <c r="K17" s="494" t="str">
        <f>IF('⑥4.実施内容（PR）'!B10="","",IF('⑥4.実施内容（PR）'!D10="事業中止","",'①6.成果目標（PR）'!K17))</f>
        <v/>
      </c>
      <c r="L17" s="1103" t="str">
        <f>IF(J18="","",((G17)/J18))</f>
        <v/>
      </c>
    </row>
    <row r="18" spans="1:14" ht="22.5" customHeight="1">
      <c r="B18" s="1291"/>
      <c r="C18" s="1292"/>
      <c r="D18" s="1295"/>
      <c r="E18" s="1295"/>
      <c r="F18" s="1428"/>
      <c r="G18" s="1435"/>
      <c r="H18" s="1428"/>
      <c r="I18" s="1428"/>
      <c r="J18" s="233" t="str">
        <f>IF(B17="","",IF('⑥4.実施内容（PR）'!D10="事業中止","",'⑥7.経費内訳（PR）'!F56))</f>
        <v/>
      </c>
      <c r="K18" s="493" t="str">
        <f>IF('⑥4.実施内容（PR）'!B10="","",IF('⑥4.実施内容（PR）'!D10="事業中止","",'①6.成果目標（PR）'!K18))</f>
        <v/>
      </c>
      <c r="L18" s="1103"/>
    </row>
    <row r="19" spans="1:14" ht="22.5" customHeight="1">
      <c r="B19" s="1278" t="str">
        <f>IF('⑥4.実施内容（PR）'!B11="","",'⑥4.実施内容（PR）'!B11)</f>
        <v/>
      </c>
      <c r="C19" s="1292" t="str">
        <f>IF('⑥4.実施内容（PR）'!B11="","",IF('⑥4.実施内容（PR）'!D11="事業中止","事業中止",'⑥4.実施内容（PR）'!C11))</f>
        <v/>
      </c>
      <c r="D19" s="1295" t="str">
        <f>IF('⑥4.実施内容（PR）'!B11="","",IF('⑥4.実施内容（PR）'!D11="事業中止","",'⑥4.実施内容（PR）'!E11))</f>
        <v/>
      </c>
      <c r="E19" s="1295" t="str">
        <f>IF('⑥4.実施内容（PR）'!B11="","",IF('⑥4.実施内容（PR）'!D11="事業中止","",'⑥4.実施内容（PR）'!F11))</f>
        <v/>
      </c>
      <c r="F19" s="1428" t="str">
        <f>IF('⑥4.実施内容（PR）'!B11="","",IF('⑥4.実施内容（PR）'!D11="事業中止","",'①6.成果目標（PR）'!F19))</f>
        <v/>
      </c>
      <c r="G19" s="1434"/>
      <c r="H19" s="1428" t="str">
        <f>IF('⑥4.実施内容（PR）'!B11="","",IF('⑥4.実施内容（PR）'!D11="事業中止","",'①6.成果目標（PR）'!H19))</f>
        <v/>
      </c>
      <c r="I19" s="1428" t="str">
        <f>IF('⑥4.実施内容（PR）'!B11="","",IF('⑥4.実施内容（PR）'!D11="事業中止","",'①6.成果目標（PR）'!I19))</f>
        <v/>
      </c>
      <c r="J19" s="234" t="str">
        <f>IF(B19="","",IF('⑥4.実施内容（PR）'!D11="事業中止","",'⑥7.経費内訳（PR）'!E66))</f>
        <v/>
      </c>
      <c r="K19" s="494" t="str">
        <f>IF('⑥4.実施内容（PR）'!B11="","",IF('⑥4.実施内容（PR）'!D11="事業中止","",'①6.成果目標（PR）'!K19))</f>
        <v/>
      </c>
      <c r="L19" s="1103" t="str">
        <f>IF(J20="","",((G19)/J20))</f>
        <v/>
      </c>
    </row>
    <row r="20" spans="1:14" ht="22.5" customHeight="1">
      <c r="B20" s="1291"/>
      <c r="C20" s="1292"/>
      <c r="D20" s="1295"/>
      <c r="E20" s="1295"/>
      <c r="F20" s="1428"/>
      <c r="G20" s="1435"/>
      <c r="H20" s="1428"/>
      <c r="I20" s="1428"/>
      <c r="J20" s="233" t="str">
        <f>IF(B19="","",IF('⑥4.実施内容（PR）'!D11="事業中止","",'⑥7.経費内訳（PR）'!F66))</f>
        <v/>
      </c>
      <c r="K20" s="493" t="str">
        <f>IF('⑥4.実施内容（PR）'!B11="","",IF('⑥4.実施内容（PR）'!D11="事業中止","",'①6.成果目標（PR）'!K20))</f>
        <v/>
      </c>
      <c r="L20" s="1103"/>
    </row>
    <row r="21" spans="1:14" ht="22.5" customHeight="1">
      <c r="B21" s="1278" t="str">
        <f>IF('⑥4.実施内容（PR）'!B12="","",'⑥4.実施内容（PR）'!B12)</f>
        <v/>
      </c>
      <c r="C21" s="1292" t="str">
        <f>IF('⑥4.実施内容（PR）'!B12="","",IF('⑥4.実施内容（PR）'!D12="事業中止","事業中止",'⑥4.実施内容（PR）'!C12))</f>
        <v/>
      </c>
      <c r="D21" s="1295" t="str">
        <f>IF('⑥4.実施内容（PR）'!B12="","",IF('⑥4.実施内容（PR）'!D12="事業中止","",'⑥4.実施内容（PR）'!E12))</f>
        <v/>
      </c>
      <c r="E21" s="1295" t="str">
        <f>IF('⑥4.実施内容（PR）'!B12="","",IF('⑥4.実施内容（PR）'!D12="事業中止","",'⑥4.実施内容（PR）'!F12))</f>
        <v/>
      </c>
      <c r="F21" s="1428" t="str">
        <f>IF('⑥4.実施内容（PR）'!B12="","",IF('⑥4.実施内容（PR）'!D12="事業中止","",'①6.成果目標（PR）'!F21))</f>
        <v/>
      </c>
      <c r="G21" s="1434"/>
      <c r="H21" s="1428" t="str">
        <f>IF('⑥4.実施内容（PR）'!B12="","",IF('⑥4.実施内容（PR）'!D12="事業中止","",'①6.成果目標（PR）'!H21))</f>
        <v/>
      </c>
      <c r="I21" s="1428" t="str">
        <f>IF('⑥4.実施内容（PR）'!B12="","",IF('⑥4.実施内容（PR）'!D12="事業中止","",'①6.成果目標（PR）'!I21))</f>
        <v/>
      </c>
      <c r="J21" s="234" t="str">
        <f>IF(B21="","",IF('⑥4.実施内容（PR）'!D12="事業中止","",'⑥7.経費内訳（PR）'!E76))</f>
        <v/>
      </c>
      <c r="K21" s="494" t="str">
        <f>IF('⑥4.実施内容（PR）'!B12="","",IF('⑥4.実施内容（PR）'!D12="事業中止","",'①6.成果目標（PR）'!K21))</f>
        <v/>
      </c>
      <c r="L21" s="1103" t="str">
        <f>IF(J22="","",((G21)/J22))</f>
        <v/>
      </c>
    </row>
    <row r="22" spans="1:14" ht="22.5" customHeight="1">
      <c r="B22" s="1291"/>
      <c r="C22" s="1292"/>
      <c r="D22" s="1295"/>
      <c r="E22" s="1295"/>
      <c r="F22" s="1428"/>
      <c r="G22" s="1435"/>
      <c r="H22" s="1428"/>
      <c r="I22" s="1428"/>
      <c r="J22" s="233" t="str">
        <f>IF(B21="","",IF('⑥4.実施内容（PR）'!D12="事業中止","",'⑥7.経費内訳（PR）'!F76))</f>
        <v/>
      </c>
      <c r="K22" s="493" t="str">
        <f>IF('⑥4.実施内容（PR）'!B12="","",IF('⑥4.実施内容（PR）'!D12="事業中止","",'①6.成果目標（PR）'!K22))</f>
        <v/>
      </c>
      <c r="L22" s="1103"/>
    </row>
    <row r="23" spans="1:14" ht="22.5" customHeight="1">
      <c r="B23" s="1278" t="str">
        <f>IF('⑥4.実施内容（PR）'!B13="","",'⑥4.実施内容（PR）'!B13)</f>
        <v/>
      </c>
      <c r="C23" s="1292" t="str">
        <f>IF('⑥4.実施内容（PR）'!B13="","",IF('⑥4.実施内容（PR）'!D13="事業中止","事業中止",'⑥4.実施内容（PR）'!C13))</f>
        <v/>
      </c>
      <c r="D23" s="1295" t="str">
        <f>IF('⑥4.実施内容（PR）'!B13="","",IF('⑥4.実施内容（PR）'!D13="事業中止","",'⑥4.実施内容（PR）'!E13))</f>
        <v/>
      </c>
      <c r="E23" s="1295" t="str">
        <f>IF('⑥4.実施内容（PR）'!B13="","",IF('⑥4.実施内容（PR）'!D13="事業中止","",'⑥4.実施内容（PR）'!F13))</f>
        <v/>
      </c>
      <c r="F23" s="1428" t="str">
        <f>IF('⑥4.実施内容（PR）'!B13="","",IF('⑥4.実施内容（PR）'!D13="事業中止","",'①6.成果目標（PR）'!F23))</f>
        <v/>
      </c>
      <c r="G23" s="1434"/>
      <c r="H23" s="1428" t="str">
        <f>IF('⑥4.実施内容（PR）'!B13="","",IF('⑥4.実施内容（PR）'!D13="事業中止","",'①6.成果目標（PR）'!H23))</f>
        <v/>
      </c>
      <c r="I23" s="1428" t="str">
        <f>IF('⑥4.実施内容（PR）'!B13="","",IF('⑥4.実施内容（PR）'!D13="事業中止","",'①6.成果目標（PR）'!I23))</f>
        <v/>
      </c>
      <c r="J23" s="234" t="str">
        <f>IF(B23="","",IF('⑥4.実施内容（PR）'!D13="事業中止","",'⑥7.経費内訳（PR）'!E86))</f>
        <v/>
      </c>
      <c r="K23" s="494" t="str">
        <f>IF('⑥4.実施内容（PR）'!B13="","",IF('⑥4.実施内容（PR）'!D13="事業中止","",'①6.成果目標（PR）'!K23))</f>
        <v/>
      </c>
      <c r="L23" s="1103" t="str">
        <f>IF(J24="","",((G23)/J24))</f>
        <v/>
      </c>
    </row>
    <row r="24" spans="1:14" ht="22.5" customHeight="1">
      <c r="B24" s="1291"/>
      <c r="C24" s="1292"/>
      <c r="D24" s="1295"/>
      <c r="E24" s="1295"/>
      <c r="F24" s="1428"/>
      <c r="G24" s="1435"/>
      <c r="H24" s="1428"/>
      <c r="I24" s="1428"/>
      <c r="J24" s="233" t="str">
        <f>IF(B23="","",IF('⑥4.実施内容（PR）'!D13="事業中止","",'⑥7.経費内訳（PR）'!F86))</f>
        <v/>
      </c>
      <c r="K24" s="493" t="str">
        <f>IF('⑥4.実施内容（PR）'!B13="","",IF('⑥4.実施内容（PR）'!D13="事業中止","",'①6.成果目標（PR）'!K24))</f>
        <v/>
      </c>
      <c r="L24" s="1103"/>
    </row>
    <row r="25" spans="1:14" ht="22.5" customHeight="1">
      <c r="B25" s="1291" t="str">
        <f>IF('⑥4.実施内容（PR）'!B14="","",'⑥4.実施内容（PR）'!B14)</f>
        <v/>
      </c>
      <c r="C25" s="1292" t="str">
        <f>IF('⑥4.実施内容（PR）'!B14="","",IF('⑥4.実施内容（PR）'!D14="事業中止","事業中止",'⑥4.実施内容（PR）'!C14))</f>
        <v/>
      </c>
      <c r="D25" s="1295" t="str">
        <f>IF('⑥4.実施内容（PR）'!B14="","",IF('⑥4.実施内容（PR）'!D14="事業中止","",'⑥4.実施内容（PR）'!E14))</f>
        <v/>
      </c>
      <c r="E25" s="1295" t="str">
        <f>IF('⑥4.実施内容（PR）'!B14="","",IF('⑥4.実施内容（PR）'!D14="事業中止","",'⑥4.実施内容（PR）'!F14))</f>
        <v/>
      </c>
      <c r="F25" s="1428" t="str">
        <f>IF('⑥4.実施内容（PR）'!B14="","",IF('⑥4.実施内容（PR）'!D14="事業中止","",'①6.成果目標（PR）'!F25))</f>
        <v/>
      </c>
      <c r="G25" s="1430"/>
      <c r="H25" s="1428" t="str">
        <f>IF('⑥4.実施内容（PR）'!B14="","",IF('⑥4.実施内容（PR）'!D14="事業中止","",'①6.成果目標（PR）'!H25))</f>
        <v/>
      </c>
      <c r="I25" s="1428" t="str">
        <f>IF('⑥4.実施内容（PR）'!B14="","",IF('⑥4.実施内容（PR）'!D14="事業中止","",'①6.成果目標（PR）'!I25))</f>
        <v/>
      </c>
      <c r="J25" s="235" t="str">
        <f>IF(B25="","",IF('⑥4.実施内容（PR）'!D14="事業中止","",'⑥7.経費内訳（PR）'!E96))</f>
        <v/>
      </c>
      <c r="K25" s="495" t="str">
        <f>IF('⑥4.実施内容（PR）'!B14="","",IF('⑥4.実施内容（PR）'!D14="事業中止","",'①6.成果目標（PR）'!K25))</f>
        <v/>
      </c>
      <c r="L25" s="1103" t="str">
        <f>IF(J26="","",((G25)/J26))</f>
        <v/>
      </c>
    </row>
    <row r="26" spans="1:14" ht="22.5" customHeight="1" thickBot="1">
      <c r="B26" s="1296"/>
      <c r="C26" s="1297"/>
      <c r="D26" s="1298"/>
      <c r="E26" s="1298"/>
      <c r="F26" s="1429"/>
      <c r="G26" s="1431"/>
      <c r="H26" s="1429"/>
      <c r="I26" s="1429"/>
      <c r="J26" s="236" t="str">
        <f>IF(B25="","",IF('⑥4.実施内容（PR）'!D14="事業中止","",'⑥7.経費内訳（PR）'!F96))</f>
        <v/>
      </c>
      <c r="K26" s="496" t="str">
        <f>IF('⑥4.実施内容（PR）'!B14="","",IF('⑥4.実施内容（PR）'!D14="事業中止","",'①6.成果目標（PR）'!K26))</f>
        <v/>
      </c>
      <c r="L26" s="1104"/>
      <c r="N26" s="223"/>
    </row>
    <row r="27" spans="1:14" ht="22.5" hidden="1" customHeight="1">
      <c r="B27" s="1278" t="str">
        <f>IF('⑥4.実施内容（PR）'!B15="","",'⑥4.実施内容（PR）'!B15)</f>
        <v/>
      </c>
      <c r="C27" s="1436" t="str">
        <f>IF('⑥4.実施内容（PR）'!B15="","",IF('⑥4.実施内容（PR）'!D15="事業中止","事業中止",'⑥4.実施内容（PR）'!C15))</f>
        <v/>
      </c>
      <c r="D27" s="1437" t="str">
        <f>IF('⑥4.実施内容（PR）'!B15="","",IF('⑥4.実施内容（PR）'!D15="事業中止","",'⑥4.実施内容（PR）'!E15))</f>
        <v/>
      </c>
      <c r="E27" s="1437" t="str">
        <f>IF('⑥4.実施内容（PR）'!B15="","",IF('⑥4.実施内容（PR）'!D15="事業中止","",'⑥4.実施内容（PR）'!F15))</f>
        <v/>
      </c>
      <c r="F27" s="1438" t="str">
        <f>IF('⑥4.実施内容（PR）'!B15="","",IF('⑥4.実施内容（PR）'!D15="事業中止","",'①6.成果目標（PR）'!F27))</f>
        <v/>
      </c>
      <c r="G27" s="1434"/>
      <c r="H27" s="1438" t="str">
        <f>IF('⑥4.実施内容（PR）'!B15="","",IF('⑥4.実施内容（PR）'!D15="事業中止","",'①6.成果目標（PR）'!H27))</f>
        <v/>
      </c>
      <c r="I27" s="1438" t="str">
        <f>IF('⑥4.実施内容（PR）'!B15="","",IF('⑥4.実施内容（PR）'!D15="事業中止","",'①6.成果目標（PR）'!I27))</f>
        <v/>
      </c>
      <c r="J27" s="234" t="str">
        <f>IF(B27="","",IF('⑥4.実施内容（PR）'!D15="事業中止","",'⑥7.経費内訳（PR）'!E106))</f>
        <v/>
      </c>
      <c r="K27" s="494" t="str">
        <f>IF('⑥4.実施内容（PR）'!B15="","",IF('⑥4.実施内容（PR）'!D15="事業中止","",'①6.成果目標（PR）'!K27))</f>
        <v/>
      </c>
      <c r="L27" s="1439" t="str">
        <f>IF(J28="","",((G27)/J28))</f>
        <v/>
      </c>
    </row>
    <row r="28" spans="1:14" ht="22.5" hidden="1" customHeight="1">
      <c r="B28" s="1291"/>
      <c r="C28" s="1292"/>
      <c r="D28" s="1295"/>
      <c r="E28" s="1295"/>
      <c r="F28" s="1428"/>
      <c r="G28" s="1435"/>
      <c r="H28" s="1428"/>
      <c r="I28" s="1428"/>
      <c r="J28" s="233" t="str">
        <f>IF(B27="","",IF('⑥4.実施内容（PR）'!D15="事業中止","",'⑥7.経費内訳（PR）'!F106))</f>
        <v/>
      </c>
      <c r="K28" s="493" t="str">
        <f>IF('⑥4.実施内容（PR）'!B15="","",IF('⑥4.実施内容（PR）'!D15="事業中止","",'①6.成果目標（PR）'!K28))</f>
        <v/>
      </c>
      <c r="L28" s="1432"/>
    </row>
    <row r="29" spans="1:14" ht="22.5" hidden="1" customHeight="1">
      <c r="B29" s="1278" t="str">
        <f>IF('⑥4.実施内容（PR）'!B16="","",'⑥4.実施内容（PR）'!B16)</f>
        <v/>
      </c>
      <c r="C29" s="1292" t="str">
        <f>IF('⑥4.実施内容（PR）'!B16="","",IF('⑥4.実施内容（PR）'!D16="事業中止","事業中止",'⑥4.実施内容（PR）'!C16))</f>
        <v/>
      </c>
      <c r="D29" s="1295" t="str">
        <f>IF('⑥4.実施内容（PR）'!B16="","",IF('⑥4.実施内容（PR）'!D16="事業中止","",'⑥4.実施内容（PR）'!E16))</f>
        <v/>
      </c>
      <c r="E29" s="1295" t="str">
        <f>IF('⑥4.実施内容（PR）'!B16="","",IF('⑥4.実施内容（PR）'!D16="事業中止","",'⑥4.実施内容（PR）'!F16))</f>
        <v/>
      </c>
      <c r="F29" s="1428" t="str">
        <f>IF('⑥4.実施内容（PR）'!B16="","",IF('⑥4.実施内容（PR）'!D16="事業中止","",'①6.成果目標（PR）'!F29))</f>
        <v/>
      </c>
      <c r="G29" s="1434"/>
      <c r="H29" s="1428" t="str">
        <f>IF('⑥4.実施内容（PR）'!B16="","",IF('⑥4.実施内容（PR）'!D16="事業中止","",'①6.成果目標（PR）'!H29))</f>
        <v/>
      </c>
      <c r="I29" s="1428" t="str">
        <f>IF('⑥4.実施内容（PR）'!B16="","",IF('⑥4.実施内容（PR）'!D16="事業中止","",'①6.成果目標（PR）'!I29))</f>
        <v/>
      </c>
      <c r="J29" s="234" t="str">
        <f>IF(B29="","",IF('⑥4.実施内容（PR）'!D16="事業中止","",'⑥7.経費内訳（PR）'!E116))</f>
        <v/>
      </c>
      <c r="K29" s="494" t="str">
        <f>IF('⑥4.実施内容（PR）'!B16="","",IF('⑥4.実施内容（PR）'!D16="事業中止","",'①6.成果目標（PR）'!K29))</f>
        <v/>
      </c>
      <c r="L29" s="1432" t="str">
        <f t="shared" ref="L29" si="0">IF(J30="","",((G29)/J30))</f>
        <v/>
      </c>
    </row>
    <row r="30" spans="1:14" ht="22.5" hidden="1" customHeight="1">
      <c r="B30" s="1291"/>
      <c r="C30" s="1292"/>
      <c r="D30" s="1295"/>
      <c r="E30" s="1295"/>
      <c r="F30" s="1428"/>
      <c r="G30" s="1435"/>
      <c r="H30" s="1428"/>
      <c r="I30" s="1428"/>
      <c r="J30" s="233" t="str">
        <f>IF(B29="","",IF('⑥4.実施内容（PR）'!D16="事業中止","",'⑥7.経費内訳（PR）'!F116))</f>
        <v/>
      </c>
      <c r="K30" s="493" t="str">
        <f>IF('⑥4.実施内容（PR）'!B16="","",IF('⑥4.実施内容（PR）'!D16="事業中止","",'①6.成果目標（PR）'!K30))</f>
        <v/>
      </c>
      <c r="L30" s="1432"/>
    </row>
    <row r="31" spans="1:14" ht="22.5" hidden="1" customHeight="1">
      <c r="B31" s="1278" t="str">
        <f>IF('⑥4.実施内容（PR）'!B17="","",'⑥4.実施内容（PR）'!B17)</f>
        <v/>
      </c>
      <c r="C31" s="1292" t="str">
        <f>IF('⑥4.実施内容（PR）'!B17="","",IF('⑥4.実施内容（PR）'!D17="事業中止","事業中止",'⑥4.実施内容（PR）'!C17))</f>
        <v/>
      </c>
      <c r="D31" s="1295" t="str">
        <f>IF('⑥4.実施内容（PR）'!B17="","",IF('⑥4.実施内容（PR）'!D17="事業中止","",'⑥4.実施内容（PR）'!E17))</f>
        <v/>
      </c>
      <c r="E31" s="1295" t="str">
        <f>IF('⑥4.実施内容（PR）'!B17="","",IF('⑥4.実施内容（PR）'!D17="事業中止","",'⑥4.実施内容（PR）'!F17))</f>
        <v/>
      </c>
      <c r="F31" s="1428" t="str">
        <f>IF('⑥4.実施内容（PR）'!B17="","",IF('⑥4.実施内容（PR）'!D17="事業中止","",'①6.成果目標（PR）'!F31))</f>
        <v/>
      </c>
      <c r="G31" s="1434"/>
      <c r="H31" s="1428" t="str">
        <f>IF('⑥4.実施内容（PR）'!B17="","",IF('⑥4.実施内容（PR）'!D17="事業中止","",'①6.成果目標（PR）'!H31))</f>
        <v/>
      </c>
      <c r="I31" s="1428" t="str">
        <f>IF('⑥4.実施内容（PR）'!B17="","",IF('⑥4.実施内容（PR）'!D17="事業中止","",'①6.成果目標（PR）'!I31))</f>
        <v/>
      </c>
      <c r="J31" s="234" t="str">
        <f>IF(B31="","",IF('⑥4.実施内容（PR）'!D17="事業中止","",'⑥7.経費内訳（PR）'!E126))</f>
        <v/>
      </c>
      <c r="K31" s="494" t="str">
        <f>IF('⑥4.実施内容（PR）'!B17="","",IF('⑥4.実施内容（PR）'!D17="事業中止","",'①6.成果目標（PR）'!K31))</f>
        <v/>
      </c>
      <c r="L31" s="1432" t="str">
        <f t="shared" ref="L31" si="1">IF(J32="","",((G31)/J32))</f>
        <v/>
      </c>
    </row>
    <row r="32" spans="1:14" ht="22.5" hidden="1" customHeight="1">
      <c r="B32" s="1291"/>
      <c r="C32" s="1292"/>
      <c r="D32" s="1295"/>
      <c r="E32" s="1295"/>
      <c r="F32" s="1428"/>
      <c r="G32" s="1435"/>
      <c r="H32" s="1428"/>
      <c r="I32" s="1428"/>
      <c r="J32" s="233" t="str">
        <f>IF(B31="","",IF('⑥4.実施内容（PR）'!D17="事業中止","",'⑥7.経費内訳（PR）'!F126))</f>
        <v/>
      </c>
      <c r="K32" s="493" t="str">
        <f>IF('⑥4.実施内容（PR）'!B17="","",IF('⑥4.実施内容（PR）'!D17="事業中止","",'①6.成果目標（PR）'!K32))</f>
        <v/>
      </c>
      <c r="L32" s="1432"/>
    </row>
    <row r="33" spans="2:12" ht="22.5" hidden="1" customHeight="1">
      <c r="B33" s="1278" t="str">
        <f>IF('⑥4.実施内容（PR）'!B18="","",'⑥4.実施内容（PR）'!B18)</f>
        <v/>
      </c>
      <c r="C33" s="1292" t="str">
        <f>IF('⑥4.実施内容（PR）'!B18="","",IF('⑥4.実施内容（PR）'!D18="事業中止","事業中止",'⑥4.実施内容（PR）'!C18))</f>
        <v/>
      </c>
      <c r="D33" s="1295" t="str">
        <f>IF('⑥4.実施内容（PR）'!B18="","",IF('⑥4.実施内容（PR）'!D18="事業中止","",'⑥4.実施内容（PR）'!E18))</f>
        <v/>
      </c>
      <c r="E33" s="1295" t="str">
        <f>IF('⑥4.実施内容（PR）'!B18="","",IF('⑥4.実施内容（PR）'!D18="事業中止","",'⑥4.実施内容（PR）'!F18))</f>
        <v/>
      </c>
      <c r="F33" s="1428" t="str">
        <f>IF('⑥4.実施内容（PR）'!B18="","",IF('⑥4.実施内容（PR）'!D18="事業中止","",'①6.成果目標（PR）'!F33))</f>
        <v/>
      </c>
      <c r="G33" s="1434"/>
      <c r="H33" s="1428" t="str">
        <f>IF('⑥4.実施内容（PR）'!B18="","",IF('⑥4.実施内容（PR）'!D18="事業中止","",'①6.成果目標（PR）'!H33))</f>
        <v/>
      </c>
      <c r="I33" s="1428" t="str">
        <f>IF('⑥4.実施内容（PR）'!B18="","",IF('⑥4.実施内容（PR）'!D18="事業中止","",'①6.成果目標（PR）'!I33))</f>
        <v/>
      </c>
      <c r="J33" s="234" t="str">
        <f>IF(B33="","",IF('⑥4.実施内容（PR）'!D18="事業中止","",'⑥7.経費内訳（PR）'!E136))</f>
        <v/>
      </c>
      <c r="K33" s="494" t="str">
        <f>IF('⑥4.実施内容（PR）'!B18="","",IF('⑥4.実施内容（PR）'!D18="事業中止","",'①6.成果目標（PR）'!K33))</f>
        <v/>
      </c>
      <c r="L33" s="1432" t="str">
        <f t="shared" ref="L33" si="2">IF(J34="","",((G33)/J34))</f>
        <v/>
      </c>
    </row>
    <row r="34" spans="2:12" ht="22.5" hidden="1" customHeight="1">
      <c r="B34" s="1291"/>
      <c r="C34" s="1292"/>
      <c r="D34" s="1295"/>
      <c r="E34" s="1295"/>
      <c r="F34" s="1428"/>
      <c r="G34" s="1435"/>
      <c r="H34" s="1428"/>
      <c r="I34" s="1428"/>
      <c r="J34" s="233" t="str">
        <f>IF(B33="","",IF('⑥4.実施内容（PR）'!D18="事業中止","",'⑥7.経費内訳（PR）'!F136))</f>
        <v/>
      </c>
      <c r="K34" s="493" t="str">
        <f>IF('⑥4.実施内容（PR）'!B18="","",IF('⑥4.実施内容（PR）'!D18="事業中止","",'①6.成果目標（PR）'!K34))</f>
        <v/>
      </c>
      <c r="L34" s="1432"/>
    </row>
    <row r="35" spans="2:12" ht="22.5" hidden="1" customHeight="1">
      <c r="B35" s="1278" t="str">
        <f>IF('⑥4.実施内容（PR）'!B19="","",'⑥4.実施内容（PR）'!B19)</f>
        <v/>
      </c>
      <c r="C35" s="1292" t="str">
        <f>IF('⑥4.実施内容（PR）'!B19="","",IF('⑥4.実施内容（PR）'!D19="事業中止","事業中止",'⑥4.実施内容（PR）'!C19))</f>
        <v/>
      </c>
      <c r="D35" s="1295" t="str">
        <f>IF('⑥4.実施内容（PR）'!B19="","",IF('⑥4.実施内容（PR）'!D19="事業中止","",'⑥4.実施内容（PR）'!E19))</f>
        <v/>
      </c>
      <c r="E35" s="1295" t="str">
        <f>IF('⑥4.実施内容（PR）'!B19="","",IF('⑥4.実施内容（PR）'!D19="事業中止","",'⑥4.実施内容（PR）'!F19))</f>
        <v/>
      </c>
      <c r="F35" s="1428" t="str">
        <f>IF('⑥4.実施内容（PR）'!B19="","",IF('⑥4.実施内容（PR）'!D19="事業中止","",'①6.成果目標（PR）'!F35))</f>
        <v/>
      </c>
      <c r="G35" s="1434"/>
      <c r="H35" s="1428" t="str">
        <f>IF('⑥4.実施内容（PR）'!B19="","",IF('⑥4.実施内容（PR）'!D19="事業中止","",'①6.成果目標（PR）'!H35))</f>
        <v/>
      </c>
      <c r="I35" s="1428" t="str">
        <f>IF('⑥4.実施内容（PR）'!B19="","",IF('⑥4.実施内容（PR）'!D19="事業中止","",'①6.成果目標（PR）'!I35))</f>
        <v/>
      </c>
      <c r="J35" s="234" t="str">
        <f>IF(B35="","",IF('⑥4.実施内容（PR）'!D19="事業中止","",'⑥7.経費内訳（PR）'!E146))</f>
        <v/>
      </c>
      <c r="K35" s="494" t="str">
        <f>IF('⑥4.実施内容（PR）'!B19="","",IF('⑥4.実施内容（PR）'!D19="事業中止","",'①6.成果目標（PR）'!K35))</f>
        <v/>
      </c>
      <c r="L35" s="1432" t="str">
        <f t="shared" ref="L35" si="3">IF(J36="","",((G35)/J36))</f>
        <v/>
      </c>
    </row>
    <row r="36" spans="2:12" ht="22.5" hidden="1" customHeight="1">
      <c r="B36" s="1291"/>
      <c r="C36" s="1292"/>
      <c r="D36" s="1295"/>
      <c r="E36" s="1295"/>
      <c r="F36" s="1428"/>
      <c r="G36" s="1435"/>
      <c r="H36" s="1428"/>
      <c r="I36" s="1428"/>
      <c r="J36" s="233" t="str">
        <f>IF(B35="","",IF('⑥4.実施内容（PR）'!D19="事業中止","",'⑥7.経費内訳（PR）'!F146))</f>
        <v/>
      </c>
      <c r="K36" s="493" t="str">
        <f>IF('⑥4.実施内容（PR）'!B19="","",IF('⑥4.実施内容（PR）'!D19="事業中止","",'①6.成果目標（PR）'!K36))</f>
        <v/>
      </c>
      <c r="L36" s="1432"/>
    </row>
    <row r="37" spans="2:12" ht="22.5" hidden="1" customHeight="1">
      <c r="B37" s="1278" t="str">
        <f>IF('⑥4.実施内容（PR）'!B20="","",'⑥4.実施内容（PR）'!B20)</f>
        <v/>
      </c>
      <c r="C37" s="1292" t="str">
        <f>IF('⑥4.実施内容（PR）'!B20="","",IF('⑥4.実施内容（PR）'!D20="事業中止","事業中止",'⑥4.実施内容（PR）'!C20))</f>
        <v/>
      </c>
      <c r="D37" s="1295" t="str">
        <f>IF('⑥4.実施内容（PR）'!B20="","",IF('⑥4.実施内容（PR）'!D20="事業中止","",'⑥4.実施内容（PR）'!E20))</f>
        <v/>
      </c>
      <c r="E37" s="1295" t="str">
        <f>IF('⑥4.実施内容（PR）'!B20="","",IF('⑥4.実施内容（PR）'!D20="事業中止","",'⑥4.実施内容（PR）'!F20))</f>
        <v/>
      </c>
      <c r="F37" s="1428" t="str">
        <f>IF('⑥4.実施内容（PR）'!B20="","",IF('⑥4.実施内容（PR）'!D20="事業中止","",'①6.成果目標（PR）'!F37))</f>
        <v/>
      </c>
      <c r="G37" s="1434"/>
      <c r="H37" s="1428" t="str">
        <f>IF('⑥4.実施内容（PR）'!B20="","",IF('⑥4.実施内容（PR）'!D20="事業中止","",'①6.成果目標（PR）'!H37))</f>
        <v/>
      </c>
      <c r="I37" s="1428" t="str">
        <f>IF('⑥4.実施内容（PR）'!B20="","",IF('⑥4.実施内容（PR）'!D20="事業中止","",'①6.成果目標（PR）'!I37))</f>
        <v/>
      </c>
      <c r="J37" s="234" t="str">
        <f>IF(B37="","",IF('⑥4.実施内容（PR）'!D20="事業中止","",'⑥7.経費内訳（PR）'!E156))</f>
        <v/>
      </c>
      <c r="K37" s="494" t="str">
        <f>IF('⑥4.実施内容（PR）'!B20="","",IF('⑥4.実施内容（PR）'!D20="事業中止","",'①6.成果目標（PR）'!K37))</f>
        <v/>
      </c>
      <c r="L37" s="1432" t="str">
        <f t="shared" ref="L37" si="4">IF(J38="","",((G37)/J38))</f>
        <v/>
      </c>
    </row>
    <row r="38" spans="2:12" ht="22.5" hidden="1" customHeight="1">
      <c r="B38" s="1291"/>
      <c r="C38" s="1292"/>
      <c r="D38" s="1295"/>
      <c r="E38" s="1295"/>
      <c r="F38" s="1428"/>
      <c r="G38" s="1435"/>
      <c r="H38" s="1428"/>
      <c r="I38" s="1428"/>
      <c r="J38" s="233" t="str">
        <f>IF(B37="","",IF('⑥4.実施内容（PR）'!D20="事業中止","",'⑥7.経費内訳（PR）'!F156))</f>
        <v/>
      </c>
      <c r="K38" s="493" t="str">
        <f>IF('⑥4.実施内容（PR）'!B20="","",IF('⑥4.実施内容（PR）'!D20="事業中止","",'①6.成果目標（PR）'!K38))</f>
        <v/>
      </c>
      <c r="L38" s="1432"/>
    </row>
    <row r="39" spans="2:12" ht="22.5" hidden="1" customHeight="1">
      <c r="B39" s="1278" t="str">
        <f>IF('⑥4.実施内容（PR）'!B21="","",'⑥4.実施内容（PR）'!B21)</f>
        <v/>
      </c>
      <c r="C39" s="1292" t="str">
        <f>IF('⑥4.実施内容（PR）'!B21="","",IF('⑥4.実施内容（PR）'!D21="事業中止","事業中止",'⑥4.実施内容（PR）'!C21))</f>
        <v/>
      </c>
      <c r="D39" s="1295" t="str">
        <f>IF('⑥4.実施内容（PR）'!B21="","",IF('⑥4.実施内容（PR）'!D21="事業中止","",'⑥4.実施内容（PR）'!E21))</f>
        <v/>
      </c>
      <c r="E39" s="1295" t="str">
        <f>IF('⑥4.実施内容（PR）'!B21="","",IF('⑥4.実施内容（PR）'!D21="事業中止","",'⑥4.実施内容（PR）'!F21))</f>
        <v/>
      </c>
      <c r="F39" s="1428" t="str">
        <f>IF('⑥4.実施内容（PR）'!B21="","",IF('⑥4.実施内容（PR）'!D21="事業中止","",'①6.成果目標（PR）'!F39))</f>
        <v/>
      </c>
      <c r="G39" s="1434"/>
      <c r="H39" s="1428" t="str">
        <f>IF('⑥4.実施内容（PR）'!B21="","",IF('⑥4.実施内容（PR）'!D21="事業中止","",'①6.成果目標（PR）'!H39))</f>
        <v/>
      </c>
      <c r="I39" s="1428" t="str">
        <f>IF('⑥4.実施内容（PR）'!B21="","",IF('⑥4.実施内容（PR）'!D21="事業中止","",'①6.成果目標（PR）'!I39))</f>
        <v/>
      </c>
      <c r="J39" s="234" t="str">
        <f>IF(B39="","",IF('⑥4.実施内容（PR）'!D21="事業中止","",'⑥7.経費内訳（PR）'!E166))</f>
        <v/>
      </c>
      <c r="K39" s="494" t="str">
        <f>IF('⑥4.実施内容（PR）'!B21="","",IF('⑥4.実施内容（PR）'!D21="事業中止","",'①6.成果目標（PR）'!K39))</f>
        <v/>
      </c>
      <c r="L39" s="1432" t="str">
        <f t="shared" ref="L39" si="5">IF(J40="","",((G39)/J40))</f>
        <v/>
      </c>
    </row>
    <row r="40" spans="2:12" ht="22.5" hidden="1" customHeight="1">
      <c r="B40" s="1291"/>
      <c r="C40" s="1292"/>
      <c r="D40" s="1295"/>
      <c r="E40" s="1295"/>
      <c r="F40" s="1428"/>
      <c r="G40" s="1435"/>
      <c r="H40" s="1428"/>
      <c r="I40" s="1428"/>
      <c r="J40" s="233" t="str">
        <f>IF(B39="","",IF('⑥4.実施内容（PR）'!D21="事業中止","",'⑥7.経費内訳（PR）'!F166))</f>
        <v/>
      </c>
      <c r="K40" s="493" t="str">
        <f>IF('⑥4.実施内容（PR）'!B21="","",IF('⑥4.実施内容（PR）'!D21="事業中止","",'①6.成果目標（PR）'!K40))</f>
        <v/>
      </c>
      <c r="L40" s="1432"/>
    </row>
    <row r="41" spans="2:12" ht="22.5" hidden="1" customHeight="1">
      <c r="B41" s="1278" t="str">
        <f>IF('⑥4.実施内容（PR）'!B22="","",'⑥4.実施内容（PR）'!B22)</f>
        <v/>
      </c>
      <c r="C41" s="1292" t="str">
        <f>IF('⑥4.実施内容（PR）'!B22="","",IF('⑥4.実施内容（PR）'!D22="事業中止","事業中止",'⑥4.実施内容（PR）'!C22))</f>
        <v/>
      </c>
      <c r="D41" s="1295" t="str">
        <f>IF('⑥4.実施内容（PR）'!B22="","",IF('⑥4.実施内容（PR）'!D22="事業中止","",'⑥4.実施内容（PR）'!E22))</f>
        <v/>
      </c>
      <c r="E41" s="1295" t="str">
        <f>IF('⑥4.実施内容（PR）'!B22="","",IF('⑥4.実施内容（PR）'!D22="事業中止","",'⑥4.実施内容（PR）'!F22))</f>
        <v/>
      </c>
      <c r="F41" s="1428" t="str">
        <f>IF('⑥4.実施内容（PR）'!B22="","",IF('⑥4.実施内容（PR）'!D22="事業中止","",'①6.成果目標（PR）'!F41))</f>
        <v/>
      </c>
      <c r="G41" s="1434"/>
      <c r="H41" s="1428" t="str">
        <f>IF('⑥4.実施内容（PR）'!B22="","",IF('⑥4.実施内容（PR）'!D22="事業中止","",'①6.成果目標（PR）'!H41))</f>
        <v/>
      </c>
      <c r="I41" s="1428" t="str">
        <f>IF('⑥4.実施内容（PR）'!B22="","",IF('⑥4.実施内容（PR）'!D22="事業中止","",'①6.成果目標（PR）'!I41))</f>
        <v/>
      </c>
      <c r="J41" s="234" t="str">
        <f>IF(B41="","",IF('⑥4.実施内容（PR）'!D22="事業中止","",'⑥7.経費内訳（PR）'!E176))</f>
        <v/>
      </c>
      <c r="K41" s="494" t="str">
        <f>IF('⑥4.実施内容（PR）'!B22="","",IF('⑥4.実施内容（PR）'!D22="事業中止","",'①6.成果目標（PR）'!K41))</f>
        <v/>
      </c>
      <c r="L41" s="1432" t="str">
        <f t="shared" ref="L41" si="6">IF(J42="","",((G41)/J42))</f>
        <v/>
      </c>
    </row>
    <row r="42" spans="2:12" ht="22.5" hidden="1" customHeight="1">
      <c r="B42" s="1291"/>
      <c r="C42" s="1292"/>
      <c r="D42" s="1295"/>
      <c r="E42" s="1295"/>
      <c r="F42" s="1428"/>
      <c r="G42" s="1435"/>
      <c r="H42" s="1428"/>
      <c r="I42" s="1428"/>
      <c r="J42" s="233" t="str">
        <f>IF(B41="","",IF('⑥4.実施内容（PR）'!D22="事業中止","",'⑥7.経費内訳（PR）'!F176))</f>
        <v/>
      </c>
      <c r="K42" s="493" t="str">
        <f>IF('⑥4.実施内容（PR）'!B22="","",IF('⑥4.実施内容（PR）'!D22="事業中止","",'①6.成果目標（PR）'!K42))</f>
        <v/>
      </c>
      <c r="L42" s="1432"/>
    </row>
    <row r="43" spans="2:12" ht="22.5" hidden="1" customHeight="1">
      <c r="B43" s="1278" t="str">
        <f>IF('⑥4.実施内容（PR）'!B23="","",'⑥4.実施内容（PR）'!B23)</f>
        <v/>
      </c>
      <c r="C43" s="1292" t="str">
        <f>IF('⑥4.実施内容（PR）'!B23="","",IF('⑥4.実施内容（PR）'!D23="事業中止","事業中止",'⑥4.実施内容（PR）'!C23))</f>
        <v/>
      </c>
      <c r="D43" s="1295" t="str">
        <f>IF('⑥4.実施内容（PR）'!B23="","",IF('⑥4.実施内容（PR）'!D23="事業中止","",'⑥4.実施内容（PR）'!E23))</f>
        <v/>
      </c>
      <c r="E43" s="1295" t="str">
        <f>IF('⑥4.実施内容（PR）'!B23="","",IF('⑥4.実施内容（PR）'!D23="事業中止","",'⑥4.実施内容（PR）'!F23))</f>
        <v/>
      </c>
      <c r="F43" s="1428" t="str">
        <f>IF('⑥4.実施内容（PR）'!B23="","",IF('⑥4.実施内容（PR）'!D23="事業中止","",'①6.成果目標（PR）'!F43))</f>
        <v/>
      </c>
      <c r="G43" s="1434"/>
      <c r="H43" s="1428" t="str">
        <f>IF('⑥4.実施内容（PR）'!B23="","",IF('⑥4.実施内容（PR）'!D23="事業中止","",'①6.成果目標（PR）'!H43))</f>
        <v/>
      </c>
      <c r="I43" s="1428" t="str">
        <f>IF('⑥4.実施内容（PR）'!B23="","",IF('⑥4.実施内容（PR）'!D23="事業中止","",'①6.成果目標（PR）'!I43))</f>
        <v/>
      </c>
      <c r="J43" s="234" t="str">
        <f>IF(B43="","",IF('⑥4.実施内容（PR）'!D23="事業中止","",'⑥7.経費内訳（PR）'!E186))</f>
        <v/>
      </c>
      <c r="K43" s="494" t="str">
        <f>IF('⑥4.実施内容（PR）'!B23="","",IF('⑥4.実施内容（PR）'!D23="事業中止","",'①6.成果目標（PR）'!K43))</f>
        <v/>
      </c>
      <c r="L43" s="1432" t="str">
        <f t="shared" ref="L43" si="7">IF(J44="","",((G43)/J44))</f>
        <v/>
      </c>
    </row>
    <row r="44" spans="2:12" ht="22.5" hidden="1" customHeight="1">
      <c r="B44" s="1291"/>
      <c r="C44" s="1292"/>
      <c r="D44" s="1295"/>
      <c r="E44" s="1295"/>
      <c r="F44" s="1428"/>
      <c r="G44" s="1435"/>
      <c r="H44" s="1428"/>
      <c r="I44" s="1428"/>
      <c r="J44" s="233" t="str">
        <f>IF(B43="","",IF('⑥4.実施内容（PR）'!D23="事業中止","",'⑥7.経費内訳（PR）'!F186))</f>
        <v/>
      </c>
      <c r="K44" s="493" t="str">
        <f>IF('⑥4.実施内容（PR）'!B23="","",IF('⑥4.実施内容（PR）'!D23="事業中止","",'①6.成果目標（PR）'!K44))</f>
        <v/>
      </c>
      <c r="L44" s="1432"/>
    </row>
    <row r="45" spans="2:12" ht="22.5" hidden="1" customHeight="1">
      <c r="B45" s="1291" t="str">
        <f>IF('⑥4.実施内容（PR）'!B24="","",'⑥4.実施内容（PR）'!B24)</f>
        <v/>
      </c>
      <c r="C45" s="1292" t="str">
        <f>IF('⑥4.実施内容（PR）'!B24="","",IF('⑥4.実施内容（PR）'!D24="事業中止","事業中止",'⑥4.実施内容（PR）'!C24))</f>
        <v/>
      </c>
      <c r="D45" s="1295" t="str">
        <f>IF('⑥4.実施内容（PR）'!B24="","",IF('⑥4.実施内容（PR）'!D24="事業中止","",'⑥4.実施内容（PR）'!E24))</f>
        <v/>
      </c>
      <c r="E45" s="1295" t="str">
        <f>IF('⑥4.実施内容（PR）'!B24="","",IF('⑥4.実施内容（PR）'!D24="事業中止","",'⑥4.実施内容（PR）'!F24))</f>
        <v/>
      </c>
      <c r="F45" s="1428" t="str">
        <f>IF('⑥4.実施内容（PR）'!B24="","",IF('⑥4.実施内容（PR）'!D24="事業中止","",'①6.成果目標（PR）'!F45))</f>
        <v/>
      </c>
      <c r="G45" s="1430"/>
      <c r="H45" s="1428" t="str">
        <f>IF('⑥4.実施内容（PR）'!B24="","",IF('⑥4.実施内容（PR）'!D24="事業中止","",'①6.成果目標（PR）'!H45))</f>
        <v/>
      </c>
      <c r="I45" s="1428" t="str">
        <f>IF('⑥4.実施内容（PR）'!B24="","",IF('⑥4.実施内容（PR）'!D24="事業中止","",'①6.成果目標（PR）'!I45))</f>
        <v/>
      </c>
      <c r="J45" s="235" t="str">
        <f>IF(B45="","",IF('⑥4.実施内容（PR）'!D24="事業中止","",'⑥7.経費内訳（PR）'!E196))</f>
        <v/>
      </c>
      <c r="K45" s="495" t="str">
        <f>IF('⑥4.実施内容（PR）'!B24="","",IF('⑥4.実施内容（PR）'!D24="事業中止","",'①6.成果目標（PR）'!K45))</f>
        <v/>
      </c>
      <c r="L45" s="1432" t="str">
        <f t="shared" ref="L45" si="8">IF(J46="","",((G45)/J46))</f>
        <v/>
      </c>
    </row>
    <row r="46" spans="2:12" ht="22.5" hidden="1" customHeight="1" thickBot="1">
      <c r="B46" s="1296"/>
      <c r="C46" s="1297"/>
      <c r="D46" s="1298"/>
      <c r="E46" s="1298"/>
      <c r="F46" s="1429"/>
      <c r="G46" s="1431"/>
      <c r="H46" s="1429"/>
      <c r="I46" s="1429"/>
      <c r="J46" s="236" t="str">
        <f>IF(B45="","",IF('⑥4.実施内容（PR）'!D24="事業中止","",'⑥7.経費内訳（PR）'!F196))</f>
        <v/>
      </c>
      <c r="K46" s="496" t="str">
        <f>IF('⑥4.実施内容（PR）'!B24="","",IF('⑥4.実施内容（PR）'!D24="事業中止","",'①6.成果目標（PR）'!K46))</f>
        <v/>
      </c>
      <c r="L46" s="1433"/>
    </row>
    <row r="47" spans="2:12" ht="13.5" customHeight="1">
      <c r="C47" s="150" t="s">
        <v>311</v>
      </c>
    </row>
    <row r="48" spans="2:12" ht="14.25" customHeight="1">
      <c r="C48" s="150" t="s">
        <v>312</v>
      </c>
    </row>
  </sheetData>
  <sheetProtection algorithmName="SHA-512" hashValue="DN4dRxoj8ELznllN3xMtfpyJtLyQ5FirOZw/p2uO1PpJuZEkqrshp3ED21UtoKWWV/Q1+R8nm6RvYIxQZpANFQ==" saltValue="h+so589sp3UDy5P/lP6bjg==" spinCount="100000" sheet="1" scenarios="1" formatCells="0" formatColumns="0" formatRows="0"/>
  <mergeCells count="200">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 ref="B7:B8"/>
    <mergeCell ref="C7:C8"/>
    <mergeCell ref="D7:D8"/>
    <mergeCell ref="E7:E8"/>
    <mergeCell ref="F7:F8"/>
    <mergeCell ref="G7:G8"/>
    <mergeCell ref="H7:H8"/>
    <mergeCell ref="I7:I8"/>
    <mergeCell ref="L7:L8"/>
    <mergeCell ref="B9:B10"/>
    <mergeCell ref="C9:C10"/>
    <mergeCell ref="D9:D10"/>
    <mergeCell ref="E9:E10"/>
    <mergeCell ref="F9:F10"/>
    <mergeCell ref="G9:G10"/>
    <mergeCell ref="H9:H10"/>
    <mergeCell ref="I9:I10"/>
    <mergeCell ref="L9:L10"/>
    <mergeCell ref="B11:B12"/>
    <mergeCell ref="C11:C12"/>
    <mergeCell ref="D11:D12"/>
    <mergeCell ref="E11:E12"/>
    <mergeCell ref="F11:F12"/>
    <mergeCell ref="G11:G12"/>
    <mergeCell ref="H11:H12"/>
    <mergeCell ref="I11:I12"/>
    <mergeCell ref="L11:L12"/>
    <mergeCell ref="B13:B14"/>
    <mergeCell ref="C13:C14"/>
    <mergeCell ref="D13:D14"/>
    <mergeCell ref="E13:E14"/>
    <mergeCell ref="F13:F14"/>
    <mergeCell ref="G13:G14"/>
    <mergeCell ref="H13:H14"/>
    <mergeCell ref="I13:I14"/>
    <mergeCell ref="L13:L14"/>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9:B20"/>
    <mergeCell ref="C19:C20"/>
    <mergeCell ref="D19:D20"/>
    <mergeCell ref="E19:E20"/>
    <mergeCell ref="F19:F20"/>
    <mergeCell ref="G19:G20"/>
    <mergeCell ref="H19:H20"/>
    <mergeCell ref="I19:I20"/>
    <mergeCell ref="L19:L20"/>
    <mergeCell ref="B21:B22"/>
    <mergeCell ref="C21:C22"/>
    <mergeCell ref="D21:D22"/>
    <mergeCell ref="E21:E22"/>
    <mergeCell ref="F21:F22"/>
    <mergeCell ref="G21:G22"/>
    <mergeCell ref="H21:H22"/>
    <mergeCell ref="I21:I22"/>
    <mergeCell ref="L21:L22"/>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7:B28"/>
    <mergeCell ref="C27:C28"/>
    <mergeCell ref="D27:D28"/>
    <mergeCell ref="E27:E28"/>
    <mergeCell ref="F27:F28"/>
    <mergeCell ref="G27:G28"/>
    <mergeCell ref="H27:H28"/>
    <mergeCell ref="I27:I28"/>
    <mergeCell ref="L27:L28"/>
    <mergeCell ref="B29:B30"/>
    <mergeCell ref="C29:C30"/>
    <mergeCell ref="D29:D30"/>
    <mergeCell ref="E29:E30"/>
    <mergeCell ref="F29:F30"/>
    <mergeCell ref="G29:G30"/>
    <mergeCell ref="H29:H30"/>
    <mergeCell ref="I29:I30"/>
    <mergeCell ref="L29:L30"/>
    <mergeCell ref="H31:H32"/>
    <mergeCell ref="I31:I32"/>
    <mergeCell ref="L31:L32"/>
    <mergeCell ref="B33:B34"/>
    <mergeCell ref="C33:C34"/>
    <mergeCell ref="D33:D34"/>
    <mergeCell ref="E33:E34"/>
    <mergeCell ref="F33:F34"/>
    <mergeCell ref="G33:G34"/>
    <mergeCell ref="H33:H34"/>
    <mergeCell ref="B31:B32"/>
    <mergeCell ref="C31:C32"/>
    <mergeCell ref="D31:D32"/>
    <mergeCell ref="E31:E32"/>
    <mergeCell ref="F31:F32"/>
    <mergeCell ref="G31:G32"/>
    <mergeCell ref="I33:I34"/>
    <mergeCell ref="L33:L34"/>
    <mergeCell ref="B35:B36"/>
    <mergeCell ref="C35:C36"/>
    <mergeCell ref="D35:D36"/>
    <mergeCell ref="E35:E36"/>
    <mergeCell ref="F35:F36"/>
    <mergeCell ref="G35:G36"/>
    <mergeCell ref="H35:H36"/>
    <mergeCell ref="I35:I36"/>
    <mergeCell ref="L35:L36"/>
    <mergeCell ref="B37:B38"/>
    <mergeCell ref="C37:C38"/>
    <mergeCell ref="D37:D38"/>
    <mergeCell ref="E37:E38"/>
    <mergeCell ref="F37:F38"/>
    <mergeCell ref="G37:G38"/>
    <mergeCell ref="H37:H38"/>
    <mergeCell ref="I37:I38"/>
    <mergeCell ref="L37:L38"/>
    <mergeCell ref="H39:H40"/>
    <mergeCell ref="I39:I40"/>
    <mergeCell ref="L39:L40"/>
    <mergeCell ref="B41:B42"/>
    <mergeCell ref="C41:C42"/>
    <mergeCell ref="D41:D42"/>
    <mergeCell ref="E41:E42"/>
    <mergeCell ref="F41:F42"/>
    <mergeCell ref="G41:G42"/>
    <mergeCell ref="H41:H42"/>
    <mergeCell ref="B39:B40"/>
    <mergeCell ref="C39:C40"/>
    <mergeCell ref="D39:D40"/>
    <mergeCell ref="E39:E40"/>
    <mergeCell ref="F39:F40"/>
    <mergeCell ref="G39:G40"/>
    <mergeCell ref="I41:I42"/>
    <mergeCell ref="L41:L42"/>
    <mergeCell ref="B43:B44"/>
    <mergeCell ref="C43:C44"/>
    <mergeCell ref="D43:D44"/>
    <mergeCell ref="E43:E44"/>
    <mergeCell ref="F43:F44"/>
    <mergeCell ref="G43:G44"/>
    <mergeCell ref="H43:H44"/>
    <mergeCell ref="I43:I44"/>
    <mergeCell ref="L43:L44"/>
    <mergeCell ref="B45:B46"/>
    <mergeCell ref="C45:C46"/>
    <mergeCell ref="D45:D46"/>
    <mergeCell ref="E45:E46"/>
    <mergeCell ref="F45:F46"/>
    <mergeCell ref="G45:G46"/>
    <mergeCell ref="H45:H46"/>
    <mergeCell ref="I45:I46"/>
    <mergeCell ref="L45:L46"/>
  </mergeCells>
  <phoneticPr fontId="1"/>
  <conditionalFormatting sqref="C7:C46">
    <cfRule type="containsText" dxfId="2136" priority="42" operator="containsText" text="中止">
      <formula>NOT(ISERROR(SEARCH("中止",C7)))</formula>
    </cfRule>
  </conditionalFormatting>
  <conditionalFormatting sqref="G7:G8">
    <cfRule type="notContainsBlanks" dxfId="2135" priority="39">
      <formula>LEN(TRIM(G7))&gt;0</formula>
    </cfRule>
    <cfRule type="expression" dxfId="2134" priority="40">
      <formula>$D$7&lt;&gt;""</formula>
    </cfRule>
  </conditionalFormatting>
  <conditionalFormatting sqref="G9:G10">
    <cfRule type="notContainsBlanks" dxfId="2133" priority="38">
      <formula>LEN(TRIM(G9))&gt;0</formula>
    </cfRule>
    <cfRule type="expression" dxfId="2132" priority="43">
      <formula>$D$9&lt;&gt;""</formula>
    </cfRule>
  </conditionalFormatting>
  <conditionalFormatting sqref="G11:G12">
    <cfRule type="notContainsBlanks" dxfId="2131" priority="35">
      <formula>LEN(TRIM(G11))&gt;0</formula>
    </cfRule>
    <cfRule type="expression" dxfId="2130" priority="36">
      <formula>$D$11&lt;&gt;""</formula>
    </cfRule>
  </conditionalFormatting>
  <conditionalFormatting sqref="G13:G14">
    <cfRule type="notContainsBlanks" dxfId="2129" priority="33">
      <formula>LEN(TRIM(G13))&gt;0</formula>
    </cfRule>
    <cfRule type="expression" dxfId="2128" priority="34">
      <formula>$D$13&lt;&gt;""</formula>
    </cfRule>
  </conditionalFormatting>
  <conditionalFormatting sqref="G15:G16">
    <cfRule type="notContainsBlanks" dxfId="2127" priority="31">
      <formula>LEN(TRIM(G15))&gt;0</formula>
    </cfRule>
    <cfRule type="expression" dxfId="2126" priority="32">
      <formula>$D$15&lt;&gt;""</formula>
    </cfRule>
  </conditionalFormatting>
  <conditionalFormatting sqref="G17:G18">
    <cfRule type="notContainsBlanks" dxfId="2125" priority="29">
      <formula>LEN(TRIM(G17))&gt;0</formula>
    </cfRule>
    <cfRule type="expression" dxfId="2124" priority="30">
      <formula>$D$17&lt;&gt;""</formula>
    </cfRule>
  </conditionalFormatting>
  <conditionalFormatting sqref="G19:G20">
    <cfRule type="notContainsBlanks" dxfId="2123" priority="27">
      <formula>LEN(TRIM(G19))&gt;0</formula>
    </cfRule>
    <cfRule type="expression" dxfId="2122" priority="28">
      <formula>$D$19&lt;&gt;""</formula>
    </cfRule>
  </conditionalFormatting>
  <conditionalFormatting sqref="G21:G22">
    <cfRule type="notContainsBlanks" dxfId="2121" priority="25">
      <formula>LEN(TRIM(G21))&gt;0</formula>
    </cfRule>
    <cfRule type="expression" dxfId="2120" priority="26">
      <formula>$D$21&lt;&gt;""</formula>
    </cfRule>
  </conditionalFormatting>
  <conditionalFormatting sqref="G23:G24">
    <cfRule type="notContainsBlanks" dxfId="2119" priority="23">
      <formula>LEN(TRIM(G23))&gt;0</formula>
    </cfRule>
    <cfRule type="expression" dxfId="2118" priority="24">
      <formula>$D$23&lt;&gt;""</formula>
    </cfRule>
  </conditionalFormatting>
  <conditionalFormatting sqref="G25:G26">
    <cfRule type="notContainsBlanks" dxfId="2117" priority="21">
      <formula>LEN(TRIM(G25))&gt;0</formula>
    </cfRule>
    <cfRule type="expression" dxfId="2116" priority="22">
      <formula>$D$25&lt;&gt;""</formula>
    </cfRule>
  </conditionalFormatting>
  <conditionalFormatting sqref="G27:G28">
    <cfRule type="notContainsBlanks" dxfId="2115" priority="19">
      <formula>LEN(TRIM(G27))&gt;0</formula>
    </cfRule>
    <cfRule type="expression" dxfId="2114" priority="20">
      <formula>$D$27&lt;&gt;""</formula>
    </cfRule>
  </conditionalFormatting>
  <conditionalFormatting sqref="G29:G30">
    <cfRule type="notContainsBlanks" dxfId="2113" priority="17">
      <formula>LEN(TRIM(G29))&gt;0</formula>
    </cfRule>
    <cfRule type="expression" dxfId="2112" priority="18">
      <formula>$D$29&lt;&gt;""</formula>
    </cfRule>
  </conditionalFormatting>
  <conditionalFormatting sqref="G31:G32">
    <cfRule type="notContainsBlanks" dxfId="2111" priority="15">
      <formula>LEN(TRIM(G31))&gt;0</formula>
    </cfRule>
    <cfRule type="expression" dxfId="2110" priority="16">
      <formula>$D$31&lt;&gt;""</formula>
    </cfRule>
  </conditionalFormatting>
  <conditionalFormatting sqref="G33:G34">
    <cfRule type="notContainsBlanks" dxfId="2109" priority="13">
      <formula>LEN(TRIM(G33))&gt;0</formula>
    </cfRule>
    <cfRule type="expression" dxfId="2108" priority="14">
      <formula>$D$33&lt;&gt;""</formula>
    </cfRule>
  </conditionalFormatting>
  <conditionalFormatting sqref="G35:G36">
    <cfRule type="notContainsBlanks" dxfId="2107" priority="11">
      <formula>LEN(TRIM(G35))&gt;0</formula>
    </cfRule>
    <cfRule type="expression" dxfId="2106" priority="12">
      <formula>$D$35&lt;&gt;""</formula>
    </cfRule>
  </conditionalFormatting>
  <conditionalFormatting sqref="G37:G38">
    <cfRule type="notContainsBlanks" dxfId="2105" priority="9">
      <formula>LEN(TRIM(G37))&gt;0</formula>
    </cfRule>
    <cfRule type="expression" dxfId="2104" priority="10">
      <formula>$D$37&lt;&gt;""</formula>
    </cfRule>
  </conditionalFormatting>
  <conditionalFormatting sqref="G39:G40">
    <cfRule type="notContainsBlanks" dxfId="2103" priority="7">
      <formula>LEN(TRIM(G39))&gt;0</formula>
    </cfRule>
    <cfRule type="expression" dxfId="2102" priority="8">
      <formula>$D$39&lt;&gt;""</formula>
    </cfRule>
  </conditionalFormatting>
  <conditionalFormatting sqref="G41:G42">
    <cfRule type="notContainsBlanks" dxfId="2101" priority="5">
      <formula>LEN(TRIM(G41))&gt;0</formula>
    </cfRule>
    <cfRule type="expression" dxfId="2100" priority="6">
      <formula>$D$41&lt;&gt;""</formula>
    </cfRule>
  </conditionalFormatting>
  <conditionalFormatting sqref="G43:G44">
    <cfRule type="notContainsBlanks" dxfId="2099" priority="3">
      <formula>LEN(TRIM(G43))&gt;0</formula>
    </cfRule>
    <cfRule type="expression" dxfId="2098" priority="4">
      <formula>$D$43&lt;&gt;""</formula>
    </cfRule>
  </conditionalFormatting>
  <conditionalFormatting sqref="G45:G46">
    <cfRule type="notContainsBlanks" dxfId="2097" priority="1">
      <formula>LEN(TRIM(G45))&gt;0</formula>
    </cfRule>
    <cfRule type="expression" dxfId="2096" priority="2">
      <formula>$D$45&lt;&gt;""</formula>
    </cfRule>
  </conditionalFormatting>
  <dataValidations count="2">
    <dataValidation type="whole" imeMode="off" operator="lessThan" allowBlank="1" showInputMessage="1" showErrorMessage="1" errorTitle="入力不要です。" error="[キャンセル]をクリックしてください。" sqref="H7:L46 B7:F46 B5:L6" xr:uid="{00000000-0002-0000-2400-000000000000}">
      <formula1>0</formula1>
    </dataValidation>
    <dataValidation allowBlank="1" showInputMessage="1" showErrorMessage="1" promptTitle="入力の注意" prompt="円単位まで入力してください。表示は千円単位になります。" sqref="G7:G46" xr:uid="{00000000-0002-0000-2400-000001000000}"/>
  </dataValidations>
  <pageMargins left="0.59055118110236227" right="0.39370078740157483" top="0.74803149606299213" bottom="0.31496062992125984" header="0.31496062992125984" footer="0.15748031496062992"/>
  <pageSetup paperSize="9" scale="77" fitToHeight="0" orientation="landscape" r:id="rId1"/>
  <headerFooter>
    <oddHeader>&amp;L様式６（別添１）</oddHeader>
    <oddFooter xml:space="preserve">&amp;C&amp;"ＭＳ 明朝,標準"&amp;10
&amp;"ＭＳ Ｐゴシック,標準"&amp;P / &amp;N </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7C80"/>
    <pageSetUpPr fitToPage="1"/>
  </sheetPr>
  <dimension ref="A1:R108"/>
  <sheetViews>
    <sheetView view="pageBreakPreview" zoomScaleNormal="100" zoomScaleSheetLayoutView="100" workbookViewId="0"/>
  </sheetViews>
  <sheetFormatPr defaultColWidth="9" defaultRowHeight="13"/>
  <cols>
    <col min="1" max="1" width="1.58203125" style="121" customWidth="1"/>
    <col min="2" max="2" width="6.83203125" style="121" customWidth="1"/>
    <col min="3" max="3" width="43.25" style="121" customWidth="1"/>
    <col min="4" max="4" width="11" style="121" customWidth="1"/>
    <col min="5" max="5" width="11.75" style="121" customWidth="1"/>
    <col min="6" max="11" width="13.08203125" style="121" customWidth="1"/>
    <col min="12" max="12" width="8.33203125" style="121" customWidth="1"/>
    <col min="13" max="13" width="1.58203125" style="121" customWidth="1"/>
    <col min="14" max="14" width="10.08203125" style="121" customWidth="1"/>
    <col min="15" max="15" width="1.58203125" style="121" customWidth="1"/>
    <col min="16" max="16384" width="9" style="121"/>
  </cols>
  <sheetData>
    <row r="1" spans="1:18" ht="8.25" customHeight="1">
      <c r="C1" s="126"/>
      <c r="D1" s="126"/>
      <c r="E1" s="126"/>
      <c r="F1" s="126"/>
      <c r="G1" s="126"/>
      <c r="H1" s="126"/>
      <c r="I1" s="126"/>
      <c r="J1" s="126"/>
      <c r="K1" s="126"/>
      <c r="L1" s="126"/>
      <c r="M1" s="126"/>
      <c r="N1" s="126"/>
    </row>
    <row r="2" spans="1:18" ht="21" customHeight="1" thickBot="1">
      <c r="B2" s="151" t="s">
        <v>439</v>
      </c>
      <c r="D2" s="123"/>
      <c r="E2" s="123"/>
      <c r="J2" s="123"/>
      <c r="K2" s="1457" t="s">
        <v>440</v>
      </c>
      <c r="L2" s="1457"/>
      <c r="O2" s="123"/>
      <c r="P2" s="123"/>
      <c r="Q2" s="123"/>
      <c r="R2" s="123"/>
    </row>
    <row r="3" spans="1:18" ht="21" customHeight="1">
      <c r="B3" s="1458" t="s">
        <v>98</v>
      </c>
      <c r="C3" s="1460" t="s">
        <v>441</v>
      </c>
      <c r="D3" s="1461"/>
      <c r="E3" s="1462"/>
      <c r="F3" s="1130" t="s">
        <v>142</v>
      </c>
      <c r="G3" s="1132" t="s">
        <v>308</v>
      </c>
      <c r="H3" s="1134" t="s">
        <v>144</v>
      </c>
      <c r="I3" s="1143" t="s">
        <v>145</v>
      </c>
      <c r="J3" s="1147" t="s">
        <v>146</v>
      </c>
      <c r="K3" s="1128" t="s">
        <v>147</v>
      </c>
      <c r="L3" s="1087" t="s">
        <v>148</v>
      </c>
    </row>
    <row r="4" spans="1:18" ht="31.5" customHeight="1" thickBot="1">
      <c r="B4" s="1459"/>
      <c r="C4" s="497" t="s">
        <v>442</v>
      </c>
      <c r="D4" s="498" t="s">
        <v>100</v>
      </c>
      <c r="E4" s="499" t="s">
        <v>102</v>
      </c>
      <c r="F4" s="1131"/>
      <c r="G4" s="1133"/>
      <c r="H4" s="1135"/>
      <c r="I4" s="1144"/>
      <c r="J4" s="1148"/>
      <c r="K4" s="1129"/>
      <c r="L4" s="1088"/>
    </row>
    <row r="5" spans="1:18" ht="22.5" customHeight="1">
      <c r="A5" s="1448"/>
      <c r="B5" s="1449"/>
      <c r="C5" s="1451" t="s">
        <v>443</v>
      </c>
      <c r="D5" s="1453"/>
      <c r="E5" s="1453"/>
      <c r="F5" s="1455">
        <f>SUM(F7:F106)</f>
        <v>0</v>
      </c>
      <c r="G5" s="1463">
        <f>SUM(G7:G106)</f>
        <v>0</v>
      </c>
      <c r="H5" s="1465">
        <f>SUM(H7:H106)</f>
        <v>0</v>
      </c>
      <c r="I5" s="1467">
        <f>SUM(I7:I106)</f>
        <v>0</v>
      </c>
      <c r="J5" s="500">
        <f>SUM(J7,J9,J11,J13,J15,J17,J19,J21,J23,J25,J27,J29,J31,J33,J35,J37,J39,J41,J43,J45,J47,J49,J51,J53,J55,J57,J59,J61,J63,J65,J67,J69,J71,J73,J75,J77,J79,J81,J83,J85,J87,J89,J91,J93,J95,J97,J99,J101,J103,J105)</f>
        <v>0</v>
      </c>
      <c r="K5" s="501">
        <f>SUM(K7,K9,K11,K13,K15,K17,K19,K21,K23,K25,K27,K29,K31,K33,K35,K37,K39,K41,K43,K45,K47,K49,K51,K53,K55,K57,K59,K61,K63,K65,K67,K69,K71,K73,K75,K77,K79,K81,K83,K85,K87,K89,K91,K93,K95,K97,K99,K101,K103,K105)</f>
        <v>0</v>
      </c>
      <c r="L5" s="1469" t="e">
        <f>IF(J6="","",((G5)/J6))</f>
        <v>#DIV/0!</v>
      </c>
    </row>
    <row r="6" spans="1:18" ht="22.5" customHeight="1" thickBot="1">
      <c r="A6" s="1448"/>
      <c r="B6" s="1450"/>
      <c r="C6" s="1452"/>
      <c r="D6" s="1454"/>
      <c r="E6" s="1454"/>
      <c r="F6" s="1456"/>
      <c r="G6" s="1464"/>
      <c r="H6" s="1466"/>
      <c r="I6" s="1468"/>
      <c r="J6" s="502">
        <f>SUM(J8,J10,J12,J14,J16,J18,J20,J22,J24,J26,J28,J30,J32,J34,J36,J38,J40,J42,J44,J46,J48,J50,J52,J54,J56,J58,J60,J62,J64,J66,J68,J70,J72,J74,J76,J78,J80,J82,J84,J86,J88,J90,J92,J94,J96,J98,J100,J102,J104,J106)</f>
        <v>0</v>
      </c>
      <c r="K6" s="503">
        <f>SUM(K8,K10,K12,K14,K16,K18,K20,K22,K24,K26,K28,K30,K32,K34,K36,K38,K40,K42,K44,K46)</f>
        <v>0</v>
      </c>
      <c r="L6" s="1470"/>
      <c r="N6" s="163"/>
    </row>
    <row r="7" spans="1:18" ht="22.5" customHeight="1" thickTop="1">
      <c r="B7" s="1471" t="str">
        <f>IF('⑥4.実施内容（販促）'!B5="","",'⑥4.実施内容（販促）'!B5)</f>
        <v/>
      </c>
      <c r="C7" s="1473" t="str">
        <f>IF('⑥4.実施内容（販促）'!B5="","",IF('⑥4.実施内容（販促）'!D5="事業中止","事業中止",'⑥4.実施内容（販促）'!C5))</f>
        <v/>
      </c>
      <c r="D7" s="1475" t="str">
        <f>IF('⑥4.実施内容（販促）'!B5="","",IF('⑥4.実施内容（販促）'!D5="事業中止","",'⑥4.実施内容（販促）'!E5))</f>
        <v/>
      </c>
      <c r="E7" s="1475" t="str">
        <f>IF('⑥4.実施内容（販促）'!B5="","",IF('⑥4.実施内容（販促）'!D5="事業中止","",'⑥4.実施内容（販促）'!F5))</f>
        <v/>
      </c>
      <c r="F7" s="1477" t="str">
        <f>IF('⑥4.実施内容（販促）'!B5="","",IF('⑥4.実施内容（販促）'!D5="事業中止","",'①6.成果目標（販促）'!F7))</f>
        <v/>
      </c>
      <c r="G7" s="1434"/>
      <c r="H7" s="1477" t="str">
        <f>IF('⑥4.実施内容（販促）'!B5="","",IF('⑥4.実施内容（販促）'!D5="事業中止","",'①6.成果目標（販促）'!H7))</f>
        <v/>
      </c>
      <c r="I7" s="1477" t="str">
        <f>IF('⑥4.実施内容（販促）'!B5="","",IF('⑥4.実施内容（販促）'!D5="事業中止","",'①6.成果目標（販促）'!I7))</f>
        <v/>
      </c>
      <c r="J7" s="504" t="str">
        <f>IF(B7="","",IF('⑥4.実施内容（販促）'!D5="事業中止","",'⑥7.経費内訳（販促）'!E6))</f>
        <v/>
      </c>
      <c r="K7" s="505" t="str">
        <f>IF('⑥4.実施内容（販促）'!B5="","",IF('⑥4.実施内容（販促）'!D5="事業中止","",'①6.成果目標（販促）'!K7))</f>
        <v/>
      </c>
      <c r="L7" s="1479" t="str">
        <f>IF(J8="","",((G7)/J8))</f>
        <v/>
      </c>
      <c r="N7" s="158" t="s">
        <v>107</v>
      </c>
    </row>
    <row r="8" spans="1:18" ht="22.5" customHeight="1">
      <c r="B8" s="1472"/>
      <c r="C8" s="1474"/>
      <c r="D8" s="1476"/>
      <c r="E8" s="1476"/>
      <c r="F8" s="1478"/>
      <c r="G8" s="1435"/>
      <c r="H8" s="1478"/>
      <c r="I8" s="1478"/>
      <c r="J8" s="506" t="str">
        <f>IF(B7="","",IF('⑥4.実施内容（販促）'!D5="事業中止","",'⑥7.経費内訳（販促）'!F6))</f>
        <v/>
      </c>
      <c r="K8" s="507" t="str">
        <f>IF('⑥4.実施内容（販促）'!B5="","",IF('⑥4.実施内容（販促）'!D5="事業中止","",'①6.成果目標（販促）'!K8))</f>
        <v/>
      </c>
      <c r="L8" s="1480"/>
      <c r="N8" s="163" t="s">
        <v>108</v>
      </c>
    </row>
    <row r="9" spans="1:18" ht="22.5" customHeight="1">
      <c r="B9" s="1472" t="str">
        <f>IF('⑥4.実施内容（販促）'!B6="","",'⑥4.実施内容（販促）'!B6)</f>
        <v/>
      </c>
      <c r="C9" s="1482" t="str">
        <f>IF('⑥4.実施内容（販促）'!B6="","",IF('⑥4.実施内容（販促）'!D6="事業中止","事業中止",'⑥4.実施内容（販促）'!C6))</f>
        <v/>
      </c>
      <c r="D9" s="1483" t="str">
        <f>IF('⑥4.実施内容（販促）'!B6="","",IF('⑥4.実施内容（販促）'!D6="事業中止","",'⑥4.実施内容（販促）'!E6))</f>
        <v/>
      </c>
      <c r="E9" s="1483" t="str">
        <f>IF('⑥4.実施内容（販促）'!B6="","",IF('⑥4.実施内容（販促）'!D6="事業中止","",'⑥4.実施内容（販促）'!F6))</f>
        <v/>
      </c>
      <c r="F9" s="1478" t="str">
        <f>IF('⑥4.実施内容（販促）'!B6="","",IF('⑥4.実施内容（販促）'!D6="事業中止","",'①6.成果目標（販促）'!F9))</f>
        <v/>
      </c>
      <c r="G9" s="1434"/>
      <c r="H9" s="1478" t="str">
        <f>IF('⑥4.実施内容（販促）'!B6="","",IF('⑥4.実施内容（販促）'!D6="事業中止","",'①6.成果目標（販促）'!H9))</f>
        <v/>
      </c>
      <c r="I9" s="1478" t="str">
        <f>IF('⑥4.実施内容（販促）'!B6="","",IF('⑥4.実施内容（販促）'!D6="事業中止","",'①6.成果目標（販促）'!I9))</f>
        <v/>
      </c>
      <c r="J9" s="508" t="str">
        <f>IF(B9="","",IF('⑥4.実施内容（販促）'!D6="事業中止","",'⑥7.経費内訳（販促）'!E16))</f>
        <v/>
      </c>
      <c r="K9" s="509" t="str">
        <f>IF('⑥4.実施内容（販促）'!B6="","",IF('⑥4.実施内容（販促）'!D6="事業中止","",'①6.成果目標（販促）'!K9))</f>
        <v/>
      </c>
      <c r="L9" s="1480" t="str">
        <f>IF(J10="","",((G9)/J10))</f>
        <v/>
      </c>
      <c r="N9" s="123"/>
    </row>
    <row r="10" spans="1:18" ht="22.5" customHeight="1">
      <c r="B10" s="1481"/>
      <c r="C10" s="1482"/>
      <c r="D10" s="1483"/>
      <c r="E10" s="1483"/>
      <c r="F10" s="1478"/>
      <c r="G10" s="1435"/>
      <c r="H10" s="1478"/>
      <c r="I10" s="1478"/>
      <c r="J10" s="506" t="str">
        <f>IF(B9="","",IF('⑥4.実施内容（販促）'!D6="事業中止","",'⑥7.経費内訳（販促）'!F16))</f>
        <v/>
      </c>
      <c r="K10" s="507" t="str">
        <f>IF('⑥4.実施内容（販促）'!B6="","",IF('⑥4.実施内容（販促）'!D6="事業中止","",'①6.成果目標（販促）'!K10))</f>
        <v/>
      </c>
      <c r="L10" s="1480"/>
      <c r="N10" s="158" t="s">
        <v>437</v>
      </c>
    </row>
    <row r="11" spans="1:18" ht="22.5" customHeight="1">
      <c r="B11" s="1472" t="str">
        <f>IF('⑥4.実施内容（販促）'!B7="","",'⑥4.実施内容（販促）'!B7)</f>
        <v/>
      </c>
      <c r="C11" s="1482" t="str">
        <f>IF('⑥4.実施内容（販促）'!B7="","",IF('⑥4.実施内容（販促）'!D7="事業中止","事業中止",'⑥4.実施内容（販促）'!C7))</f>
        <v/>
      </c>
      <c r="D11" s="1483" t="str">
        <f>IF('⑥4.実施内容（販促）'!B7="","",IF('⑥4.実施内容（販促）'!D7="事業中止","",'⑥4.実施内容（販促）'!E7))</f>
        <v/>
      </c>
      <c r="E11" s="1483" t="str">
        <f>IF('⑥4.実施内容（販促）'!B7="","",IF('⑥4.実施内容（販促）'!D7="事業中止","",'⑥4.実施内容（販促）'!F7))</f>
        <v/>
      </c>
      <c r="F11" s="1478" t="str">
        <f>IF('⑥4.実施内容（販促）'!B7="","",IF('⑥4.実施内容（販促）'!D7="事業中止","",'①6.成果目標（販促）'!F11))</f>
        <v/>
      </c>
      <c r="G11" s="1434"/>
      <c r="H11" s="1478" t="str">
        <f>IF('⑥4.実施内容（販促）'!B7="","",IF('⑥4.実施内容（販促）'!D7="事業中止","",'①6.成果目標（販促）'!H11))</f>
        <v/>
      </c>
      <c r="I11" s="1478" t="str">
        <f>IF('⑥4.実施内容（販促）'!B7="","",IF('⑥4.実施内容（販促）'!D7="事業中止","",'①6.成果目標（販促）'!I11))</f>
        <v/>
      </c>
      <c r="J11" s="508" t="str">
        <f>IF(B11="","",IF('⑥4.実施内容（販促）'!D7="事業中止","",'⑥7.経費内訳（販促）'!E26))</f>
        <v/>
      </c>
      <c r="K11" s="509" t="str">
        <f>IF('⑥4.実施内容（販促）'!B7="","",IF('⑥4.実施内容（販促）'!D7="事業中止","",'①6.成果目標（販促）'!K11))</f>
        <v/>
      </c>
      <c r="L11" s="1480" t="str">
        <f>IF(J12="","",((G11)/J12))</f>
        <v/>
      </c>
      <c r="N11" s="124" t="s">
        <v>110</v>
      </c>
    </row>
    <row r="12" spans="1:18" ht="22.5" customHeight="1">
      <c r="B12" s="1481"/>
      <c r="C12" s="1482"/>
      <c r="D12" s="1483"/>
      <c r="E12" s="1483"/>
      <c r="F12" s="1478"/>
      <c r="G12" s="1435"/>
      <c r="H12" s="1478"/>
      <c r="I12" s="1478"/>
      <c r="J12" s="506" t="str">
        <f>IF(B11="","",IF('⑥4.実施内容（販促）'!D7="事業中止","",'⑥7.経費内訳（販促）'!F26))</f>
        <v/>
      </c>
      <c r="K12" s="507" t="str">
        <f>IF('⑥4.実施内容（販促）'!B7="","",IF('⑥4.実施内容（販促）'!D7="事業中止","",'①6.成果目標（販促）'!K12))</f>
        <v/>
      </c>
      <c r="L12" s="1480"/>
    </row>
    <row r="13" spans="1:18" ht="22.5" customHeight="1">
      <c r="B13" s="1472" t="str">
        <f>IF('⑥4.実施内容（販促）'!B8="","",'⑥4.実施内容（販促）'!B8)</f>
        <v/>
      </c>
      <c r="C13" s="1482" t="str">
        <f>IF('⑥4.実施内容（販促）'!B8="","",IF('⑥4.実施内容（販促）'!D8="事業中止","事業中止",'⑥4.実施内容（販促）'!C8))</f>
        <v/>
      </c>
      <c r="D13" s="1483" t="str">
        <f>IF('⑥4.実施内容（販促）'!B8="","",IF('⑥4.実施内容（販促）'!D8="事業中止","",'⑥4.実施内容（販促）'!E8))</f>
        <v/>
      </c>
      <c r="E13" s="1483" t="str">
        <f>IF('⑥4.実施内容（販促）'!B8="","",IF('⑥4.実施内容（販促）'!D8="事業中止","",'⑥4.実施内容（販促）'!F8))</f>
        <v/>
      </c>
      <c r="F13" s="1478" t="str">
        <f>IF('⑥4.実施内容（販促）'!B8="","",IF('⑥4.実施内容（販促）'!D8="事業中止","",'①6.成果目標（販促）'!F13))</f>
        <v/>
      </c>
      <c r="G13" s="1434"/>
      <c r="H13" s="1478" t="str">
        <f>IF('⑥4.実施内容（販促）'!B8="","",IF('⑥4.実施内容（販促）'!D8="事業中止","",'①6.成果目標（販促）'!H13))</f>
        <v/>
      </c>
      <c r="I13" s="1478" t="str">
        <f>IF('⑥4.実施内容（販促）'!B8="","",IF('⑥4.実施内容（販促）'!D8="事業中止","",'①6.成果目標（販促）'!I13))</f>
        <v/>
      </c>
      <c r="J13" s="508" t="str">
        <f>IF(B13="","",IF('⑥4.実施内容（販促）'!D8="事業中止","",'⑥7.経費内訳（販促）'!E36))</f>
        <v/>
      </c>
      <c r="K13" s="509" t="str">
        <f>IF('⑥4.実施内容（販促）'!B8="","",IF('⑥4.実施内容（販促）'!D8="事業中止","",'①6.成果目標（販促）'!K13))</f>
        <v/>
      </c>
      <c r="L13" s="1480" t="str">
        <f>IF(J14="","",((G13)/J14))</f>
        <v/>
      </c>
    </row>
    <row r="14" spans="1:18" ht="22.5" customHeight="1">
      <c r="B14" s="1481"/>
      <c r="C14" s="1482"/>
      <c r="D14" s="1483"/>
      <c r="E14" s="1483"/>
      <c r="F14" s="1478"/>
      <c r="G14" s="1435"/>
      <c r="H14" s="1478"/>
      <c r="I14" s="1478"/>
      <c r="J14" s="506" t="str">
        <f>IF(B13="","",IF('⑥4.実施内容（販促）'!D8="事業中止","",'⑥7.経費内訳（販促）'!F36))</f>
        <v/>
      </c>
      <c r="K14" s="507" t="str">
        <f>IF('⑥4.実施内容（販促）'!B8="","",IF('⑥4.実施内容（販促）'!D8="事業中止","",'①6.成果目標（販促）'!K14))</f>
        <v/>
      </c>
      <c r="L14" s="1480"/>
    </row>
    <row r="15" spans="1:18" ht="22.5" customHeight="1">
      <c r="B15" s="1472" t="str">
        <f>IF('⑥4.実施内容（販促）'!B9="","",'⑥4.実施内容（販促）'!B9)</f>
        <v/>
      </c>
      <c r="C15" s="1482" t="str">
        <f>IF('⑥4.実施内容（販促）'!B9="","",IF('⑥4.実施内容（販促）'!D9="事業中止","事業中止",'⑥4.実施内容（販促）'!C9))</f>
        <v/>
      </c>
      <c r="D15" s="1483" t="str">
        <f>IF('⑥4.実施内容（販促）'!B9="","",IF('⑥4.実施内容（販促）'!D9="事業中止","",'⑥4.実施内容（販促）'!E9))</f>
        <v/>
      </c>
      <c r="E15" s="1483" t="str">
        <f>IF('⑥4.実施内容（販促）'!B9="","",IF('⑥4.実施内容（販促）'!D9="事業中止","",'⑥4.実施内容（販促）'!F9))</f>
        <v/>
      </c>
      <c r="F15" s="1478" t="str">
        <f>IF('⑥4.実施内容（販促）'!B9="","",IF('⑥4.実施内容（販促）'!D9="事業中止","",'①6.成果目標（販促）'!F15))</f>
        <v/>
      </c>
      <c r="G15" s="1434"/>
      <c r="H15" s="1478" t="str">
        <f>IF('⑥4.実施内容（販促）'!B9="","",IF('⑥4.実施内容（販促）'!D9="事業中止","",'①6.成果目標（販促）'!H15))</f>
        <v/>
      </c>
      <c r="I15" s="1478" t="str">
        <f>IF('⑥4.実施内容（販促）'!B9="","",IF('⑥4.実施内容（販促）'!D9="事業中止","",'①6.成果目標（販促）'!I15))</f>
        <v/>
      </c>
      <c r="J15" s="508" t="str">
        <f>IF(B15="","",IF('⑥4.実施内容（販促）'!D9="事業中止","",'⑥7.経費内訳（販促）'!E46))</f>
        <v/>
      </c>
      <c r="K15" s="509" t="str">
        <f>IF('⑥4.実施内容（販促）'!B9="","",IF('⑥4.実施内容（販促）'!D9="事業中止","",'①6.成果目標（販促）'!K15))</f>
        <v/>
      </c>
      <c r="L15" s="1480" t="str">
        <f>IF(J16="","",((G15)/J16))</f>
        <v/>
      </c>
    </row>
    <row r="16" spans="1:18" ht="22.5" customHeight="1">
      <c r="B16" s="1481"/>
      <c r="C16" s="1482"/>
      <c r="D16" s="1483"/>
      <c r="E16" s="1483"/>
      <c r="F16" s="1478"/>
      <c r="G16" s="1435"/>
      <c r="H16" s="1478"/>
      <c r="I16" s="1478"/>
      <c r="J16" s="506" t="str">
        <f>IF(B15="","",IF('⑥4.実施内容（販促）'!D9="事業中止","",'⑥7.経費内訳（販促）'!F46))</f>
        <v/>
      </c>
      <c r="K16" s="507" t="str">
        <f>IF('⑥4.実施内容（販促）'!B9="","",IF('⑥4.実施内容（販促）'!D9="事業中止","",'①6.成果目標（販促）'!K16))</f>
        <v/>
      </c>
      <c r="L16" s="1480"/>
    </row>
    <row r="17" spans="1:14" ht="22.5" customHeight="1">
      <c r="B17" s="1472" t="str">
        <f>IF('⑥4.実施内容（販促）'!B10="","",'⑥4.実施内容（販促）'!B10)</f>
        <v/>
      </c>
      <c r="C17" s="1482" t="str">
        <f>IF('⑥4.実施内容（販促）'!B10="","",IF('⑥4.実施内容（販促）'!D10="事業中止","事業中止",'⑥4.実施内容（販促）'!C10))</f>
        <v/>
      </c>
      <c r="D17" s="1484" t="str">
        <f>IF('⑥4.実施内容（販促）'!B10="","",IF('⑥4.実施内容（販促）'!D10="事業中止","",'⑥4.実施内容（販促）'!E10))</f>
        <v/>
      </c>
      <c r="E17" s="1484" t="str">
        <f>IF('⑥4.実施内容（販促）'!B10="","",IF('⑥4.実施内容（販促）'!D10="事業中止","",'⑥4.実施内容（販促）'!F10))</f>
        <v/>
      </c>
      <c r="F17" s="1478" t="str">
        <f>IF('⑥4.実施内容（販促）'!B10="","",IF('⑥4.実施内容（販促）'!D10="事業中止","",'①6.成果目標（販促）'!F17))</f>
        <v/>
      </c>
      <c r="G17" s="1434"/>
      <c r="H17" s="1478" t="str">
        <f>IF('⑥4.実施内容（販促）'!B10="","",IF('⑥4.実施内容（販促）'!D10="事業中止","",'①6.成果目標（販促）'!H17))</f>
        <v/>
      </c>
      <c r="I17" s="1478" t="str">
        <f>IF('⑥4.実施内容（販促）'!B10="","",IF('⑥4.実施内容（販促）'!D10="事業中止","",'①6.成果目標（販促）'!I17))</f>
        <v/>
      </c>
      <c r="J17" s="508" t="str">
        <f>IF(B17="","",IF('⑥4.実施内容（販促）'!D10="事業中止","",'⑥7.経費内訳（販促）'!E56))</f>
        <v/>
      </c>
      <c r="K17" s="509" t="str">
        <f>IF('⑥4.実施内容（販促）'!B10="","",IF('⑥4.実施内容（販促）'!D10="事業中止","",'①6.成果目標（販促）'!K17))</f>
        <v/>
      </c>
      <c r="L17" s="1480" t="str">
        <f>IF(J18="","",((G17)/J18))</f>
        <v/>
      </c>
    </row>
    <row r="18" spans="1:14" ht="22.5" customHeight="1">
      <c r="B18" s="1481"/>
      <c r="C18" s="1482"/>
      <c r="D18" s="1484"/>
      <c r="E18" s="1484"/>
      <c r="F18" s="1478"/>
      <c r="G18" s="1435"/>
      <c r="H18" s="1478"/>
      <c r="I18" s="1478"/>
      <c r="J18" s="506" t="str">
        <f>IF(B17="","",IF('⑥4.実施内容（販促）'!D10="事業中止","",'⑥7.経費内訳（販促）'!F56))</f>
        <v/>
      </c>
      <c r="K18" s="507" t="str">
        <f>IF('⑥4.実施内容（販促）'!B10="","",IF('⑥4.実施内容（販促）'!D10="事業中止","",'①6.成果目標（販促）'!K18))</f>
        <v/>
      </c>
      <c r="L18" s="1480"/>
    </row>
    <row r="19" spans="1:14" ht="22.5" customHeight="1">
      <c r="B19" s="1472" t="str">
        <f>IF('⑥4.実施内容（販促）'!B11="","",'⑥4.実施内容（販促）'!B11)</f>
        <v/>
      </c>
      <c r="C19" s="1482" t="str">
        <f>IF('⑥4.実施内容（販促）'!B11="","",IF('⑥4.実施内容（販促）'!D11="事業中止","事業中止",'⑥4.実施内容（販促）'!C11))</f>
        <v/>
      </c>
      <c r="D19" s="1484" t="str">
        <f>IF('⑥4.実施内容（販促）'!B11="","",IF('⑥4.実施内容（販促）'!D11="事業中止","",'⑥4.実施内容（販促）'!E11))</f>
        <v/>
      </c>
      <c r="E19" s="1484" t="str">
        <f>IF('⑥4.実施内容（販促）'!B11="","",IF('⑥4.実施内容（販促）'!D11="事業中止","",'⑥4.実施内容（販促）'!F11))</f>
        <v/>
      </c>
      <c r="F19" s="1478" t="str">
        <f>IF('⑥4.実施内容（販促）'!B11="","",IF('⑥4.実施内容（販促）'!D11="事業中止","",'①6.成果目標（販促）'!F19))</f>
        <v/>
      </c>
      <c r="G19" s="1434"/>
      <c r="H19" s="1478" t="str">
        <f>IF('⑥4.実施内容（販促）'!B11="","",IF('⑥4.実施内容（販促）'!D11="事業中止","",'①6.成果目標（販促）'!H19))</f>
        <v/>
      </c>
      <c r="I19" s="1478" t="str">
        <f>IF('⑥4.実施内容（販促）'!B11="","",IF('⑥4.実施内容（販促）'!D11="事業中止","",'①6.成果目標（販促）'!I19))</f>
        <v/>
      </c>
      <c r="J19" s="508" t="str">
        <f>IF(B19="","",IF('⑥4.実施内容（販促）'!D11="事業中止","",'⑥7.経費内訳（販促）'!E66))</f>
        <v/>
      </c>
      <c r="K19" s="509" t="str">
        <f>IF('⑥4.実施内容（販促）'!B11="","",IF('⑥4.実施内容（販促）'!D11="事業中止","",'①6.成果目標（販促）'!K19))</f>
        <v/>
      </c>
      <c r="L19" s="1480" t="str">
        <f>IF(J20="","",((G19)/J20))</f>
        <v/>
      </c>
    </row>
    <row r="20" spans="1:14" ht="22.5" customHeight="1">
      <c r="B20" s="1481"/>
      <c r="C20" s="1482"/>
      <c r="D20" s="1484"/>
      <c r="E20" s="1484"/>
      <c r="F20" s="1478"/>
      <c r="G20" s="1435"/>
      <c r="H20" s="1478"/>
      <c r="I20" s="1478"/>
      <c r="J20" s="506" t="str">
        <f>IF(B19="","",IF('⑥4.実施内容（販促）'!D11="事業中止","",'⑥7.経費内訳（販促）'!F66))</f>
        <v/>
      </c>
      <c r="K20" s="507" t="str">
        <f>IF('⑥4.実施内容（販促）'!B11="","",IF('⑥4.実施内容（販促）'!D11="事業中止","",'①6.成果目標（販促）'!K20))</f>
        <v/>
      </c>
      <c r="L20" s="1480"/>
    </row>
    <row r="21" spans="1:14" ht="22.5" customHeight="1">
      <c r="B21" s="1472" t="str">
        <f>IF('⑥4.実施内容（販促）'!B12="","",'⑥4.実施内容（販促）'!B12)</f>
        <v/>
      </c>
      <c r="C21" s="1482" t="str">
        <f>IF('⑥4.実施内容（販促）'!B12="","",IF('⑥4.実施内容（販促）'!D12="事業中止","事業中止",'⑥4.実施内容（販促）'!C12))</f>
        <v/>
      </c>
      <c r="D21" s="1484" t="str">
        <f>IF('⑥4.実施内容（販促）'!B12="","",IF('⑥4.実施内容（販促）'!D12="事業中止","",'⑥4.実施内容（販促）'!E12))</f>
        <v/>
      </c>
      <c r="E21" s="1484" t="str">
        <f>IF('⑥4.実施内容（販促）'!B12="","",IF('⑥4.実施内容（販促）'!D12="事業中止","",'⑥4.実施内容（販促）'!F12))</f>
        <v/>
      </c>
      <c r="F21" s="1478" t="str">
        <f>IF('⑥4.実施内容（販促）'!B12="","",IF('⑥4.実施内容（販促）'!D12="事業中止","",'①6.成果目標（販促）'!F21))</f>
        <v/>
      </c>
      <c r="G21" s="1434"/>
      <c r="H21" s="1478" t="str">
        <f>IF('⑥4.実施内容（販促）'!B12="","",IF('⑥4.実施内容（販促）'!D12="事業中止","",'①6.成果目標（販促）'!H21))</f>
        <v/>
      </c>
      <c r="I21" s="1478" t="str">
        <f>IF('⑥4.実施内容（販促）'!B12="","",IF('⑥4.実施内容（販促）'!D12="事業中止","",'①6.成果目標（販促）'!I21))</f>
        <v/>
      </c>
      <c r="J21" s="508" t="str">
        <f>IF(B21="","",IF('⑥4.実施内容（販促）'!D12="事業中止","",'⑥7.経費内訳（販促）'!E76))</f>
        <v/>
      </c>
      <c r="K21" s="509" t="str">
        <f>IF('⑥4.実施内容（販促）'!B12="","",IF('⑥4.実施内容（販促）'!D12="事業中止","",'①6.成果目標（販促）'!K21))</f>
        <v/>
      </c>
      <c r="L21" s="1480" t="str">
        <f>IF(J22="","",((G21)/J22))</f>
        <v/>
      </c>
    </row>
    <row r="22" spans="1:14" ht="22.5" customHeight="1">
      <c r="B22" s="1481"/>
      <c r="C22" s="1482"/>
      <c r="D22" s="1484"/>
      <c r="E22" s="1484"/>
      <c r="F22" s="1478"/>
      <c r="G22" s="1435"/>
      <c r="H22" s="1478"/>
      <c r="I22" s="1478"/>
      <c r="J22" s="506" t="str">
        <f>IF(B21="","",IF('⑥4.実施内容（販促）'!D12="事業中止","",'⑥7.経費内訳（販促）'!F76))</f>
        <v/>
      </c>
      <c r="K22" s="507" t="str">
        <f>IF('⑥4.実施内容（販促）'!B12="","",IF('⑥4.実施内容（販促）'!D12="事業中止","",'①6.成果目標（販促）'!K22))</f>
        <v/>
      </c>
      <c r="L22" s="1480"/>
    </row>
    <row r="23" spans="1:14" ht="22.5" customHeight="1">
      <c r="B23" s="1472" t="str">
        <f>IF('⑥4.実施内容（販促）'!B13="","",'⑥4.実施内容（販促）'!B13)</f>
        <v/>
      </c>
      <c r="C23" s="1482" t="str">
        <f>IF('⑥4.実施内容（販促）'!B13="","",IF('⑥4.実施内容（販促）'!D13="事業中止","事業中止",'⑥4.実施内容（販促）'!C13))</f>
        <v/>
      </c>
      <c r="D23" s="1484" t="str">
        <f>IF('⑥4.実施内容（販促）'!B13="","",IF('⑥4.実施内容（販促）'!D13="事業中止","",'⑥4.実施内容（販促）'!E13))</f>
        <v/>
      </c>
      <c r="E23" s="1484" t="str">
        <f>IF('⑥4.実施内容（販促）'!B13="","",IF('⑥4.実施内容（販促）'!D13="事業中止","",'⑥4.実施内容（販促）'!F13))</f>
        <v/>
      </c>
      <c r="F23" s="1478" t="str">
        <f>IF('⑥4.実施内容（販促）'!B13="","",IF('⑥4.実施内容（販促）'!D13="事業中止","",'①6.成果目標（販促）'!F23))</f>
        <v/>
      </c>
      <c r="G23" s="1434"/>
      <c r="H23" s="1478" t="str">
        <f>IF('⑥4.実施内容（販促）'!B13="","",IF('⑥4.実施内容（販促）'!D13="事業中止","",'①6.成果目標（販促）'!H23))</f>
        <v/>
      </c>
      <c r="I23" s="1478" t="str">
        <f>IF('⑥4.実施内容（販促）'!B13="","",IF('⑥4.実施内容（販促）'!D13="事業中止","",'①6.成果目標（販促）'!I23))</f>
        <v/>
      </c>
      <c r="J23" s="508" t="str">
        <f>IF(B23="","",IF('⑥4.実施内容（販促）'!D13="事業中止","",'⑥7.経費内訳（販促）'!E86))</f>
        <v/>
      </c>
      <c r="K23" s="509" t="str">
        <f>IF('⑥4.実施内容（販促）'!B13="","",IF('⑥4.実施内容（販促）'!D13="事業中止","",'①6.成果目標（販促）'!K23))</f>
        <v/>
      </c>
      <c r="L23" s="1480" t="str">
        <f>IF(J24="","",((G23)/J24))</f>
        <v/>
      </c>
    </row>
    <row r="24" spans="1:14" ht="22.5" customHeight="1">
      <c r="B24" s="1481"/>
      <c r="C24" s="1482"/>
      <c r="D24" s="1484"/>
      <c r="E24" s="1484"/>
      <c r="F24" s="1478"/>
      <c r="G24" s="1435"/>
      <c r="H24" s="1478"/>
      <c r="I24" s="1478"/>
      <c r="J24" s="506" t="str">
        <f>IF(B23="","",IF('⑥4.実施内容（販促）'!D13="事業中止","",'⑥7.経費内訳（販促）'!F86))</f>
        <v/>
      </c>
      <c r="K24" s="507" t="str">
        <f>IF('⑥4.実施内容（販促）'!B13="","",IF('⑥4.実施内容（販促）'!D13="事業中止","",'①6.成果目標（販促）'!K24))</f>
        <v/>
      </c>
      <c r="L24" s="1480"/>
    </row>
    <row r="25" spans="1:14" ht="22.5" customHeight="1">
      <c r="B25" s="1481" t="str">
        <f>IF('⑥4.実施内容（販促）'!B14="","",'⑥4.実施内容（販促）'!B14)</f>
        <v/>
      </c>
      <c r="C25" s="1482" t="str">
        <f>IF('⑥4.実施内容（販促）'!B14="","",IF('⑥4.実施内容（販促）'!D14="事業中止","事業中止",'⑥4.実施内容（販促）'!C14))</f>
        <v/>
      </c>
      <c r="D25" s="1484" t="str">
        <f>IF('⑥4.実施内容（販促）'!B14="","",IF('⑥4.実施内容（販促）'!D14="事業中止","",'⑥4.実施内容（販促）'!E14))</f>
        <v/>
      </c>
      <c r="E25" s="1484" t="str">
        <f>IF('⑥4.実施内容（販促）'!B14="","",IF('⑥4.実施内容（販促）'!D14="事業中止","",'⑥4.実施内容（販促）'!F14))</f>
        <v/>
      </c>
      <c r="F25" s="1478" t="str">
        <f>IF('⑥4.実施内容（販促）'!B14="","",IF('⑥4.実施内容（販促）'!D14="事業中止","",'①6.成果目標（販促）'!F25))</f>
        <v/>
      </c>
      <c r="G25" s="1430"/>
      <c r="H25" s="1478" t="str">
        <f>IF('⑥4.実施内容（販促）'!B14="","",IF('⑥4.実施内容（販促）'!D14="事業中止","",'①6.成果目標（販促）'!H25))</f>
        <v/>
      </c>
      <c r="I25" s="1478" t="str">
        <f>IF('⑥4.実施内容（販促）'!B14="","",IF('⑥4.実施内容（販促）'!D14="事業中止","",'①6.成果目標（販促）'!I25))</f>
        <v/>
      </c>
      <c r="J25" s="510" t="str">
        <f>IF(B25="","",IF('⑥4.実施内容（販促）'!D14="事業中止","",'⑥7.経費内訳（販促）'!E96))</f>
        <v/>
      </c>
      <c r="K25" s="511" t="str">
        <f>IF('⑥4.実施内容（販促）'!B14="","",IF('⑥4.実施内容（販促）'!D14="事業中止","",'①6.成果目標（販促）'!K25))</f>
        <v/>
      </c>
      <c r="L25" s="1480" t="str">
        <f>IF(J26="","",((G25)/J26))</f>
        <v/>
      </c>
    </row>
    <row r="26" spans="1:14" ht="22.5" customHeight="1" thickBot="1">
      <c r="B26" s="1485"/>
      <c r="C26" s="1486"/>
      <c r="D26" s="1487"/>
      <c r="E26" s="1487"/>
      <c r="F26" s="1488"/>
      <c r="G26" s="1431"/>
      <c r="H26" s="1488"/>
      <c r="I26" s="1488"/>
      <c r="J26" s="512" t="str">
        <f>IF(B25="","",IF('⑥4.実施内容（販促）'!D14="事業中止","",'⑥7.経費内訳（販促）'!F96))</f>
        <v/>
      </c>
      <c r="K26" s="513" t="str">
        <f>IF('⑥4.実施内容（販促）'!B14="","",IF('⑥4.実施内容（販促）'!D14="事業中止","",'①6.成果目標（販促）'!K26))</f>
        <v/>
      </c>
      <c r="L26" s="1489"/>
      <c r="N26" s="124"/>
    </row>
    <row r="27" spans="1:14" s="150" customFormat="1" ht="22.5" hidden="1" customHeight="1">
      <c r="B27" s="1278" t="str">
        <f>IF('⑥4.実施内容（販促）'!B15="","",'⑥4.実施内容（販促）'!B15)</f>
        <v/>
      </c>
      <c r="C27" s="1436" t="str">
        <f>IF('⑥4.実施内容（販促）'!B15="","",IF('⑥4.実施内容（販促）'!D15="事業中止","事業中止",'⑥4.実施内容（販促）'!C15))</f>
        <v/>
      </c>
      <c r="D27" s="1437" t="str">
        <f>IF('⑥4.実施内容（販促）'!B15="","",IF('⑥4.実施内容（販促）'!D15="事業中止","",'⑥4.実施内容（販促）'!E15))</f>
        <v/>
      </c>
      <c r="E27" s="1437" t="str">
        <f>IF('⑥4.実施内容（販促）'!B15="","",IF('⑥4.実施内容（販促）'!D15="事業中止","",'⑥4.実施内容（販促）'!F15))</f>
        <v/>
      </c>
      <c r="F27" s="1438" t="str">
        <f>IF('⑥4.実施内容（販促）'!B15="","",IF('⑥4.実施内容（販促）'!D15="事業中止","",'①6.成果目標（販促）'!F27))</f>
        <v/>
      </c>
      <c r="G27" s="1434"/>
      <c r="H27" s="1438" t="str">
        <f>IF('⑥4.実施内容（販促）'!B15="","",IF('⑥4.実施内容（販促）'!D15="事業中止","",'①6.成果目標（販促）'!H27))</f>
        <v/>
      </c>
      <c r="I27" s="1438" t="str">
        <f>IF('⑥4.実施内容（販促）'!B15="","",IF('⑥4.実施内容（販促）'!D15="事業中止","",'①6.成果目標（販促）'!I27))</f>
        <v/>
      </c>
      <c r="J27" s="508" t="str">
        <f>IF(B27="","",IF('⑥4.実施内容（販促）'!D15="事業中止","",'⑥7.経費内訳（販促）'!E106))</f>
        <v/>
      </c>
      <c r="K27" s="494" t="str">
        <f>IF('⑥4.実施内容（販促）'!B15="","",IF('⑥4.実施内容（販促）'!D15="事業中止","",'①6.成果目標（販促）'!K27))</f>
        <v/>
      </c>
      <c r="L27" s="1439" t="str">
        <f>IF(J28="","",((G27)/J28))</f>
        <v/>
      </c>
    </row>
    <row r="28" spans="1:14" s="150" customFormat="1" ht="22.5" hidden="1" customHeight="1">
      <c r="B28" s="1291"/>
      <c r="C28" s="1292"/>
      <c r="D28" s="1295"/>
      <c r="E28" s="1295"/>
      <c r="F28" s="1428"/>
      <c r="G28" s="1435"/>
      <c r="H28" s="1428"/>
      <c r="I28" s="1428"/>
      <c r="J28" s="506" t="str">
        <f>IF(B27="","",IF('⑥4.実施内容（販促）'!D15="事業中止","",'⑥7.経費内訳（販促）'!F106))</f>
        <v/>
      </c>
      <c r="K28" s="493" t="str">
        <f>IF('⑥4.実施内容（販促）'!B15="","",IF('⑥4.実施内容（販促）'!D15="事業中止","",'①6.成果目標（販促）'!K28))</f>
        <v/>
      </c>
      <c r="L28" s="1432"/>
    </row>
    <row r="29" spans="1:14" s="150" customFormat="1" ht="22.5" hidden="1" customHeight="1">
      <c r="B29" s="1278" t="str">
        <f>IF('⑥4.実施内容（販促）'!B16="","",'⑥4.実施内容（販促）'!B16)</f>
        <v/>
      </c>
      <c r="C29" s="1292" t="str">
        <f>IF('⑥4.実施内容（販促）'!B16="","",IF('⑥4.実施内容（販促）'!D16="事業中止","事業中止",'⑥4.実施内容（販促）'!C16))</f>
        <v/>
      </c>
      <c r="D29" s="1295" t="str">
        <f>IF('⑥4.実施内容（販促）'!B16="","",IF('⑥4.実施内容（販促）'!D16="事業中止","",'⑥4.実施内容（販促）'!E16))</f>
        <v/>
      </c>
      <c r="E29" s="1295" t="str">
        <f>IF('⑥4.実施内容（販促）'!B16="","",IF('⑥4.実施内容（販促）'!D16="事業中止","",'⑥4.実施内容（販促）'!F16))</f>
        <v/>
      </c>
      <c r="F29" s="1428" t="str">
        <f>IF('⑥4.実施内容（販促）'!B16="","",IF('⑥4.実施内容（販促）'!D16="事業中止","",'①6.成果目標（販促）'!F29))</f>
        <v/>
      </c>
      <c r="G29" s="1434"/>
      <c r="H29" s="1428" t="str">
        <f>IF('⑥4.実施内容（販促）'!B16="","",IF('⑥4.実施内容（販促）'!D16="事業中止","",'①6.成果目標（販促）'!H29))</f>
        <v/>
      </c>
      <c r="I29" s="1428" t="str">
        <f>IF('⑥4.実施内容（販促）'!B16="","",IF('⑥4.実施内容（販促）'!D16="事業中止","",'①6.成果目標（販促）'!I29))</f>
        <v/>
      </c>
      <c r="J29" s="508" t="str">
        <f>IF(B29="","",IF('⑥4.実施内容（販促）'!D16="事業中止","",'⑥7.経費内訳（販促）'!E116))</f>
        <v/>
      </c>
      <c r="K29" s="494" t="str">
        <f>IF('⑥4.実施内容（販促）'!B16="","",IF('⑥4.実施内容（販促）'!D16="事業中止","",'①6.成果目標（販促）'!K29))</f>
        <v/>
      </c>
      <c r="L29" s="1432" t="str">
        <f t="shared" ref="L29" si="0">IF(J30="","",((G29)/J30))</f>
        <v/>
      </c>
    </row>
    <row r="30" spans="1:14" s="150" customFormat="1" ht="22.5" hidden="1" customHeight="1">
      <c r="B30" s="1291"/>
      <c r="C30" s="1292"/>
      <c r="D30" s="1295"/>
      <c r="E30" s="1295"/>
      <c r="F30" s="1428"/>
      <c r="G30" s="1435"/>
      <c r="H30" s="1428"/>
      <c r="I30" s="1428"/>
      <c r="J30" s="506" t="str">
        <f>IF(B29="","",IF('⑥4.実施内容（販促）'!D16="事業中止","",'⑥7.経費内訳（販促）'!F116))</f>
        <v/>
      </c>
      <c r="K30" s="493" t="str">
        <f>IF('⑥4.実施内容（販促）'!B16="","",IF('⑥4.実施内容（販促）'!D16="事業中止","",'①6.成果目標（販促）'!K30))</f>
        <v/>
      </c>
      <c r="L30" s="1432"/>
    </row>
    <row r="31" spans="1:14" s="150" customFormat="1" ht="22.5" hidden="1" customHeight="1">
      <c r="B31" s="1278" t="str">
        <f>IF('⑥4.実施内容（販促）'!B17="","",'⑥4.実施内容（販促）'!B17)</f>
        <v/>
      </c>
      <c r="C31" s="1292" t="str">
        <f>IF('⑥4.実施内容（販促）'!B17="","",IF('⑥4.実施内容（販促）'!D17="事業中止","事業中止",'⑥4.実施内容（販促）'!C17))</f>
        <v/>
      </c>
      <c r="D31" s="1295" t="str">
        <f>IF('⑥4.実施内容（販促）'!B17="","",IF('⑥4.実施内容（販促）'!D17="事業中止","",'⑥4.実施内容（販促）'!E17))</f>
        <v/>
      </c>
      <c r="E31" s="1295" t="str">
        <f>IF('⑥4.実施内容（販促）'!B17="","",IF('⑥4.実施内容（販促）'!D17="事業中止","",'⑥4.実施内容（販促）'!F17))</f>
        <v/>
      </c>
      <c r="F31" s="1428" t="str">
        <f>IF('⑥4.実施内容（販促）'!B17="","",IF('⑥4.実施内容（販促）'!D17="事業中止","",'①6.成果目標（販促）'!F31))</f>
        <v/>
      </c>
      <c r="G31" s="1434"/>
      <c r="H31" s="1428" t="str">
        <f>IF('⑥4.実施内容（販促）'!B17="","",IF('⑥4.実施内容（販促）'!D17="事業中止","",'①6.成果目標（販促）'!H31))</f>
        <v/>
      </c>
      <c r="I31" s="1428" t="str">
        <f>IF('⑥4.実施内容（販促）'!B17="","",IF('⑥4.実施内容（販促）'!D17="事業中止","",'①6.成果目標（販促）'!I31))</f>
        <v/>
      </c>
      <c r="J31" s="508" t="str">
        <f>IF(B31="","",IF('⑥4.実施内容（販促）'!D17="事業中止","",'⑥7.経費内訳（販促）'!E126))</f>
        <v/>
      </c>
      <c r="K31" s="494" t="str">
        <f>IF('⑥4.実施内容（販促）'!B17="","",IF('⑥4.実施内容（販促）'!D17="事業中止","",'①6.成果目標（販促）'!K31))</f>
        <v/>
      </c>
      <c r="L31" s="1432" t="str">
        <f t="shared" ref="L31" si="1">IF(J32="","",((G31)/J32))</f>
        <v/>
      </c>
    </row>
    <row r="32" spans="1:14" s="150" customFormat="1" ht="22.5" hidden="1" customHeight="1">
      <c r="B32" s="1291"/>
      <c r="C32" s="1292"/>
      <c r="D32" s="1295"/>
      <c r="E32" s="1295"/>
      <c r="F32" s="1428"/>
      <c r="G32" s="1435"/>
      <c r="H32" s="1428"/>
      <c r="I32" s="1428"/>
      <c r="J32" s="506" t="str">
        <f>IF(B31="","",IF('⑥4.実施内容（販促）'!D17="事業中止","",'⑥7.経費内訳（販促）'!F126))</f>
        <v/>
      </c>
      <c r="K32" s="493" t="str">
        <f>IF('⑥4.実施内容（販促）'!B17="","",IF('⑥4.実施内容（販促）'!D17="事業中止","",'①6.成果目標（販促）'!K32))</f>
        <v/>
      </c>
      <c r="L32" s="1432"/>
    </row>
    <row r="33" spans="2:12" s="150" customFormat="1" ht="22.5" hidden="1" customHeight="1">
      <c r="B33" s="1278" t="str">
        <f>IF('⑥4.実施内容（販促）'!B18="","",'⑥4.実施内容（販促）'!B18)</f>
        <v/>
      </c>
      <c r="C33" s="1292" t="str">
        <f>IF('⑥4.実施内容（販促）'!B18="","",IF('⑥4.実施内容（販促）'!D18="事業中止","事業中止",'⑥4.実施内容（販促）'!C18))</f>
        <v/>
      </c>
      <c r="D33" s="1295" t="str">
        <f>IF('⑥4.実施内容（販促）'!B18="","",IF('⑥4.実施内容（販促）'!D18="事業中止","",'⑥4.実施内容（販促）'!E18))</f>
        <v/>
      </c>
      <c r="E33" s="1295" t="str">
        <f>IF('⑥4.実施内容（販促）'!B18="","",IF('⑥4.実施内容（販促）'!D18="事業中止","",'⑥4.実施内容（販促）'!F18))</f>
        <v/>
      </c>
      <c r="F33" s="1428" t="str">
        <f>IF('⑥4.実施内容（販促）'!B18="","",IF('⑥4.実施内容（販促）'!D18="事業中止","",'①6.成果目標（販促）'!F33))</f>
        <v/>
      </c>
      <c r="G33" s="1434"/>
      <c r="H33" s="1428" t="str">
        <f>IF('⑥4.実施内容（販促）'!B18="","",IF('⑥4.実施内容（販促）'!D18="事業中止","",'①6.成果目標（販促）'!H33))</f>
        <v/>
      </c>
      <c r="I33" s="1428" t="str">
        <f>IF('⑥4.実施内容（販促）'!B18="","",IF('⑥4.実施内容（販促）'!D18="事業中止","",'①6.成果目標（販促）'!I33))</f>
        <v/>
      </c>
      <c r="J33" s="508" t="str">
        <f>IF(B33="","",IF('⑥4.実施内容（販促）'!D18="事業中止","",'⑥7.経費内訳（販促）'!E136))</f>
        <v/>
      </c>
      <c r="K33" s="494" t="str">
        <f>IF('⑥4.実施内容（販促）'!B18="","",IF('⑥4.実施内容（販促）'!D18="事業中止","",'①6.成果目標（販促）'!K33))</f>
        <v/>
      </c>
      <c r="L33" s="1432" t="str">
        <f t="shared" ref="L33" si="2">IF(J34="","",((G33)/J34))</f>
        <v/>
      </c>
    </row>
    <row r="34" spans="2:12" s="150" customFormat="1" ht="22.5" hidden="1" customHeight="1">
      <c r="B34" s="1291"/>
      <c r="C34" s="1292"/>
      <c r="D34" s="1295"/>
      <c r="E34" s="1295"/>
      <c r="F34" s="1428"/>
      <c r="G34" s="1435"/>
      <c r="H34" s="1428"/>
      <c r="I34" s="1428"/>
      <c r="J34" s="506" t="str">
        <f>IF(B33="","",IF('⑥4.実施内容（販促）'!D18="事業中止","",'⑥7.経費内訳（販促）'!F136))</f>
        <v/>
      </c>
      <c r="K34" s="493" t="str">
        <f>IF('⑥4.実施内容（販促）'!B18="","",IF('⑥4.実施内容（販促）'!D18="事業中止","",'①6.成果目標（販促）'!K34))</f>
        <v/>
      </c>
      <c r="L34" s="1432"/>
    </row>
    <row r="35" spans="2:12" s="150" customFormat="1" ht="22.5" hidden="1" customHeight="1">
      <c r="B35" s="1278" t="str">
        <f>IF('⑥4.実施内容（販促）'!B19="","",'⑥4.実施内容（販促）'!B19)</f>
        <v/>
      </c>
      <c r="C35" s="1292" t="str">
        <f>IF('⑥4.実施内容（販促）'!B19="","",IF('⑥4.実施内容（販促）'!D19="事業中止","事業中止",'⑥4.実施内容（販促）'!C19))</f>
        <v/>
      </c>
      <c r="D35" s="1295" t="str">
        <f>IF('⑥4.実施内容（販促）'!B19="","",IF('⑥4.実施内容（販促）'!D19="事業中止","",'⑥4.実施内容（販促）'!E19))</f>
        <v/>
      </c>
      <c r="E35" s="1295" t="str">
        <f>IF('⑥4.実施内容（販促）'!B19="","",IF('⑥4.実施内容（販促）'!D19="事業中止","",'⑥4.実施内容（販促）'!F19))</f>
        <v/>
      </c>
      <c r="F35" s="1428" t="str">
        <f>IF('⑥4.実施内容（販促）'!B19="","",IF('⑥4.実施内容（販促）'!D19="事業中止","",'①6.成果目標（販促）'!F35))</f>
        <v/>
      </c>
      <c r="G35" s="1434"/>
      <c r="H35" s="1428" t="str">
        <f>IF('⑥4.実施内容（販促）'!B19="","",IF('⑥4.実施内容（販促）'!D19="事業中止","",'①6.成果目標（販促）'!H35))</f>
        <v/>
      </c>
      <c r="I35" s="1428" t="str">
        <f>IF('⑥4.実施内容（販促）'!B19="","",IF('⑥4.実施内容（販促）'!D19="事業中止","",'①6.成果目標（販促）'!I35))</f>
        <v/>
      </c>
      <c r="J35" s="508" t="str">
        <f>IF(B35="","",IF('⑥4.実施内容（販促）'!D19="事業中止","",'⑥7.経費内訳（販促）'!E146))</f>
        <v/>
      </c>
      <c r="K35" s="494" t="str">
        <f>IF('⑥4.実施内容（販促）'!B19="","",IF('⑥4.実施内容（販促）'!D19="事業中止","",'①6.成果目標（販促）'!K35))</f>
        <v/>
      </c>
      <c r="L35" s="1432" t="str">
        <f t="shared" ref="L35" si="3">IF(J36="","",((G35)/J36))</f>
        <v/>
      </c>
    </row>
    <row r="36" spans="2:12" s="150" customFormat="1" ht="22.5" hidden="1" customHeight="1">
      <c r="B36" s="1291"/>
      <c r="C36" s="1292"/>
      <c r="D36" s="1295"/>
      <c r="E36" s="1295"/>
      <c r="F36" s="1428"/>
      <c r="G36" s="1435"/>
      <c r="H36" s="1428"/>
      <c r="I36" s="1428"/>
      <c r="J36" s="506" t="str">
        <f>IF(B35="","",IF('⑥4.実施内容（販促）'!D19="事業中止","",'⑥7.経費内訳（販促）'!F146))</f>
        <v/>
      </c>
      <c r="K36" s="493" t="str">
        <f>IF('⑥4.実施内容（販促）'!B19="","",IF('⑥4.実施内容（販促）'!D19="事業中止","",'①6.成果目標（販促）'!K36))</f>
        <v/>
      </c>
      <c r="L36" s="1432"/>
    </row>
    <row r="37" spans="2:12" s="150" customFormat="1" ht="22.5" hidden="1" customHeight="1">
      <c r="B37" s="1278" t="str">
        <f>IF('⑥4.実施内容（販促）'!B20="","",'⑥4.実施内容（販促）'!B20)</f>
        <v/>
      </c>
      <c r="C37" s="1292" t="str">
        <f>IF('⑥4.実施内容（販促）'!B20="","",IF('⑥4.実施内容（販促）'!D20="事業中止","事業中止",'⑥4.実施内容（販促）'!C20))</f>
        <v/>
      </c>
      <c r="D37" s="1295" t="str">
        <f>IF('⑥4.実施内容（販促）'!B20="","",IF('⑥4.実施内容（販促）'!D20="事業中止","",'⑥4.実施内容（販促）'!E20))</f>
        <v/>
      </c>
      <c r="E37" s="1295" t="str">
        <f>IF('⑥4.実施内容（販促）'!B20="","",IF('⑥4.実施内容（販促）'!D20="事業中止","",'⑥4.実施内容（販促）'!F20))</f>
        <v/>
      </c>
      <c r="F37" s="1428" t="str">
        <f>IF('⑥4.実施内容（販促）'!B20="","",IF('⑥4.実施内容（販促）'!D20="事業中止","",'①6.成果目標（販促）'!F37))</f>
        <v/>
      </c>
      <c r="G37" s="1434"/>
      <c r="H37" s="1428" t="str">
        <f>IF('⑥4.実施内容（販促）'!B20="","",IF('⑥4.実施内容（販促）'!D20="事業中止","",'①6.成果目標（販促）'!H37))</f>
        <v/>
      </c>
      <c r="I37" s="1428" t="str">
        <f>IF('⑥4.実施内容（販促）'!B20="","",IF('⑥4.実施内容（販促）'!D20="事業中止","",'①6.成果目標（販促）'!I37))</f>
        <v/>
      </c>
      <c r="J37" s="508" t="str">
        <f>IF(B37="","",IF('⑥4.実施内容（販促）'!D20="事業中止","",'⑥7.経費内訳（販促）'!E156))</f>
        <v/>
      </c>
      <c r="K37" s="494" t="str">
        <f>IF('⑥4.実施内容（販促）'!B20="","",IF('⑥4.実施内容（販促）'!D20="事業中止","",'①6.成果目標（販促）'!K37))</f>
        <v/>
      </c>
      <c r="L37" s="1432" t="str">
        <f t="shared" ref="L37" si="4">IF(J38="","",((G37)/J38))</f>
        <v/>
      </c>
    </row>
    <row r="38" spans="2:12" s="150" customFormat="1" ht="22.5" hidden="1" customHeight="1">
      <c r="B38" s="1291"/>
      <c r="C38" s="1292"/>
      <c r="D38" s="1295"/>
      <c r="E38" s="1295"/>
      <c r="F38" s="1428"/>
      <c r="G38" s="1435"/>
      <c r="H38" s="1428"/>
      <c r="I38" s="1428"/>
      <c r="J38" s="506" t="str">
        <f>IF(B37="","",IF('⑥4.実施内容（販促）'!D20="事業中止","",'⑥7.経費内訳（販促）'!F156))</f>
        <v/>
      </c>
      <c r="K38" s="493" t="str">
        <f>IF('⑥4.実施内容（販促）'!B20="","",IF('⑥4.実施内容（販促）'!D20="事業中止","",'①6.成果目標（販促）'!K38))</f>
        <v/>
      </c>
      <c r="L38" s="1432"/>
    </row>
    <row r="39" spans="2:12" s="150" customFormat="1" ht="22.5" hidden="1" customHeight="1">
      <c r="B39" s="1278" t="str">
        <f>IF('⑥4.実施内容（販促）'!B21="","",'⑥4.実施内容（販促）'!B21)</f>
        <v/>
      </c>
      <c r="C39" s="1292" t="str">
        <f>IF('⑥4.実施内容（販促）'!B21="","",IF('⑥4.実施内容（販促）'!D21="事業中止","事業中止",'⑥4.実施内容（販促）'!C21))</f>
        <v/>
      </c>
      <c r="D39" s="1295" t="str">
        <f>IF('⑥4.実施内容（販促）'!B21="","",IF('⑥4.実施内容（販促）'!D21="事業中止","",'⑥4.実施内容（販促）'!E21))</f>
        <v/>
      </c>
      <c r="E39" s="1295" t="str">
        <f>IF('⑥4.実施内容（販促）'!B21="","",IF('⑥4.実施内容（販促）'!D21="事業中止","",'⑥4.実施内容（販促）'!F21))</f>
        <v/>
      </c>
      <c r="F39" s="1428" t="str">
        <f>IF('⑥4.実施内容（販促）'!B21="","",IF('⑥4.実施内容（販促）'!D21="事業中止","",'①6.成果目標（販促）'!F39))</f>
        <v/>
      </c>
      <c r="G39" s="1434"/>
      <c r="H39" s="1428" t="str">
        <f>IF('⑥4.実施内容（販促）'!B21="","",IF('⑥4.実施内容（販促）'!D21="事業中止","",'①6.成果目標（販促）'!H39))</f>
        <v/>
      </c>
      <c r="I39" s="1428" t="str">
        <f>IF('⑥4.実施内容（販促）'!B21="","",IF('⑥4.実施内容（販促）'!D21="事業中止","",'①6.成果目標（販促）'!I39))</f>
        <v/>
      </c>
      <c r="J39" s="508" t="str">
        <f>IF(B39="","",IF('⑥4.実施内容（販促）'!D21="事業中止","",'⑥7.経費内訳（販促）'!E166))</f>
        <v/>
      </c>
      <c r="K39" s="494" t="str">
        <f>IF('⑥4.実施内容（販促）'!B21="","",IF('⑥4.実施内容（販促）'!D21="事業中止","",'①6.成果目標（販促）'!K39))</f>
        <v/>
      </c>
      <c r="L39" s="1432" t="str">
        <f t="shared" ref="L39" si="5">IF(J40="","",((G39)/J40))</f>
        <v/>
      </c>
    </row>
    <row r="40" spans="2:12" s="150" customFormat="1" ht="22.5" hidden="1" customHeight="1">
      <c r="B40" s="1291"/>
      <c r="C40" s="1292"/>
      <c r="D40" s="1295"/>
      <c r="E40" s="1295"/>
      <c r="F40" s="1428"/>
      <c r="G40" s="1435"/>
      <c r="H40" s="1428"/>
      <c r="I40" s="1428"/>
      <c r="J40" s="506" t="str">
        <f>IF(B39="","",IF('⑥4.実施内容（販促）'!D21="事業中止","",'⑥7.経費内訳（販促）'!F166))</f>
        <v/>
      </c>
      <c r="K40" s="493" t="str">
        <f>IF('⑥4.実施内容（販促）'!B21="","",IF('⑥4.実施内容（販促）'!D21="事業中止","",'①6.成果目標（販促）'!K40))</f>
        <v/>
      </c>
      <c r="L40" s="1432"/>
    </row>
    <row r="41" spans="2:12" s="150" customFormat="1" ht="22.5" hidden="1" customHeight="1">
      <c r="B41" s="1278" t="str">
        <f>IF('⑥4.実施内容（販促）'!B22="","",'⑥4.実施内容（販促）'!B22)</f>
        <v/>
      </c>
      <c r="C41" s="1292" t="str">
        <f>IF('⑥4.実施内容（販促）'!B22="","",IF('⑥4.実施内容（販促）'!D22="事業中止","事業中止",'⑥4.実施内容（販促）'!C22))</f>
        <v/>
      </c>
      <c r="D41" s="1295" t="str">
        <f>IF('⑥4.実施内容（販促）'!B22="","",IF('⑥4.実施内容（販促）'!D22="事業中止","",'⑥4.実施内容（販促）'!E22))</f>
        <v/>
      </c>
      <c r="E41" s="1295" t="str">
        <f>IF('⑥4.実施内容（販促）'!B22="","",IF('⑥4.実施内容（販促）'!D22="事業中止","",'⑥4.実施内容（販促）'!F22))</f>
        <v/>
      </c>
      <c r="F41" s="1428" t="str">
        <f>IF('⑥4.実施内容（販促）'!B22="","",IF('⑥4.実施内容（販促）'!D22="事業中止","",'①6.成果目標（販促）'!F41))</f>
        <v/>
      </c>
      <c r="G41" s="1434"/>
      <c r="H41" s="1428" t="str">
        <f>IF('⑥4.実施内容（販促）'!B22="","",IF('⑥4.実施内容（販促）'!D22="事業中止","",'①6.成果目標（販促）'!H41))</f>
        <v/>
      </c>
      <c r="I41" s="1428" t="str">
        <f>IF('⑥4.実施内容（販促）'!B22="","",IF('⑥4.実施内容（販促）'!D22="事業中止","",'①6.成果目標（販促）'!I41))</f>
        <v/>
      </c>
      <c r="J41" s="508" t="str">
        <f>IF(B41="","",IF('⑥4.実施内容（販促）'!D22="事業中止","",'⑥7.経費内訳（販促）'!E176))</f>
        <v/>
      </c>
      <c r="K41" s="494" t="str">
        <f>IF('⑥4.実施内容（販促）'!B22="","",IF('⑥4.実施内容（販促）'!D22="事業中止","",'①6.成果目標（販促）'!K41))</f>
        <v/>
      </c>
      <c r="L41" s="1432" t="str">
        <f t="shared" ref="L41" si="6">IF(J42="","",((G41)/J42))</f>
        <v/>
      </c>
    </row>
    <row r="42" spans="2:12" s="150" customFormat="1" ht="22.5" hidden="1" customHeight="1">
      <c r="B42" s="1291"/>
      <c r="C42" s="1292"/>
      <c r="D42" s="1295"/>
      <c r="E42" s="1295"/>
      <c r="F42" s="1428"/>
      <c r="G42" s="1435"/>
      <c r="H42" s="1428"/>
      <c r="I42" s="1428"/>
      <c r="J42" s="506" t="str">
        <f>IF(B41="","",IF('⑥4.実施内容（販促）'!D22="事業中止","",'⑥7.経費内訳（販促）'!F176))</f>
        <v/>
      </c>
      <c r="K42" s="493" t="str">
        <f>IF('⑥4.実施内容（販促）'!B22="","",IF('⑥4.実施内容（販促）'!D22="事業中止","",'①6.成果目標（販促）'!K42))</f>
        <v/>
      </c>
      <c r="L42" s="1432"/>
    </row>
    <row r="43" spans="2:12" s="150" customFormat="1" ht="22.5" hidden="1" customHeight="1">
      <c r="B43" s="1278" t="str">
        <f>IF('⑥4.実施内容（販促）'!B23="","",'⑥4.実施内容（販促）'!B23)</f>
        <v/>
      </c>
      <c r="C43" s="1292" t="str">
        <f>IF('⑥4.実施内容（販促）'!B23="","",IF('⑥4.実施内容（販促）'!D23="事業中止","事業中止",'⑥4.実施内容（販促）'!C23))</f>
        <v/>
      </c>
      <c r="D43" s="1295" t="str">
        <f>IF('⑥4.実施内容（販促）'!B23="","",IF('⑥4.実施内容（販促）'!D23="事業中止","",'⑥4.実施内容（販促）'!E23))</f>
        <v/>
      </c>
      <c r="E43" s="1295" t="str">
        <f>IF('⑥4.実施内容（販促）'!B23="","",IF('⑥4.実施内容（販促）'!D23="事業中止","",'⑥4.実施内容（販促）'!F23))</f>
        <v/>
      </c>
      <c r="F43" s="1428" t="str">
        <f>IF('⑥4.実施内容（販促）'!B23="","",IF('⑥4.実施内容（販促）'!D23="事業中止","",'①6.成果目標（販促）'!F43))</f>
        <v/>
      </c>
      <c r="G43" s="1434"/>
      <c r="H43" s="1428" t="str">
        <f>IF('⑥4.実施内容（販促）'!B23="","",IF('⑥4.実施内容（販促）'!D23="事業中止","",'①6.成果目標（販促）'!H43))</f>
        <v/>
      </c>
      <c r="I43" s="1428" t="str">
        <f>IF('⑥4.実施内容（販促）'!B23="","",IF('⑥4.実施内容（販促）'!D23="事業中止","",'①6.成果目標（販促）'!I43))</f>
        <v/>
      </c>
      <c r="J43" s="508" t="str">
        <f>IF(B43="","",IF('⑥4.実施内容（販促）'!D23="事業中止","",'⑥7.経費内訳（販促）'!E186))</f>
        <v/>
      </c>
      <c r="K43" s="494" t="str">
        <f>IF('⑥4.実施内容（販促）'!B23="","",IF('⑥4.実施内容（販促）'!D23="事業中止","",'①6.成果目標（販促）'!K43))</f>
        <v/>
      </c>
      <c r="L43" s="1432" t="str">
        <f t="shared" ref="L43" si="7">IF(J44="","",((G43)/J44))</f>
        <v/>
      </c>
    </row>
    <row r="44" spans="2:12" s="150" customFormat="1" ht="22.5" hidden="1" customHeight="1">
      <c r="B44" s="1291"/>
      <c r="C44" s="1292"/>
      <c r="D44" s="1295"/>
      <c r="E44" s="1295"/>
      <c r="F44" s="1428"/>
      <c r="G44" s="1435"/>
      <c r="H44" s="1428"/>
      <c r="I44" s="1428"/>
      <c r="J44" s="506" t="str">
        <f>IF(B43="","",IF('⑥4.実施内容（販促）'!D23="事業中止","",'⑥7.経費内訳（販促）'!F186))</f>
        <v/>
      </c>
      <c r="K44" s="493" t="str">
        <f>IF('⑥4.実施内容（販促）'!B23="","",IF('⑥4.実施内容（販促）'!D23="事業中止","",'①6.成果目標（販促）'!K44))</f>
        <v/>
      </c>
      <c r="L44" s="1432"/>
    </row>
    <row r="45" spans="2:12" s="150" customFormat="1" ht="22.5" hidden="1" customHeight="1">
      <c r="B45" s="1291" t="str">
        <f>IF('⑥4.実施内容（販促）'!B24="","",'⑥4.実施内容（販促）'!B24)</f>
        <v/>
      </c>
      <c r="C45" s="1292" t="str">
        <f>IF('⑥4.実施内容（販促）'!B24="","",IF('⑥4.実施内容（販促）'!D24="事業中止","事業中止",'⑥4.実施内容（販促）'!C24))</f>
        <v/>
      </c>
      <c r="D45" s="1295" t="str">
        <f>IF('⑥4.実施内容（販促）'!B24="","",IF('⑥4.実施内容（販促）'!D24="事業中止","",'⑥4.実施内容（販促）'!E24))</f>
        <v/>
      </c>
      <c r="E45" s="1295" t="str">
        <f>IF('⑥4.実施内容（販促）'!B24="","",IF('⑥4.実施内容（販促）'!D24="事業中止","",'⑥4.実施内容（販促）'!F24))</f>
        <v/>
      </c>
      <c r="F45" s="1428" t="str">
        <f>IF('⑥4.実施内容（販促）'!B24="","",IF('⑥4.実施内容（販促）'!D24="事業中止","",'①6.成果目標（販促）'!F45))</f>
        <v/>
      </c>
      <c r="G45" s="1430"/>
      <c r="H45" s="1428" t="str">
        <f>IF('⑥4.実施内容（販促）'!B24="","",IF('⑥4.実施内容（販促）'!D24="事業中止","",'①6.成果目標（販促）'!H45))</f>
        <v/>
      </c>
      <c r="I45" s="1428" t="str">
        <f>IF('⑥4.実施内容（販促）'!B24="","",IF('⑥4.実施内容（販促）'!D24="事業中止","",'①6.成果目標（販促）'!I45))</f>
        <v/>
      </c>
      <c r="J45" s="510" t="str">
        <f>IF(B45="","",IF('⑥4.実施内容（販促）'!D24="事業中止","",'⑥7.経費内訳（販促）'!E196))</f>
        <v/>
      </c>
      <c r="K45" s="495" t="str">
        <f>IF('⑥4.実施内容（販促）'!B24="","",IF('⑥4.実施内容（販促）'!D24="事業中止","",'①6.成果目標（販促）'!K45))</f>
        <v/>
      </c>
      <c r="L45" s="1432" t="str">
        <f t="shared" ref="L45" si="8">IF(J46="","",((G45)/J46))</f>
        <v/>
      </c>
    </row>
    <row r="46" spans="2:12" s="150" customFormat="1" ht="22.5" hidden="1" customHeight="1" thickBot="1">
      <c r="B46" s="1296"/>
      <c r="C46" s="1297"/>
      <c r="D46" s="1298"/>
      <c r="E46" s="1298"/>
      <c r="F46" s="1429"/>
      <c r="G46" s="1431"/>
      <c r="H46" s="1429"/>
      <c r="I46" s="1429"/>
      <c r="J46" s="512" t="str">
        <f>IF(B45="","",IF('⑥4.実施内容（販促）'!D24="事業中止","",'⑥7.経費内訳（販促）'!F196))</f>
        <v/>
      </c>
      <c r="K46" s="496" t="str">
        <f>IF('⑥4.実施内容（販促）'!B24="","",IF('⑥4.実施内容（販促）'!D24="事業中止","",'①6.成果目標（販促）'!K46))</f>
        <v/>
      </c>
      <c r="L46" s="1433"/>
    </row>
    <row r="47" spans="2:12" s="150" customFormat="1" ht="22.5" hidden="1" customHeight="1">
      <c r="B47" s="1278" t="str">
        <f>IF('⑥4.実施内容（販促）'!B25="","",'⑥4.実施内容（販促）'!B25)</f>
        <v/>
      </c>
      <c r="C47" s="1436" t="str">
        <f>IF('⑥4.実施内容（販促）'!B25="","",IF('⑥4.実施内容（販促）'!D25="事業中止","事業中止",'⑥4.実施内容（販促）'!C25))</f>
        <v/>
      </c>
      <c r="D47" s="1437" t="str">
        <f>IF('⑥4.実施内容（販促）'!B25="","",IF('⑥4.実施内容（販促）'!D25="事業中止","",'⑥4.実施内容（販促）'!E25))</f>
        <v/>
      </c>
      <c r="E47" s="1437" t="str">
        <f>IF('⑥4.実施内容（販促）'!B25="","",IF('⑥4.実施内容（販促）'!D25="事業中止","",'⑥4.実施内容（販促）'!F25))</f>
        <v/>
      </c>
      <c r="F47" s="1438" t="str">
        <f>IF('⑥4.実施内容（販促）'!B25="","",IF('⑥4.実施内容（販促）'!D25="事業中止","",'①6.成果目標（販促）'!F47))</f>
        <v/>
      </c>
      <c r="G47" s="1434"/>
      <c r="H47" s="1438" t="str">
        <f>IF('⑥4.実施内容（販促）'!B25="","",IF('⑥4.実施内容（販促）'!D25="事業中止","",'①6.成果目標（販促）'!H47))</f>
        <v/>
      </c>
      <c r="I47" s="1438" t="str">
        <f>IF('⑥4.実施内容（販促）'!B25="","",IF('⑥4.実施内容（販促）'!D25="事業中止","",'①6.成果目標（販促）'!I47))</f>
        <v/>
      </c>
      <c r="J47" s="508" t="str">
        <f>IF(B47="","",IF('⑥4.実施内容（販促）'!D25="事業中止","",'⑥7.経費内訳（販促）'!E206))</f>
        <v/>
      </c>
      <c r="K47" s="494" t="str">
        <f>IF('⑥4.実施内容（販促）'!B25="","",IF('⑥4.実施内容（販促）'!D25="事業中止","",'①6.成果目標（販促）'!K47))</f>
        <v/>
      </c>
      <c r="L47" s="1439" t="str">
        <f t="shared" ref="L47" si="9">IF(J48="","",((G47)/J48))</f>
        <v/>
      </c>
    </row>
    <row r="48" spans="2:12" s="150" customFormat="1" ht="22.5" hidden="1" customHeight="1">
      <c r="B48" s="1291"/>
      <c r="C48" s="1292"/>
      <c r="D48" s="1295"/>
      <c r="E48" s="1295"/>
      <c r="F48" s="1428"/>
      <c r="G48" s="1435"/>
      <c r="H48" s="1428"/>
      <c r="I48" s="1428"/>
      <c r="J48" s="506" t="str">
        <f>IF(B47="","",IF('⑥4.実施内容（販促）'!D25="事業中止","",'⑥7.経費内訳（販促）'!F206))</f>
        <v/>
      </c>
      <c r="K48" s="493" t="str">
        <f>IF('⑥4.実施内容（販促）'!B25="","",IF('⑥4.実施内容（販促）'!D25="事業中止","",'①6.成果目標（販促）'!K48))</f>
        <v/>
      </c>
      <c r="L48" s="1432"/>
    </row>
    <row r="49" spans="2:12" s="150" customFormat="1" ht="22.5" hidden="1" customHeight="1">
      <c r="B49" s="1278" t="str">
        <f>IF('⑥4.実施内容（販促）'!B26="","",'⑥4.実施内容（販促）'!B26)</f>
        <v/>
      </c>
      <c r="C49" s="1292" t="str">
        <f>IF('⑥4.実施内容（販促）'!B26="","",IF('⑥4.実施内容（販促）'!D26="事業中止","事業中止",'⑥4.実施内容（販促）'!C26))</f>
        <v/>
      </c>
      <c r="D49" s="1295" t="str">
        <f>IF('⑥4.実施内容（販促）'!B26="","",IF('⑥4.実施内容（販促）'!D26="事業中止","",'⑥4.実施内容（販促）'!E26))</f>
        <v/>
      </c>
      <c r="E49" s="1295" t="str">
        <f>IF('⑥4.実施内容（販促）'!B26="","",IF('⑥4.実施内容（販促）'!D26="事業中止","",'⑥4.実施内容（販促）'!F26))</f>
        <v/>
      </c>
      <c r="F49" s="1428" t="str">
        <f>IF('⑥4.実施内容（販促）'!B26="","",IF('⑥4.実施内容（販促）'!D26="事業中止","",'①6.成果目標（販促）'!F49))</f>
        <v/>
      </c>
      <c r="G49" s="1434"/>
      <c r="H49" s="1428" t="str">
        <f>IF('⑥4.実施内容（販促）'!B26="","",IF('⑥4.実施内容（販促）'!D36="事業中止","",'①6.成果目標（販促）'!H49))</f>
        <v/>
      </c>
      <c r="I49" s="1428" t="str">
        <f>IF('⑥4.実施内容（販促）'!B26="","",IF('⑥4.実施内容（販促）'!D26="事業中止","",'①6.成果目標（販促）'!I49))</f>
        <v/>
      </c>
      <c r="J49" s="508" t="str">
        <f>IF(B49="","",IF('⑥4.実施内容（販促）'!D26="事業中止","",'⑥7.経費内訳（販促）'!E216))</f>
        <v/>
      </c>
      <c r="K49" s="494" t="str">
        <f>IF('⑥4.実施内容（販促）'!B26="","",IF('⑥4.実施内容（販促）'!D26="事業中止","",'①6.成果目標（販促）'!K49))</f>
        <v/>
      </c>
      <c r="L49" s="1432" t="str">
        <f t="shared" ref="L49" si="10">IF(J50="","",((G49)/J50))</f>
        <v/>
      </c>
    </row>
    <row r="50" spans="2:12" s="150" customFormat="1" ht="22.5" hidden="1" customHeight="1">
      <c r="B50" s="1291"/>
      <c r="C50" s="1292"/>
      <c r="D50" s="1295"/>
      <c r="E50" s="1295"/>
      <c r="F50" s="1428"/>
      <c r="G50" s="1435"/>
      <c r="H50" s="1428"/>
      <c r="I50" s="1428"/>
      <c r="J50" s="506" t="str">
        <f>IF(B49="","",IF('⑥4.実施内容（販促）'!D26="事業中止","",'⑥7.経費内訳（販促）'!F216))</f>
        <v/>
      </c>
      <c r="K50" s="493" t="str">
        <f>IF('⑥4.実施内容（販促）'!B26="","",IF('⑥4.実施内容（販促）'!D26="事業中止","",'①6.成果目標（販促）'!K50))</f>
        <v/>
      </c>
      <c r="L50" s="1432"/>
    </row>
    <row r="51" spans="2:12" s="150" customFormat="1" ht="22.5" hidden="1" customHeight="1">
      <c r="B51" s="1278" t="str">
        <f>IF('⑥4.実施内容（販促）'!B27="","",'⑥4.実施内容（販促）'!B27)</f>
        <v/>
      </c>
      <c r="C51" s="1292" t="str">
        <f>IF('⑥4.実施内容（販促）'!B27="","",IF('⑥4.実施内容（販促）'!D27="事業中止","事業中止",'⑥4.実施内容（販促）'!C27))</f>
        <v/>
      </c>
      <c r="D51" s="1295" t="str">
        <f>IF('⑥4.実施内容（販促）'!B27="","",IF('⑥4.実施内容（販促）'!D27="事業中止","",'⑥4.実施内容（販促）'!E27))</f>
        <v/>
      </c>
      <c r="E51" s="1295" t="str">
        <f>IF('⑥4.実施内容（販促）'!B27="","",IF('⑥4.実施内容（販促）'!D27="事業中止","",'⑥4.実施内容（販促）'!F27))</f>
        <v/>
      </c>
      <c r="F51" s="1428" t="str">
        <f>IF('⑥4.実施内容（販促）'!B27="","",IF('⑥4.実施内容（販促）'!D27="事業中止","",'①6.成果目標（販促）'!F51))</f>
        <v/>
      </c>
      <c r="G51" s="1434"/>
      <c r="H51" s="1428" t="str">
        <f>IF('⑥4.実施内容（販促）'!B27="","",IF('⑥4.実施内容（販促）'!D27="事業中止","",'①6.成果目標（販促）'!H51))</f>
        <v/>
      </c>
      <c r="I51" s="1428" t="str">
        <f>IF('⑥4.実施内容（販促）'!B27="","",IF('⑥4.実施内容（販促）'!D27="事業中止","",'①6.成果目標（販促）'!I51))</f>
        <v/>
      </c>
      <c r="J51" s="508" t="str">
        <f>IF(B51="","",IF('⑥4.実施内容（販促）'!D27="事業中止","",'⑥7.経費内訳（販促）'!E226))</f>
        <v/>
      </c>
      <c r="K51" s="494" t="str">
        <f>IF('⑥4.実施内容（販促）'!B27="","",IF('⑥4.実施内容（販促）'!D27="事業中止","",'①6.成果目標（販促）'!K51))</f>
        <v/>
      </c>
      <c r="L51" s="1432" t="str">
        <f t="shared" ref="L51" si="11">IF(J52="","",((G51)/J52))</f>
        <v/>
      </c>
    </row>
    <row r="52" spans="2:12" s="150" customFormat="1" ht="22.5" hidden="1" customHeight="1">
      <c r="B52" s="1291"/>
      <c r="C52" s="1292"/>
      <c r="D52" s="1295"/>
      <c r="E52" s="1295"/>
      <c r="F52" s="1428"/>
      <c r="G52" s="1435"/>
      <c r="H52" s="1428"/>
      <c r="I52" s="1428"/>
      <c r="J52" s="506" t="str">
        <f>IF(B51="","",IF('⑥4.実施内容（販促）'!D27="事業中止","",'⑥7.経費内訳（販促）'!F226))</f>
        <v/>
      </c>
      <c r="K52" s="493" t="str">
        <f>IF('⑥4.実施内容（販促）'!B27="","",IF('⑥4.実施内容（販促）'!D27="事業中止","",'①6.成果目標（販促）'!K52))</f>
        <v/>
      </c>
      <c r="L52" s="1432"/>
    </row>
    <row r="53" spans="2:12" s="150" customFormat="1" ht="22.5" hidden="1" customHeight="1">
      <c r="B53" s="1278" t="str">
        <f>IF('⑥4.実施内容（販促）'!B28="","",'⑥4.実施内容（販促）'!B28)</f>
        <v/>
      </c>
      <c r="C53" s="1292" t="str">
        <f>IF('⑥4.実施内容（販促）'!B28="","",IF('⑥4.実施内容（販促）'!D28="事業中止","事業中止",'⑥4.実施内容（販促）'!C28))</f>
        <v/>
      </c>
      <c r="D53" s="1295" t="str">
        <f>IF('⑥4.実施内容（販促）'!B28="","",IF('⑥4.実施内容（販促）'!D28="事業中止","",'⑥4.実施内容（販促）'!E28))</f>
        <v/>
      </c>
      <c r="E53" s="1295" t="str">
        <f>IF('⑥4.実施内容（販促）'!B28="","",IF('⑥4.実施内容（販促）'!D28="事業中止","",'⑥4.実施内容（販促）'!F28))</f>
        <v/>
      </c>
      <c r="F53" s="1428" t="str">
        <f>IF('⑥4.実施内容（販促）'!B28="","",IF('⑥4.実施内容（販促）'!D28="事業中止","",'①6.成果目標（販促）'!F53))</f>
        <v/>
      </c>
      <c r="G53" s="1434"/>
      <c r="H53" s="1428" t="str">
        <f>IF('⑥4.実施内容（販促）'!B28="","",IF('⑥4.実施内容（販促）'!D28="事業中止","",'①6.成果目標（販促）'!H53))</f>
        <v/>
      </c>
      <c r="I53" s="1428" t="str">
        <f>IF('⑥4.実施内容（販促）'!B28="","",IF('⑥4.実施内容（販促）'!D28="事業中止","",'①6.成果目標（販促）'!I53))</f>
        <v/>
      </c>
      <c r="J53" s="508" t="str">
        <f>IF(B53="","",IF('⑥4.実施内容（販促）'!D28="事業中止","",'⑥7.経費内訳（販促）'!E236))</f>
        <v/>
      </c>
      <c r="K53" s="494" t="str">
        <f>IF('⑥4.実施内容（販促）'!B28="","",IF('⑥4.実施内容（販促）'!D28="事業中止","",'①6.成果目標（販促）'!K53))</f>
        <v/>
      </c>
      <c r="L53" s="1432" t="str">
        <f t="shared" ref="L53" si="12">IF(J54="","",((G53)/J54))</f>
        <v/>
      </c>
    </row>
    <row r="54" spans="2:12" s="150" customFormat="1" ht="22.5" hidden="1" customHeight="1">
      <c r="B54" s="1291"/>
      <c r="C54" s="1292"/>
      <c r="D54" s="1295"/>
      <c r="E54" s="1295"/>
      <c r="F54" s="1428"/>
      <c r="G54" s="1435"/>
      <c r="H54" s="1428"/>
      <c r="I54" s="1428"/>
      <c r="J54" s="506" t="str">
        <f>IF(B53="","",IF('⑥4.実施内容（販促）'!D28="事業中止","",'⑥7.経費内訳（販促）'!F236))</f>
        <v/>
      </c>
      <c r="K54" s="493" t="str">
        <f>IF('⑥4.実施内容（販促）'!B28="","",IF('⑥4.実施内容（販促）'!D28="事業中止","",'①6.成果目標（販促）'!K54))</f>
        <v/>
      </c>
      <c r="L54" s="1432"/>
    </row>
    <row r="55" spans="2:12" s="150" customFormat="1" ht="22.5" hidden="1" customHeight="1">
      <c r="B55" s="1278" t="str">
        <f>IF('⑥4.実施内容（販促）'!B29="","",'⑥4.実施内容（販促）'!B29)</f>
        <v/>
      </c>
      <c r="C55" s="1292" t="str">
        <f>IF('⑥4.実施内容（販促）'!B29="","",IF('⑥4.実施内容（販促）'!D29="事業中止","事業中止",'⑥4.実施内容（販促）'!C29))</f>
        <v/>
      </c>
      <c r="D55" s="1295" t="str">
        <f>IF('⑥4.実施内容（販促）'!B29="","",IF('⑥4.実施内容（販促）'!D29="事業中止","",'⑥4.実施内容（販促）'!E29))</f>
        <v/>
      </c>
      <c r="E55" s="1295" t="str">
        <f>IF('⑥4.実施内容（販促）'!B29="","",IF('⑥4.実施内容（販促）'!D29="事業中止","",'⑥4.実施内容（販促）'!F29))</f>
        <v/>
      </c>
      <c r="F55" s="1428" t="str">
        <f>IF('⑥4.実施内容（販促）'!B29="","",IF('⑥4.実施内容（販促）'!D29="事業中止","",'①6.成果目標（販促）'!F55))</f>
        <v/>
      </c>
      <c r="G55" s="1434"/>
      <c r="H55" s="1428" t="str">
        <f>IF('⑥4.実施内容（販促）'!B29="","",IF('⑥4.実施内容（販促）'!D29="事業中止","",'①6.成果目標（販促）'!H55))</f>
        <v/>
      </c>
      <c r="I55" s="1428" t="str">
        <f>IF('⑥4.実施内容（販促）'!B29="","",IF('⑥4.実施内容（販促）'!D29="事業中止","",'①6.成果目標（販促）'!I55))</f>
        <v/>
      </c>
      <c r="J55" s="508" t="str">
        <f>IF(B55="","",IF('⑥4.実施内容（販促）'!D29="事業中止","",'⑥7.経費内訳（販促）'!E246))</f>
        <v/>
      </c>
      <c r="K55" s="494" t="str">
        <f>IF('⑥4.実施内容（販促）'!B29="","",IF('⑥4.実施内容（販促）'!D29="事業中止","",'①6.成果目標（販促）'!K55))</f>
        <v/>
      </c>
      <c r="L55" s="1432" t="str">
        <f t="shared" ref="L55" si="13">IF(J56="","",((G55)/J56))</f>
        <v/>
      </c>
    </row>
    <row r="56" spans="2:12" s="150" customFormat="1" ht="22.5" hidden="1" customHeight="1">
      <c r="B56" s="1291"/>
      <c r="C56" s="1292"/>
      <c r="D56" s="1295"/>
      <c r="E56" s="1295"/>
      <c r="F56" s="1428"/>
      <c r="G56" s="1435"/>
      <c r="H56" s="1428"/>
      <c r="I56" s="1428"/>
      <c r="J56" s="506" t="str">
        <f>IF(B55="","",IF('⑥4.実施内容（販促）'!D29="事業中止","",'⑥7.経費内訳（販促）'!F246))</f>
        <v/>
      </c>
      <c r="K56" s="493" t="str">
        <f>IF('⑥4.実施内容（販促）'!B29="","",IF('⑥4.実施内容（販促）'!D29="事業中止","",'①6.成果目標（販促）'!K56))</f>
        <v/>
      </c>
      <c r="L56" s="1432"/>
    </row>
    <row r="57" spans="2:12" s="150" customFormat="1" ht="22.5" hidden="1" customHeight="1">
      <c r="B57" s="1278" t="str">
        <f>IF('⑥4.実施内容（販促）'!B30="","",'⑥4.実施内容（販促）'!B30)</f>
        <v/>
      </c>
      <c r="C57" s="1292" t="str">
        <f>IF('⑥4.実施内容（販促）'!B30="","",IF('⑥4.実施内容（販促）'!D30="事業中止","事業中止",'⑥4.実施内容（販促）'!C30))</f>
        <v/>
      </c>
      <c r="D57" s="1295" t="str">
        <f>IF('⑥4.実施内容（販促）'!B30="","",IF('⑥4.実施内容（販促）'!D30="事業中止","",'⑥4.実施内容（販促）'!E30))</f>
        <v/>
      </c>
      <c r="E57" s="1295" t="str">
        <f>IF('⑥4.実施内容（販促）'!B30="","",IF('⑥4.実施内容（販促）'!D30="事業中止","",'⑥4.実施内容（販促）'!F30))</f>
        <v/>
      </c>
      <c r="F57" s="1428" t="str">
        <f>IF('⑥4.実施内容（販促）'!B30="","",IF('⑥4.実施内容（販促）'!D30="事業中止","",'①6.成果目標（販促）'!F57))</f>
        <v/>
      </c>
      <c r="G57" s="1434"/>
      <c r="H57" s="1428" t="str">
        <f>IF('⑥4.実施内容（販促）'!B30="","",IF('⑥4.実施内容（販促）'!D30="事業中止","",'①6.成果目標（販促）'!H57))</f>
        <v/>
      </c>
      <c r="I57" s="1428" t="str">
        <f>IF('⑥4.実施内容（販促）'!B30="","",IF('⑥4.実施内容（販促）'!D30="事業中止","",'①6.成果目標（販促）'!I57))</f>
        <v/>
      </c>
      <c r="J57" s="508" t="str">
        <f>IF(B57="","",IF('⑥4.実施内容（販促）'!D30="事業中止","",'⑥7.経費内訳（販促）'!E256))</f>
        <v/>
      </c>
      <c r="K57" s="494" t="str">
        <f>IF('⑥4.実施内容（販促）'!B30="","",IF('⑥4.実施内容（販促）'!D30="事業中止","",'①6.成果目標（販促）'!K57))</f>
        <v/>
      </c>
      <c r="L57" s="1432" t="str">
        <f t="shared" ref="L57" si="14">IF(J58="","",((G57)/J58))</f>
        <v/>
      </c>
    </row>
    <row r="58" spans="2:12" s="150" customFormat="1" ht="22.5" hidden="1" customHeight="1">
      <c r="B58" s="1291"/>
      <c r="C58" s="1292"/>
      <c r="D58" s="1295"/>
      <c r="E58" s="1295"/>
      <c r="F58" s="1428"/>
      <c r="G58" s="1435"/>
      <c r="H58" s="1428"/>
      <c r="I58" s="1428"/>
      <c r="J58" s="506" t="str">
        <f>IF(B57="","",IF('⑥4.実施内容（販促）'!D30="事業中止","",'⑥7.経費内訳（販促）'!F256))</f>
        <v/>
      </c>
      <c r="K58" s="493" t="str">
        <f>IF('⑥4.実施内容（販促）'!B30="","",IF('⑥4.実施内容（販促）'!D30="事業中止","",'①6.成果目標（販促）'!K58))</f>
        <v/>
      </c>
      <c r="L58" s="1432"/>
    </row>
    <row r="59" spans="2:12" s="150" customFormat="1" ht="22.5" hidden="1" customHeight="1">
      <c r="B59" s="1278" t="str">
        <f>IF('⑥4.実施内容（販促）'!B31="","",'⑥4.実施内容（販促）'!B31)</f>
        <v/>
      </c>
      <c r="C59" s="1292" t="str">
        <f>IF('⑥4.実施内容（販促）'!B31="","",IF('⑥4.実施内容（販促）'!D31="事業中止","事業中止",'⑥4.実施内容（販促）'!C31))</f>
        <v/>
      </c>
      <c r="D59" s="1295" t="str">
        <f>IF('⑥4.実施内容（販促）'!B31="","",IF('⑥4.実施内容（販促）'!D31="事業中止","",'⑥4.実施内容（販促）'!E31))</f>
        <v/>
      </c>
      <c r="E59" s="1295" t="str">
        <f>IF('⑥4.実施内容（販促）'!B31="","",IF('⑥4.実施内容（販促）'!D31="事業中止","",'⑥4.実施内容（販促）'!F31))</f>
        <v/>
      </c>
      <c r="F59" s="1428" t="str">
        <f>IF('⑥4.実施内容（販促）'!B31="","",IF('⑥4.実施内容（販促）'!D31="事業中止","",'①6.成果目標（販促）'!F59))</f>
        <v/>
      </c>
      <c r="G59" s="1434"/>
      <c r="H59" s="1428" t="str">
        <f>IF('⑥4.実施内容（販促）'!B31="","",IF('⑥4.実施内容（販促）'!D31="事業中止","",'①6.成果目標（販促）'!H59))</f>
        <v/>
      </c>
      <c r="I59" s="1428" t="str">
        <f>IF('⑥4.実施内容（販促）'!B31="","",IF('⑥4.実施内容（販促）'!D31="事業中止","",'①6.成果目標（販促）'!I59))</f>
        <v/>
      </c>
      <c r="J59" s="508" t="str">
        <f>IF(B59="","",IF('⑥4.実施内容（販促）'!D31="事業中止","",'⑥7.経費内訳（販促）'!E266))</f>
        <v/>
      </c>
      <c r="K59" s="494" t="str">
        <f>IF('⑥4.実施内容（販促）'!B31="","",IF('⑥4.実施内容（販促）'!D31="事業中止","",'①6.成果目標（販促）'!K59))</f>
        <v/>
      </c>
      <c r="L59" s="1432" t="str">
        <f t="shared" ref="L59" si="15">IF(J60="","",((G59)/J60))</f>
        <v/>
      </c>
    </row>
    <row r="60" spans="2:12" s="150" customFormat="1" ht="22.5" hidden="1" customHeight="1">
      <c r="B60" s="1291"/>
      <c r="C60" s="1292"/>
      <c r="D60" s="1295"/>
      <c r="E60" s="1295"/>
      <c r="F60" s="1428"/>
      <c r="G60" s="1435"/>
      <c r="H60" s="1428"/>
      <c r="I60" s="1428"/>
      <c r="J60" s="506" t="str">
        <f>IF(B59="","",IF('⑥4.実施内容（販促）'!D31="事業中止","",'⑥7.経費内訳（販促）'!F266))</f>
        <v/>
      </c>
      <c r="K60" s="493" t="str">
        <f>IF('⑥4.実施内容（販促）'!B31="","",IF('⑥4.実施内容（販促）'!D31="事業中止","",'①6.成果目標（販促）'!K60))</f>
        <v/>
      </c>
      <c r="L60" s="1432"/>
    </row>
    <row r="61" spans="2:12" s="150" customFormat="1" ht="22.5" hidden="1" customHeight="1">
      <c r="B61" s="1278" t="str">
        <f>IF('⑥4.実施内容（販促）'!B32="","",'⑥4.実施内容（販促）'!B32)</f>
        <v/>
      </c>
      <c r="C61" s="1292" t="str">
        <f>IF('⑥4.実施内容（販促）'!B32="","",IF('⑥4.実施内容（販促）'!D32="事業中止","事業中止",'⑥4.実施内容（販促）'!C32))</f>
        <v/>
      </c>
      <c r="D61" s="1295" t="str">
        <f>IF('⑥4.実施内容（販促）'!B32="","",IF('⑥4.実施内容（販促）'!D32="事業中止","",'⑥4.実施内容（販促）'!E32))</f>
        <v/>
      </c>
      <c r="E61" s="1295" t="str">
        <f>IF('⑥4.実施内容（販促）'!B32="","",IF('⑥4.実施内容（販促）'!D32="事業中止","",'⑥4.実施内容（販促）'!F32))</f>
        <v/>
      </c>
      <c r="F61" s="1428" t="str">
        <f>IF('⑥4.実施内容（販促）'!B32="","",IF('⑥4.実施内容（販促）'!D32="事業中止","",'①6.成果目標（販促）'!F61))</f>
        <v/>
      </c>
      <c r="G61" s="1434"/>
      <c r="H61" s="1428" t="str">
        <f>IF('⑥4.実施内容（販促）'!B32="","",IF('⑥4.実施内容（販促）'!D32="事業中止","",'①6.成果目標（販促）'!H61))</f>
        <v/>
      </c>
      <c r="I61" s="1428" t="str">
        <f>IF('⑥4.実施内容（販促）'!B32="","",IF('⑥4.実施内容（販促）'!D32="事業中止","",'①6.成果目標（販促）'!I61))</f>
        <v/>
      </c>
      <c r="J61" s="508" t="str">
        <f>IF(B61="","",IF('⑥4.実施内容（販促）'!D32="事業中止","",'⑥7.経費内訳（販促）'!E276))</f>
        <v/>
      </c>
      <c r="K61" s="494" t="str">
        <f>IF('⑥4.実施内容（販促）'!B32="","",IF('⑥4.実施内容（販促）'!D32="事業中止","",'①6.成果目標（販促）'!K61))</f>
        <v/>
      </c>
      <c r="L61" s="1432" t="str">
        <f t="shared" ref="L61" si="16">IF(J62="","",((G61)/J62))</f>
        <v/>
      </c>
    </row>
    <row r="62" spans="2:12" s="150" customFormat="1" ht="22.5" hidden="1" customHeight="1">
      <c r="B62" s="1291"/>
      <c r="C62" s="1292"/>
      <c r="D62" s="1295"/>
      <c r="E62" s="1295"/>
      <c r="F62" s="1428"/>
      <c r="G62" s="1435"/>
      <c r="H62" s="1428"/>
      <c r="I62" s="1428"/>
      <c r="J62" s="506" t="str">
        <f>IF(B61="","",IF('⑥4.実施内容（販促）'!D32="事業中止","",'⑥7.経費内訳（販促）'!F276))</f>
        <v/>
      </c>
      <c r="K62" s="493" t="str">
        <f>IF('⑥4.実施内容（販促）'!B32="","",IF('⑥4.実施内容（販促）'!D32="事業中止","",'①6.成果目標（販促）'!K62))</f>
        <v/>
      </c>
      <c r="L62" s="1432"/>
    </row>
    <row r="63" spans="2:12" s="150" customFormat="1" ht="22.5" hidden="1" customHeight="1">
      <c r="B63" s="1278" t="str">
        <f>IF('⑥4.実施内容（販促）'!B33="","",'⑥4.実施内容（販促）'!B33)</f>
        <v/>
      </c>
      <c r="C63" s="1292" t="str">
        <f>IF('⑥4.実施内容（販促）'!B33="","",IF('⑥4.実施内容（販促）'!D33="事業中止","事業中止",'⑥4.実施内容（販促）'!C33))</f>
        <v/>
      </c>
      <c r="D63" s="1295" t="str">
        <f>IF('⑥4.実施内容（販促）'!B33="","",IF('⑥4.実施内容（販促）'!D33="事業中止","",'⑥4.実施内容（販促）'!E33))</f>
        <v/>
      </c>
      <c r="E63" s="1295" t="str">
        <f>IF('⑥4.実施内容（販促）'!B33="","",IF('⑥4.実施内容（販促）'!D33="事業中止","",'⑥4.実施内容（販促）'!F33))</f>
        <v/>
      </c>
      <c r="F63" s="1428" t="str">
        <f>IF('⑥4.実施内容（販促）'!B33="","",IF('⑥4.実施内容（販促）'!D33="事業中止","",'①6.成果目標（販促）'!F63))</f>
        <v/>
      </c>
      <c r="G63" s="1434"/>
      <c r="H63" s="1428" t="str">
        <f>IF('⑥4.実施内容（販促）'!B33="","",IF('⑥4.実施内容（販促）'!D33="事業中止","",'①6.成果目標（販促）'!H63))</f>
        <v/>
      </c>
      <c r="I63" s="1428" t="str">
        <f>IF('⑥4.実施内容（販促）'!B33="","",IF('⑥4.実施内容（販促）'!D33="事業中止","",'①6.成果目標（販促）'!I63))</f>
        <v/>
      </c>
      <c r="J63" s="508" t="str">
        <f>IF(B63="","",IF('⑥4.実施内容（販促）'!D33="事業中止","",'⑥7.経費内訳（販促）'!E286))</f>
        <v/>
      </c>
      <c r="K63" s="494" t="str">
        <f>IF('⑥4.実施内容（販促）'!B33="","",IF('⑥4.実施内容（販促）'!D33="事業中止","",'①6.成果目標（販促）'!K63))</f>
        <v/>
      </c>
      <c r="L63" s="1432" t="str">
        <f t="shared" ref="L63" si="17">IF(J64="","",((G63)/J64))</f>
        <v/>
      </c>
    </row>
    <row r="64" spans="2:12" s="150" customFormat="1" ht="22.5" hidden="1" customHeight="1">
      <c r="B64" s="1291"/>
      <c r="C64" s="1292"/>
      <c r="D64" s="1295"/>
      <c r="E64" s="1295"/>
      <c r="F64" s="1428"/>
      <c r="G64" s="1435"/>
      <c r="H64" s="1428"/>
      <c r="I64" s="1428"/>
      <c r="J64" s="506" t="str">
        <f>IF(B63="","",IF('⑥4.実施内容（販促）'!D33="事業中止","",'⑥7.経費内訳（販促）'!F286))</f>
        <v/>
      </c>
      <c r="K64" s="493" t="str">
        <f>IF('⑥4.実施内容（販促）'!B33="","",IF('⑥4.実施内容（販促）'!D33="事業中止","",'①6.成果目標（販促）'!K64))</f>
        <v/>
      </c>
      <c r="L64" s="1432"/>
    </row>
    <row r="65" spans="2:12" s="150" customFormat="1" ht="22.5" hidden="1" customHeight="1">
      <c r="B65" s="1291" t="str">
        <f>IF('⑥4.実施内容（販促）'!B34="","",'⑥4.実施内容（販促）'!B34)</f>
        <v/>
      </c>
      <c r="C65" s="1292" t="str">
        <f>IF('⑥4.実施内容（販促）'!B34="","",IF('⑥4.実施内容（販促）'!D34="事業中止","事業中止",'⑥4.実施内容（販促）'!C34))</f>
        <v/>
      </c>
      <c r="D65" s="1295" t="str">
        <f>IF('⑥4.実施内容（販促）'!B34="","",IF('⑥4.実施内容（販促）'!D34="事業中止","",'⑥4.実施内容（販促）'!E34))</f>
        <v/>
      </c>
      <c r="E65" s="1295" t="str">
        <f>IF('⑥4.実施内容（販促）'!B34="","",IF('⑥4.実施内容（販促）'!D34="事業中止","",'⑥4.実施内容（販促）'!F34))</f>
        <v/>
      </c>
      <c r="F65" s="1428" t="str">
        <f>IF('⑥4.実施内容（販促）'!B34="","",IF('⑥4.実施内容（販促）'!D34="事業中止","",'①6.成果目標（販促）'!F65))</f>
        <v/>
      </c>
      <c r="G65" s="1430"/>
      <c r="H65" s="1428" t="str">
        <f>IF('⑥4.実施内容（販促）'!B34="","",IF('⑥4.実施内容（販促）'!D34="事業中止","",'①6.成果目標（販促）'!H65))</f>
        <v/>
      </c>
      <c r="I65" s="1428" t="str">
        <f>IF('⑥4.実施内容（販促）'!B34="","",IF('⑥4.実施内容（販促）'!D34="事業中止","",'①6.成果目標（販促）'!I65))</f>
        <v/>
      </c>
      <c r="J65" s="510" t="str">
        <f>IF(B65="","",IF('⑥4.実施内容（販促）'!D34="事業中止","",'⑥7.経費内訳（販促）'!E296))</f>
        <v/>
      </c>
      <c r="K65" s="495" t="str">
        <f>IF('⑥4.実施内容（販促）'!B34="","",IF('⑥4.実施内容（販促）'!D34="事業中止","",'①6.成果目標（販促）'!K65))</f>
        <v/>
      </c>
      <c r="L65" s="1432" t="str">
        <f t="shared" ref="L65" si="18">IF(J66="","",((G65)/J66))</f>
        <v/>
      </c>
    </row>
    <row r="66" spans="2:12" s="150" customFormat="1" ht="22.5" hidden="1" customHeight="1" thickBot="1">
      <c r="B66" s="1296"/>
      <c r="C66" s="1297"/>
      <c r="D66" s="1298"/>
      <c r="E66" s="1298"/>
      <c r="F66" s="1429"/>
      <c r="G66" s="1431"/>
      <c r="H66" s="1429"/>
      <c r="I66" s="1429"/>
      <c r="J66" s="512" t="str">
        <f>IF(B65="","",IF('⑥4.実施内容（販促）'!D34="事業中止","",'⑥7.経費内訳（販促）'!F296))</f>
        <v/>
      </c>
      <c r="K66" s="496" t="str">
        <f>IF('⑥4.実施内容（販促）'!B34="","",IF('⑥4.実施内容（販促）'!D34="事業中止","",'①6.成果目標（販促）'!K66))</f>
        <v/>
      </c>
      <c r="L66" s="1433"/>
    </row>
    <row r="67" spans="2:12" s="150" customFormat="1" ht="22.5" hidden="1" customHeight="1">
      <c r="B67" s="1278" t="str">
        <f>IF('⑥4.実施内容（販促）'!B35="","",'⑥4.実施内容（販促）'!B35)</f>
        <v/>
      </c>
      <c r="C67" s="1436" t="str">
        <f>IF('⑥4.実施内容（販促）'!B35="","",IF('⑥4.実施内容（販促）'!D35="事業中止","事業中止",'⑥4.実施内容（販促）'!C35))</f>
        <v/>
      </c>
      <c r="D67" s="1437" t="str">
        <f>IF('⑥4.実施内容（販促）'!B35="","",IF('⑥4.実施内容（販促）'!D35="事業中止","",'⑥4.実施内容（販促）'!E35))</f>
        <v/>
      </c>
      <c r="E67" s="1437" t="str">
        <f>IF('⑥4.実施内容（販促）'!B35="","",IF('⑥4.実施内容（販促）'!D35="事業中止","",'⑥4.実施内容（販促）'!F35))</f>
        <v/>
      </c>
      <c r="F67" s="1438" t="str">
        <f>IF('⑥4.実施内容（販促）'!B35="","",IF('⑥4.実施内容（販促）'!D35="事業中止","",'①6.成果目標（販促）'!F67))</f>
        <v/>
      </c>
      <c r="G67" s="1434"/>
      <c r="H67" s="1438" t="str">
        <f>IF('⑥4.実施内容（販促）'!B35="","",IF('⑥4.実施内容（販促）'!D35="事業中止","",'①6.成果目標（販促）'!H67))</f>
        <v/>
      </c>
      <c r="I67" s="1438" t="str">
        <f>IF('⑥4.実施内容（販促）'!B35="","",IF('⑥4.実施内容（販促）'!D35="事業中止","",'①6.成果目標（販促）'!I67))</f>
        <v/>
      </c>
      <c r="J67" s="508" t="str">
        <f>IF(B67="","",IF('⑥4.実施内容（販促）'!D35="事業中止","",'⑥7.経費内訳（販促）'!E306))</f>
        <v/>
      </c>
      <c r="K67" s="494" t="str">
        <f>IF('⑥4.実施内容（販促）'!B35="","",IF('⑥4.実施内容（販促）'!D35="事業中止","",'①6.成果目標（販促）'!K67))</f>
        <v/>
      </c>
      <c r="L67" s="1439" t="str">
        <f t="shared" ref="L67" si="19">IF(J68="","",((G67)/J68))</f>
        <v/>
      </c>
    </row>
    <row r="68" spans="2:12" s="150" customFormat="1" ht="22.5" hidden="1" customHeight="1">
      <c r="B68" s="1291"/>
      <c r="C68" s="1292"/>
      <c r="D68" s="1295"/>
      <c r="E68" s="1295"/>
      <c r="F68" s="1428"/>
      <c r="G68" s="1435"/>
      <c r="H68" s="1428"/>
      <c r="I68" s="1428"/>
      <c r="J68" s="506" t="str">
        <f>IF(B67="","",IF('⑥4.実施内容（販促）'!D35="事業中止","",'⑥7.経費内訳（販促）'!F306))</f>
        <v/>
      </c>
      <c r="K68" s="493" t="str">
        <f>IF('⑥4.実施内容（販促）'!B35="","",IF('⑥4.実施内容（販促）'!D35="事業中止","",'①6.成果目標（販促）'!K68))</f>
        <v/>
      </c>
      <c r="L68" s="1432"/>
    </row>
    <row r="69" spans="2:12" s="150" customFormat="1" ht="22.5" hidden="1" customHeight="1">
      <c r="B69" s="1278" t="str">
        <f>IF('⑥4.実施内容（販促）'!B36="","",'⑥4.実施内容（販促）'!B36)</f>
        <v/>
      </c>
      <c r="C69" s="1292" t="str">
        <f>IF('⑥4.実施内容（販促）'!B36="","",IF('⑥4.実施内容（販促）'!D36="事業中止","事業中止",'⑥4.実施内容（販促）'!C36))</f>
        <v/>
      </c>
      <c r="D69" s="1295" t="str">
        <f>IF('⑥4.実施内容（販促）'!B36="","",IF('⑥4.実施内容（販促）'!D36="事業中止","",'⑥4.実施内容（販促）'!E36))</f>
        <v/>
      </c>
      <c r="E69" s="1295" t="str">
        <f>IF('⑥4.実施内容（販促）'!B36="","",IF('⑥4.実施内容（販促）'!D36="事業中止","",'⑥4.実施内容（販促）'!F36))</f>
        <v/>
      </c>
      <c r="F69" s="1428" t="str">
        <f>IF('⑥4.実施内容（販促）'!B36="","",IF('⑥4.実施内容（販促）'!D36="事業中止","",'①6.成果目標（販促）'!F69))</f>
        <v/>
      </c>
      <c r="G69" s="1434"/>
      <c r="H69" s="1428" t="str">
        <f>IF('⑥4.実施内容（販促）'!B36="","",IF('⑥4.実施内容（販促）'!D36="事業中止","",'①6.成果目標（販促）'!H69))</f>
        <v/>
      </c>
      <c r="I69" s="1428" t="str">
        <f>IF('⑥4.実施内容（販促）'!B36="","",IF('⑥4.実施内容（販促）'!D36="事業中止","",'①6.成果目標（販促）'!I69))</f>
        <v/>
      </c>
      <c r="J69" s="508" t="str">
        <f>IF(B69="","",IF('⑥4.実施内容（販促）'!D36="事業中止","",'⑥7.経費内訳（販促）'!E316))</f>
        <v/>
      </c>
      <c r="K69" s="494" t="str">
        <f>IF('⑥4.実施内容（販促）'!B36="","",IF('⑥4.実施内容（販促）'!D36="事業中止","",'①6.成果目標（販促）'!K69))</f>
        <v/>
      </c>
      <c r="L69" s="1432" t="str">
        <f t="shared" ref="L69" si="20">IF(J70="","",((G69)/J70))</f>
        <v/>
      </c>
    </row>
    <row r="70" spans="2:12" s="150" customFormat="1" ht="22.5" hidden="1" customHeight="1">
      <c r="B70" s="1291"/>
      <c r="C70" s="1292"/>
      <c r="D70" s="1295"/>
      <c r="E70" s="1295"/>
      <c r="F70" s="1428"/>
      <c r="G70" s="1435"/>
      <c r="H70" s="1428"/>
      <c r="I70" s="1428"/>
      <c r="J70" s="506" t="str">
        <f>IF(B69="","",IF('⑥4.実施内容（販促）'!D36="事業中止","",'⑥7.経費内訳（販促）'!F316))</f>
        <v/>
      </c>
      <c r="K70" s="493" t="str">
        <f>IF('⑥4.実施内容（販促）'!B36="","",IF('⑥4.実施内容（販促）'!D36="事業中止","",'①6.成果目標（販促）'!K70))</f>
        <v/>
      </c>
      <c r="L70" s="1432"/>
    </row>
    <row r="71" spans="2:12" s="150" customFormat="1" ht="22.5" hidden="1" customHeight="1">
      <c r="B71" s="1278" t="str">
        <f>IF('⑥4.実施内容（販促）'!B37="","",'⑥4.実施内容（販促）'!B37)</f>
        <v/>
      </c>
      <c r="C71" s="1292" t="str">
        <f>IF('⑥4.実施内容（販促）'!B37="","",IF('⑥4.実施内容（販促）'!D37="事業中止","事業中止",'⑥4.実施内容（販促）'!C37))</f>
        <v/>
      </c>
      <c r="D71" s="1295" t="str">
        <f>IF('⑥4.実施内容（販促）'!B37="","",IF('⑥4.実施内容（販促）'!D37="事業中止","",'⑥4.実施内容（販促）'!E37))</f>
        <v/>
      </c>
      <c r="E71" s="1295" t="str">
        <f>IF('⑥4.実施内容（販促）'!B37="","",IF('⑥4.実施内容（販促）'!D37="事業中止","",'⑥4.実施内容（販促）'!F37))</f>
        <v/>
      </c>
      <c r="F71" s="1428" t="str">
        <f>IF('⑥4.実施内容（販促）'!B37="","",IF('⑥4.実施内容（販促）'!D37="事業中止","",'①6.成果目標（販促）'!F71))</f>
        <v/>
      </c>
      <c r="G71" s="1434"/>
      <c r="H71" s="1428" t="str">
        <f>IF('⑥4.実施内容（販促）'!B37="","",IF('⑥4.実施内容（販促）'!D37="事業中止","",'①6.成果目標（販促）'!H71))</f>
        <v/>
      </c>
      <c r="I71" s="1428" t="str">
        <f>IF('⑥4.実施内容（販促）'!B37="","",IF('⑥4.実施内容（販促）'!D37="事業中止","",'①6.成果目標（販促）'!I71))</f>
        <v/>
      </c>
      <c r="J71" s="508" t="str">
        <f>IF(B71="","",IF('⑥4.実施内容（販促）'!D37="事業中止","",'⑥7.経費内訳（販促）'!E326))</f>
        <v/>
      </c>
      <c r="K71" s="494" t="str">
        <f>IF('⑥4.実施内容（販促）'!B37="","",IF('⑥4.実施内容（販促）'!D37="事業中止","",'①6.成果目標（販促）'!K71))</f>
        <v/>
      </c>
      <c r="L71" s="1432" t="str">
        <f t="shared" ref="L71" si="21">IF(J72="","",((G71)/J72))</f>
        <v/>
      </c>
    </row>
    <row r="72" spans="2:12" s="150" customFormat="1" ht="22.5" hidden="1" customHeight="1">
      <c r="B72" s="1291"/>
      <c r="C72" s="1292"/>
      <c r="D72" s="1295"/>
      <c r="E72" s="1295"/>
      <c r="F72" s="1428"/>
      <c r="G72" s="1435"/>
      <c r="H72" s="1428"/>
      <c r="I72" s="1428"/>
      <c r="J72" s="506" t="str">
        <f>IF(B71="","",IF('⑥4.実施内容（販促）'!D37="事業中止","",'⑥7.経費内訳（販促）'!F326))</f>
        <v/>
      </c>
      <c r="K72" s="493" t="str">
        <f>IF('⑥4.実施内容（販促）'!B37="","",IF('⑥4.実施内容（販促）'!D37="事業中止","",'①6.成果目標（販促）'!K72))</f>
        <v/>
      </c>
      <c r="L72" s="1432"/>
    </row>
    <row r="73" spans="2:12" s="150" customFormat="1" ht="22.5" hidden="1" customHeight="1">
      <c r="B73" s="1278" t="str">
        <f>IF('⑥4.実施内容（販促）'!B38="","",'⑥4.実施内容（販促）'!B38)</f>
        <v/>
      </c>
      <c r="C73" s="1292" t="str">
        <f>IF('⑥4.実施内容（販促）'!B38="","",IF('⑥4.実施内容（販促）'!D38="事業中止","事業中止",'⑥4.実施内容（販促）'!C38))</f>
        <v/>
      </c>
      <c r="D73" s="1295" t="str">
        <f>IF('⑥4.実施内容（販促）'!B38="","",IF('⑥4.実施内容（販促）'!D38="事業中止","",'⑥4.実施内容（販促）'!E38))</f>
        <v/>
      </c>
      <c r="E73" s="1295" t="str">
        <f>IF('⑥4.実施内容（販促）'!B38="","",IF('⑥4.実施内容（販促）'!D38="事業中止","",'⑥4.実施内容（販促）'!F38))</f>
        <v/>
      </c>
      <c r="F73" s="1428" t="str">
        <f>IF('⑥4.実施内容（販促）'!B38="","",IF('⑥4.実施内容（販促）'!D38="事業中止","",'①6.成果目標（販促）'!F73))</f>
        <v/>
      </c>
      <c r="G73" s="1434"/>
      <c r="H73" s="1428" t="str">
        <f>IF('⑥4.実施内容（販促）'!B38="","",IF('⑥4.実施内容（販促）'!D38="事業中止","",'①6.成果目標（販促）'!H73))</f>
        <v/>
      </c>
      <c r="I73" s="1428" t="str">
        <f>IF('⑥4.実施内容（販促）'!B38="","",IF('⑥4.実施内容（販促）'!D38="事業中止","",'①6.成果目標（販促）'!I73))</f>
        <v/>
      </c>
      <c r="J73" s="508" t="str">
        <f>IF(B73="","",IF('⑥4.実施内容（販促）'!D38="事業中止","",'⑥7.経費内訳（販促）'!E336))</f>
        <v/>
      </c>
      <c r="K73" s="494" t="str">
        <f>IF('⑥4.実施内容（販促）'!B38="","",IF('⑥4.実施内容（販促）'!D38="事業中止","",'①6.成果目標（販促）'!K73))</f>
        <v/>
      </c>
      <c r="L73" s="1432" t="str">
        <f t="shared" ref="L73" si="22">IF(J74="","",((G73)/J74))</f>
        <v/>
      </c>
    </row>
    <row r="74" spans="2:12" s="150" customFormat="1" ht="22.5" hidden="1" customHeight="1">
      <c r="B74" s="1291"/>
      <c r="C74" s="1292"/>
      <c r="D74" s="1295"/>
      <c r="E74" s="1295"/>
      <c r="F74" s="1428"/>
      <c r="G74" s="1435"/>
      <c r="H74" s="1428"/>
      <c r="I74" s="1428"/>
      <c r="J74" s="506" t="str">
        <f>IF(B73="","",IF('⑥4.実施内容（販促）'!D38="事業中止","",'⑥7.経費内訳（販促）'!F336))</f>
        <v/>
      </c>
      <c r="K74" s="493" t="str">
        <f>IF('⑥4.実施内容（販促）'!B38="","",IF('⑥4.実施内容（販促）'!D38="事業中止","",'①6.成果目標（販促）'!K74))</f>
        <v/>
      </c>
      <c r="L74" s="1432"/>
    </row>
    <row r="75" spans="2:12" s="150" customFormat="1" ht="22.5" hidden="1" customHeight="1">
      <c r="B75" s="1278" t="str">
        <f>IF('⑥4.実施内容（販促）'!B39="","",'⑥4.実施内容（販促）'!B39)</f>
        <v/>
      </c>
      <c r="C75" s="1292" t="str">
        <f>IF('⑥4.実施内容（販促）'!B39="","",IF('⑥4.実施内容（販促）'!D39="事業中止","事業中止",'⑥4.実施内容（販促）'!C39))</f>
        <v/>
      </c>
      <c r="D75" s="1295" t="str">
        <f>IF('⑥4.実施内容（販促）'!B39="","",IF('⑥4.実施内容（販促）'!D39="事業中止","",'⑥4.実施内容（販促）'!E39))</f>
        <v/>
      </c>
      <c r="E75" s="1295" t="str">
        <f>IF('⑥4.実施内容（販促）'!B39="","",IF('⑥4.実施内容（販促）'!D39="事業中止","",'⑥4.実施内容（販促）'!F39))</f>
        <v/>
      </c>
      <c r="F75" s="1428" t="str">
        <f>IF('⑥4.実施内容（販促）'!B39="","",IF('⑥4.実施内容（販促）'!D39="事業中止","",'①6.成果目標（販促）'!F75))</f>
        <v/>
      </c>
      <c r="G75" s="1434"/>
      <c r="H75" s="1428" t="str">
        <f>IF('⑥4.実施内容（販促）'!B39="","",IF('⑥4.実施内容（販促）'!D39="事業中止","",'①6.成果目標（販促）'!H75))</f>
        <v/>
      </c>
      <c r="I75" s="1428" t="str">
        <f>IF('⑥4.実施内容（販促）'!B39="","",IF('⑥4.実施内容（販促）'!D39="事業中止","",'①6.成果目標（販促）'!I75))</f>
        <v/>
      </c>
      <c r="J75" s="508" t="str">
        <f>IF(B75="","",IF('⑥4.実施内容（販促）'!D39="事業中止","",'⑥7.経費内訳（販促）'!E346))</f>
        <v/>
      </c>
      <c r="K75" s="494" t="str">
        <f>IF('⑥4.実施内容（販促）'!B39="","",IF('⑥4.実施内容（販促）'!D39="事業中止","",'①6.成果目標（販促）'!K75))</f>
        <v/>
      </c>
      <c r="L75" s="1432" t="str">
        <f t="shared" ref="L75" si="23">IF(J76="","",((G75)/J76))</f>
        <v/>
      </c>
    </row>
    <row r="76" spans="2:12" s="150" customFormat="1" ht="22.5" hidden="1" customHeight="1">
      <c r="B76" s="1291"/>
      <c r="C76" s="1292"/>
      <c r="D76" s="1295"/>
      <c r="E76" s="1295"/>
      <c r="F76" s="1428"/>
      <c r="G76" s="1435"/>
      <c r="H76" s="1428"/>
      <c r="I76" s="1428"/>
      <c r="J76" s="506" t="str">
        <f>IF(B75="","",IF('⑥4.実施内容（販促）'!D39="事業中止","",'⑥7.経費内訳（販促）'!F346))</f>
        <v/>
      </c>
      <c r="K76" s="493" t="str">
        <f>IF('⑥4.実施内容（販促）'!B39="","",IF('⑥4.実施内容（販促）'!D39="事業中止","",'①6.成果目標（販促）'!K76))</f>
        <v/>
      </c>
      <c r="L76" s="1432"/>
    </row>
    <row r="77" spans="2:12" s="150" customFormat="1" ht="22.5" hidden="1" customHeight="1">
      <c r="B77" s="1278" t="str">
        <f>IF('⑥4.実施内容（販促）'!B40="","",'⑥4.実施内容（販促）'!B40)</f>
        <v/>
      </c>
      <c r="C77" s="1292" t="str">
        <f>IF('⑥4.実施内容（販促）'!B40="","",IF('⑥4.実施内容（販促）'!D40="事業中止","事業中止",'⑥4.実施内容（販促）'!C40))</f>
        <v/>
      </c>
      <c r="D77" s="1295" t="str">
        <f>IF('⑥4.実施内容（販促）'!B40="","",IF('⑥4.実施内容（販促）'!D40="事業中止","",'⑥4.実施内容（販促）'!E40))</f>
        <v/>
      </c>
      <c r="E77" s="1295" t="str">
        <f>IF('⑥4.実施内容（販促）'!B40="","",IF('⑥4.実施内容（販促）'!D40="事業中止","",'⑥4.実施内容（販促）'!F40))</f>
        <v/>
      </c>
      <c r="F77" s="1428" t="str">
        <f>IF('⑥4.実施内容（販促）'!B40="","",IF('⑥4.実施内容（販促）'!D40="事業中止","",'①6.成果目標（販促）'!F77))</f>
        <v/>
      </c>
      <c r="G77" s="1434"/>
      <c r="H77" s="1428" t="str">
        <f>IF('⑥4.実施内容（販促）'!B40="","",IF('⑥4.実施内容（販促）'!D40="事業中止","",'①6.成果目標（販促）'!H77))</f>
        <v/>
      </c>
      <c r="I77" s="1428" t="str">
        <f>IF('⑥4.実施内容（販促）'!B40="","",IF('⑥4.実施内容（販促）'!D40="事業中止","",'①6.成果目標（販促）'!I77))</f>
        <v/>
      </c>
      <c r="J77" s="508" t="str">
        <f>IF(B77="","",IF('⑥4.実施内容（販促）'!D40="事業中止","",'⑥7.経費内訳（販促）'!E356))</f>
        <v/>
      </c>
      <c r="K77" s="494" t="str">
        <f>IF('⑥4.実施内容（販促）'!B40="","",IF('⑥4.実施内容（販促）'!D40="事業中止","",'①6.成果目標（販促）'!K77))</f>
        <v/>
      </c>
      <c r="L77" s="1432" t="str">
        <f t="shared" ref="L77" si="24">IF(J78="","",((G77)/J78))</f>
        <v/>
      </c>
    </row>
    <row r="78" spans="2:12" s="150" customFormat="1" ht="22.5" hidden="1" customHeight="1">
      <c r="B78" s="1291"/>
      <c r="C78" s="1292"/>
      <c r="D78" s="1295"/>
      <c r="E78" s="1295"/>
      <c r="F78" s="1428"/>
      <c r="G78" s="1435"/>
      <c r="H78" s="1428"/>
      <c r="I78" s="1428"/>
      <c r="J78" s="506" t="str">
        <f>IF(B77="","",IF('⑥4.実施内容（販促）'!D40="事業中止","",'⑥7.経費内訳（販促）'!F356))</f>
        <v/>
      </c>
      <c r="K78" s="493" t="str">
        <f>IF('⑥4.実施内容（販促）'!B40="","",IF('⑥4.実施内容（販促）'!D40="事業中止","",'①6.成果目標（販促）'!K78))</f>
        <v/>
      </c>
      <c r="L78" s="1432"/>
    </row>
    <row r="79" spans="2:12" s="150" customFormat="1" ht="22.5" hidden="1" customHeight="1">
      <c r="B79" s="1278" t="str">
        <f>IF('⑥4.実施内容（販促）'!B41="","",'⑥4.実施内容（販促）'!B41)</f>
        <v/>
      </c>
      <c r="C79" s="1292" t="str">
        <f>IF('⑥4.実施内容（販促）'!B41="","",IF('⑥4.実施内容（販促）'!D41="事業中止","事業中止",'⑥4.実施内容（販促）'!C41))</f>
        <v/>
      </c>
      <c r="D79" s="1295" t="str">
        <f>IF('⑥4.実施内容（販促）'!B41="","",IF('⑥4.実施内容（販促）'!D41="事業中止","",'⑥4.実施内容（販促）'!E41))</f>
        <v/>
      </c>
      <c r="E79" s="1295" t="str">
        <f>IF('⑥4.実施内容（販促）'!B41="","",IF('⑥4.実施内容（販促）'!D41="事業中止","",'⑥4.実施内容（販促）'!F41))</f>
        <v/>
      </c>
      <c r="F79" s="1428" t="str">
        <f>IF('⑥4.実施内容（販促）'!B41="","",IF('⑥4.実施内容（販促）'!D41="事業中止","",'①6.成果目標（販促）'!F79))</f>
        <v/>
      </c>
      <c r="G79" s="1434"/>
      <c r="H79" s="1428" t="str">
        <f>IF('⑥4.実施内容（販促）'!B41="","",IF('⑥4.実施内容（販促）'!D41="事業中止","",'①6.成果目標（販促）'!H79))</f>
        <v/>
      </c>
      <c r="I79" s="1428" t="str">
        <f>IF('⑥4.実施内容（販促）'!B41="","",IF('⑥4.実施内容（販促）'!D41="事業中止","",'①6.成果目標（販促）'!I79))</f>
        <v/>
      </c>
      <c r="J79" s="508" t="str">
        <f>IF(B79="","",IF('⑥4.実施内容（販促）'!D41="事業中止","",'⑥7.経費内訳（販促）'!E366))</f>
        <v/>
      </c>
      <c r="K79" s="494" t="str">
        <f>IF('⑥4.実施内容（販促）'!B41="","",IF('⑥4.実施内容（販促）'!D41="事業中止","",'①6.成果目標（販促）'!K79))</f>
        <v/>
      </c>
      <c r="L79" s="1432" t="str">
        <f t="shared" ref="L79" si="25">IF(J80="","",((G79)/J80))</f>
        <v/>
      </c>
    </row>
    <row r="80" spans="2:12" s="150" customFormat="1" ht="22.5" hidden="1" customHeight="1">
      <c r="B80" s="1291"/>
      <c r="C80" s="1292"/>
      <c r="D80" s="1295"/>
      <c r="E80" s="1295"/>
      <c r="F80" s="1428"/>
      <c r="G80" s="1435"/>
      <c r="H80" s="1428"/>
      <c r="I80" s="1428"/>
      <c r="J80" s="506" t="str">
        <f>IF(B79="","",IF('⑥4.実施内容（販促）'!D41="事業中止","",'⑥7.経費内訳（販促）'!F366))</f>
        <v/>
      </c>
      <c r="K80" s="493" t="str">
        <f>IF('⑥4.実施内容（販促）'!B41="","",IF('⑥4.実施内容（販促）'!D41="事業中止","",'①6.成果目標（販促）'!K80))</f>
        <v/>
      </c>
      <c r="L80" s="1432"/>
    </row>
    <row r="81" spans="2:12" s="150" customFormat="1" ht="22.5" hidden="1" customHeight="1">
      <c r="B81" s="1278" t="str">
        <f>IF('⑥4.実施内容（販促）'!B42="","",'⑥4.実施内容（販促）'!B42)</f>
        <v/>
      </c>
      <c r="C81" s="1292" t="str">
        <f>IF('⑥4.実施内容（販促）'!B42="","",IF('⑥4.実施内容（販促）'!D42="事業中止","事業中止",'⑥4.実施内容（販促）'!C42))</f>
        <v/>
      </c>
      <c r="D81" s="1295" t="str">
        <f>IF('⑥4.実施内容（販促）'!B42="","",IF('⑥4.実施内容（販促）'!D42="事業中止","",'⑥4.実施内容（販促）'!E42))</f>
        <v/>
      </c>
      <c r="E81" s="1295" t="str">
        <f>IF('⑥4.実施内容（販促）'!B42="","",IF('⑥4.実施内容（販促）'!D42="事業中止","",'⑥4.実施内容（販促）'!F42))</f>
        <v/>
      </c>
      <c r="F81" s="1428" t="str">
        <f>IF('⑥4.実施内容（販促）'!B42="","",IF('⑥4.実施内容（販促）'!D42="事業中止","",'①6.成果目標（販促）'!F81))</f>
        <v/>
      </c>
      <c r="G81" s="1434"/>
      <c r="H81" s="1428" t="str">
        <f>IF('⑥4.実施内容（販促）'!B42="","",IF('⑥4.実施内容（販促）'!D42="事業中止","",'①6.成果目標（販促）'!H81))</f>
        <v/>
      </c>
      <c r="I81" s="1428" t="str">
        <f>IF('⑥4.実施内容（販促）'!B42="","",IF('⑥4.実施内容（販促）'!D42="事業中止","",'①6.成果目標（販促）'!I81))</f>
        <v/>
      </c>
      <c r="J81" s="508" t="str">
        <f>IF(B81="","",IF('⑥4.実施内容（販促）'!D42="事業中止","",'⑥7.経費内訳（販促）'!E376))</f>
        <v/>
      </c>
      <c r="K81" s="494" t="str">
        <f>IF('⑥4.実施内容（販促）'!B42="","",IF('⑥4.実施内容（販促）'!D42="事業中止","",'①6.成果目標（販促）'!K81))</f>
        <v/>
      </c>
      <c r="L81" s="1432" t="str">
        <f t="shared" ref="L81" si="26">IF(J82="","",((G81)/J82))</f>
        <v/>
      </c>
    </row>
    <row r="82" spans="2:12" s="150" customFormat="1" ht="22.5" hidden="1" customHeight="1">
      <c r="B82" s="1291"/>
      <c r="C82" s="1292"/>
      <c r="D82" s="1295"/>
      <c r="E82" s="1295"/>
      <c r="F82" s="1428"/>
      <c r="G82" s="1435"/>
      <c r="H82" s="1428"/>
      <c r="I82" s="1428"/>
      <c r="J82" s="506" t="str">
        <f>IF(B81="","",IF('⑥4.実施内容（販促）'!D42="事業中止","",'⑥7.経費内訳（販促）'!F376))</f>
        <v/>
      </c>
      <c r="K82" s="493" t="str">
        <f>IF('⑥4.実施内容（販促）'!B42="","",IF('⑥4.実施内容（販促）'!D42="事業中止","",'①6.成果目標（販促）'!K82))</f>
        <v/>
      </c>
      <c r="L82" s="1432"/>
    </row>
    <row r="83" spans="2:12" s="150" customFormat="1" ht="22.5" hidden="1" customHeight="1">
      <c r="B83" s="1278" t="str">
        <f>IF('⑥4.実施内容（販促）'!B43="","",'⑥4.実施内容（販促）'!B43)</f>
        <v/>
      </c>
      <c r="C83" s="1292" t="str">
        <f>IF('⑥4.実施内容（販促）'!B43="","",IF('⑥4.実施内容（販促）'!D43="事業中止","事業中止",'⑥4.実施内容（販促）'!C43))</f>
        <v/>
      </c>
      <c r="D83" s="1295" t="str">
        <f>IF('⑥4.実施内容（販促）'!B43="","",IF('⑥4.実施内容（販促）'!D43="事業中止","",'⑥4.実施内容（販促）'!E43))</f>
        <v/>
      </c>
      <c r="E83" s="1295" t="str">
        <f>IF('⑥4.実施内容（販促）'!B43="","",IF('⑥4.実施内容（販促）'!D43="事業中止","",'⑥4.実施内容（販促）'!F43))</f>
        <v/>
      </c>
      <c r="F83" s="1428" t="str">
        <f>IF('⑥4.実施内容（販促）'!B43="","",IF('⑥4.実施内容（販促）'!D43="事業中止","",'①6.成果目標（販促）'!F83))</f>
        <v/>
      </c>
      <c r="G83" s="1434"/>
      <c r="H83" s="1428" t="str">
        <f>IF('⑥4.実施内容（販促）'!B43="","",IF('⑥4.実施内容（販促）'!D43="事業中止","",'①6.成果目標（販促）'!H83))</f>
        <v/>
      </c>
      <c r="I83" s="1428" t="str">
        <f>IF('⑥4.実施内容（販促）'!B43="","",IF('⑥4.実施内容（販促）'!D43="事業中止","",'①6.成果目標（販促）'!I83))</f>
        <v/>
      </c>
      <c r="J83" s="508" t="str">
        <f>IF(B83="","",IF('⑥4.実施内容（販促）'!D43="事業中止","",'⑥7.経費内訳（販促）'!E386))</f>
        <v/>
      </c>
      <c r="K83" s="494" t="str">
        <f>IF('⑥4.実施内容（販促）'!B43="","",IF('⑥4.実施内容（販促）'!D43="事業中止","",'①6.成果目標（販促）'!K83))</f>
        <v/>
      </c>
      <c r="L83" s="1432" t="str">
        <f t="shared" ref="L83" si="27">IF(J84="","",((G83)/J84))</f>
        <v/>
      </c>
    </row>
    <row r="84" spans="2:12" s="150" customFormat="1" ht="22.5" hidden="1" customHeight="1">
      <c r="B84" s="1291"/>
      <c r="C84" s="1292"/>
      <c r="D84" s="1295"/>
      <c r="E84" s="1295"/>
      <c r="F84" s="1428"/>
      <c r="G84" s="1435"/>
      <c r="H84" s="1428"/>
      <c r="I84" s="1428"/>
      <c r="J84" s="506" t="str">
        <f>IF(B83="","",IF('⑥4.実施内容（販促）'!D43="事業中止","",'⑥7.経費内訳（販促）'!F386))</f>
        <v/>
      </c>
      <c r="K84" s="493" t="str">
        <f>IF('⑥4.実施内容（販促）'!B43="","",IF('⑥4.実施内容（販促）'!D43="事業中止","",'①6.成果目標（販促）'!K84))</f>
        <v/>
      </c>
      <c r="L84" s="1432"/>
    </row>
    <row r="85" spans="2:12" s="150" customFormat="1" ht="22.5" hidden="1" customHeight="1">
      <c r="B85" s="1291" t="str">
        <f>IF('⑥4.実施内容（販促）'!B44="","",'⑥4.実施内容（販促）'!B44)</f>
        <v/>
      </c>
      <c r="C85" s="1292" t="str">
        <f>IF('⑥4.実施内容（販促）'!B44="","",IF('⑥4.実施内容（販促）'!D44="事業中止","事業中止",'⑥4.実施内容（販促）'!C44))</f>
        <v/>
      </c>
      <c r="D85" s="1295" t="str">
        <f>IF('⑥4.実施内容（販促）'!B44="","",IF('⑥4.実施内容（販促）'!D44="事業中止","",'⑥4.実施内容（販促）'!E44))</f>
        <v/>
      </c>
      <c r="E85" s="1295" t="str">
        <f>IF('⑥4.実施内容（販促）'!B44="","",IF('⑥4.実施内容（販促）'!D44="事業中止","",'⑥4.実施内容（販促）'!F44))</f>
        <v/>
      </c>
      <c r="F85" s="1428" t="str">
        <f>IF('⑥4.実施内容（販促）'!B44="","",IF('⑥4.実施内容（販促）'!D44="事業中止","",'①6.成果目標（販促）'!F85))</f>
        <v/>
      </c>
      <c r="G85" s="1430"/>
      <c r="H85" s="1428" t="str">
        <f>IF('⑥4.実施内容（販促）'!B44="","",IF('⑥4.実施内容（販促）'!D44="事業中止","",'①6.成果目標（販促）'!H85))</f>
        <v/>
      </c>
      <c r="I85" s="1428" t="str">
        <f>IF('⑥4.実施内容（販促）'!B44="","",IF('⑥4.実施内容（販促）'!D44="事業中止","",'①6.成果目標（販促）'!I85))</f>
        <v/>
      </c>
      <c r="J85" s="510" t="str">
        <f>IF(B85="","",IF('⑥4.実施内容（販促）'!D44="事業中止","",'⑥7.経費内訳（販促）'!E396))</f>
        <v/>
      </c>
      <c r="K85" s="495" t="str">
        <f>IF('⑥4.実施内容（販促）'!B44="","",IF('⑥4.実施内容（販促）'!D44="事業中止","",'①6.成果目標（販促）'!K85))</f>
        <v/>
      </c>
      <c r="L85" s="1432" t="str">
        <f t="shared" ref="L85" si="28">IF(J86="","",((G85)/J86))</f>
        <v/>
      </c>
    </row>
    <row r="86" spans="2:12" s="150" customFormat="1" ht="22.5" hidden="1" customHeight="1" thickBot="1">
      <c r="B86" s="1296"/>
      <c r="C86" s="1297"/>
      <c r="D86" s="1298"/>
      <c r="E86" s="1298"/>
      <c r="F86" s="1429"/>
      <c r="G86" s="1431"/>
      <c r="H86" s="1429"/>
      <c r="I86" s="1429"/>
      <c r="J86" s="512" t="str">
        <f>IF(B85="","",IF('⑥4.実施内容（販促）'!D44="事業中止","",'⑥7.経費内訳（販促）'!F396))</f>
        <v/>
      </c>
      <c r="K86" s="496" t="str">
        <f>IF('⑥4.実施内容（販促）'!B44="","",IF('⑥4.実施内容（販促）'!D44="事業中止","",'①6.成果目標（販促）'!K86))</f>
        <v/>
      </c>
      <c r="L86" s="1433"/>
    </row>
    <row r="87" spans="2:12" s="150" customFormat="1" ht="22.5" hidden="1" customHeight="1">
      <c r="B87" s="1278" t="str">
        <f>IF('⑥4.実施内容（販促）'!B45="","",'⑥4.実施内容（販促）'!B45)</f>
        <v/>
      </c>
      <c r="C87" s="1436" t="str">
        <f>IF('⑥4.実施内容（販促）'!B45="","",IF('⑥4.実施内容（販促）'!D45="事業中止","事業中止",'⑥4.実施内容（販促）'!C45))</f>
        <v/>
      </c>
      <c r="D87" s="1437" t="str">
        <f>IF('⑥4.実施内容（販促）'!B45="","",IF('⑥4.実施内容（販促）'!D45="事業中止","",'⑥4.実施内容（販促）'!E45))</f>
        <v/>
      </c>
      <c r="E87" s="1437" t="str">
        <f>IF('⑥4.実施内容（販促）'!B45="","",IF('⑥4.実施内容（販促）'!D45="事業中止","",'⑥4.実施内容（販促）'!F45))</f>
        <v/>
      </c>
      <c r="F87" s="1438" t="str">
        <f>IF('⑥4.実施内容（販促）'!B45="","",IF('⑥4.実施内容（販促）'!D45="事業中止","",'①6.成果目標（販促）'!F87))</f>
        <v/>
      </c>
      <c r="G87" s="1434"/>
      <c r="H87" s="1438" t="str">
        <f>IF('⑥4.実施内容（販促）'!B45="","",IF('⑥4.実施内容（販促）'!D45="事業中止","",'①6.成果目標（販促）'!H87))</f>
        <v/>
      </c>
      <c r="I87" s="1438" t="str">
        <f>IF('⑥4.実施内容（販促）'!B45="","",IF('⑥4.実施内容（販促）'!D45="事業中止","",'①6.成果目標（販促）'!I87))</f>
        <v/>
      </c>
      <c r="J87" s="508" t="str">
        <f>IF(B87="","",IF('⑥4.実施内容（販促）'!D45="事業中止","",'⑥7.経費内訳（販促）'!E406))</f>
        <v/>
      </c>
      <c r="K87" s="494" t="str">
        <f>IF('⑥4.実施内容（販促）'!B45="","",IF('⑥4.実施内容（販促）'!D45="事業中止","",'①6.成果目標（販促）'!K87))</f>
        <v/>
      </c>
      <c r="L87" s="1439" t="str">
        <f t="shared" ref="L87" si="29">IF(J88="","",((G87)/J88))</f>
        <v/>
      </c>
    </row>
    <row r="88" spans="2:12" s="150" customFormat="1" ht="22.5" hidden="1" customHeight="1">
      <c r="B88" s="1291"/>
      <c r="C88" s="1292"/>
      <c r="D88" s="1295"/>
      <c r="E88" s="1295"/>
      <c r="F88" s="1428"/>
      <c r="G88" s="1435"/>
      <c r="H88" s="1428"/>
      <c r="I88" s="1428"/>
      <c r="J88" s="506" t="str">
        <f>IF(B87="","",IF('⑥4.実施内容（販促）'!D45="事業中止","",'⑥7.経費内訳（販促）'!F406))</f>
        <v/>
      </c>
      <c r="K88" s="493" t="str">
        <f>IF('⑥4.実施内容（販促）'!B45="","",IF('⑥4.実施内容（販促）'!D45="事業中止","",'①6.成果目標（販促）'!K88))</f>
        <v/>
      </c>
      <c r="L88" s="1432"/>
    </row>
    <row r="89" spans="2:12" s="150" customFormat="1" ht="22.5" hidden="1" customHeight="1">
      <c r="B89" s="1278" t="str">
        <f>IF('⑥4.実施内容（販促）'!B46="","",'⑥4.実施内容（販促）'!B46)</f>
        <v/>
      </c>
      <c r="C89" s="1292" t="str">
        <f>IF('⑥4.実施内容（販促）'!B46="","",IF('⑥4.実施内容（販促）'!D46="事業中止","事業中止",'⑥4.実施内容（販促）'!C46))</f>
        <v/>
      </c>
      <c r="D89" s="1295" t="str">
        <f>IF('⑥4.実施内容（販促）'!B46="","",IF('⑥4.実施内容（販促）'!D46="事業中止","",'⑥4.実施内容（販促）'!E46))</f>
        <v/>
      </c>
      <c r="E89" s="1295" t="str">
        <f>IF('⑥4.実施内容（販促）'!B46="","",IF('⑥4.実施内容（販促）'!D46="事業中止","",'⑥4.実施内容（販促）'!F46))</f>
        <v/>
      </c>
      <c r="F89" s="1428" t="str">
        <f>IF('⑥4.実施内容（販促）'!B46="","",IF('⑥4.実施内容（販促）'!D46="事業中止","",'①6.成果目標（販促）'!F89))</f>
        <v/>
      </c>
      <c r="G89" s="1434"/>
      <c r="H89" s="1428" t="str">
        <f>IF('⑥4.実施内容（販促）'!B46="","",IF('⑥4.実施内容（販促）'!D46="事業中止","",'①6.成果目標（販促）'!H89))</f>
        <v/>
      </c>
      <c r="I89" s="1428" t="str">
        <f>IF('⑥4.実施内容（販促）'!B46="","",IF('⑥4.実施内容（販促）'!D46="事業中止","",'①6.成果目標（販促）'!I89))</f>
        <v/>
      </c>
      <c r="J89" s="508" t="str">
        <f>IF(B89="","",IF('⑥4.実施内容（販促）'!D46="事業中止","",'⑥7.経費内訳（販促）'!E416))</f>
        <v/>
      </c>
      <c r="K89" s="494" t="str">
        <f>IF('⑥4.実施内容（販促）'!B46="","",IF('⑥4.実施内容（販促）'!D46="事業中止","",'①6.成果目標（販促）'!K89))</f>
        <v/>
      </c>
      <c r="L89" s="1432" t="str">
        <f t="shared" ref="L89" si="30">IF(J90="","",((G89)/J90))</f>
        <v/>
      </c>
    </row>
    <row r="90" spans="2:12" s="150" customFormat="1" ht="22.5" hidden="1" customHeight="1">
      <c r="B90" s="1291"/>
      <c r="C90" s="1292"/>
      <c r="D90" s="1295"/>
      <c r="E90" s="1295"/>
      <c r="F90" s="1428"/>
      <c r="G90" s="1435"/>
      <c r="H90" s="1428"/>
      <c r="I90" s="1428"/>
      <c r="J90" s="506" t="str">
        <f>IF(B89="","",IF('⑥4.実施内容（販促）'!D46="事業中止","",'⑥7.経費内訳（販促）'!F416))</f>
        <v/>
      </c>
      <c r="K90" s="493" t="str">
        <f>IF('⑥4.実施内容（販促）'!B46="","",IF('⑥4.実施内容（販促）'!D46="事業中止","",'①6.成果目標（販促）'!K90))</f>
        <v/>
      </c>
      <c r="L90" s="1432"/>
    </row>
    <row r="91" spans="2:12" s="150" customFormat="1" ht="22.5" hidden="1" customHeight="1">
      <c r="B91" s="1278" t="str">
        <f>IF('⑥4.実施内容（販促）'!B47="","",'⑥4.実施内容（販促）'!B47)</f>
        <v/>
      </c>
      <c r="C91" s="1292" t="str">
        <f>IF('⑥4.実施内容（販促）'!B47="","",IF('⑥4.実施内容（販促）'!D47="事業中止","事業中止",'⑥4.実施内容（販促）'!C47))</f>
        <v/>
      </c>
      <c r="D91" s="1295" t="str">
        <f>IF('⑥4.実施内容（販促）'!B47="","",IF('⑥4.実施内容（販促）'!D47="事業中止","",'⑥4.実施内容（販促）'!E47))</f>
        <v/>
      </c>
      <c r="E91" s="1295" t="str">
        <f>IF('⑥4.実施内容（販促）'!B47="","",IF('⑥4.実施内容（販促）'!D47="事業中止","",'⑥4.実施内容（販促）'!F47))</f>
        <v/>
      </c>
      <c r="F91" s="1428" t="str">
        <f>IF('⑥4.実施内容（販促）'!B47="","",IF('⑥4.実施内容（販促）'!D47="事業中止","",'①6.成果目標（販促）'!F91))</f>
        <v/>
      </c>
      <c r="G91" s="1434"/>
      <c r="H91" s="1428" t="str">
        <f>IF('⑥4.実施内容（販促）'!B47="","",IF('⑥4.実施内容（販促）'!D47="事業中止","",'①6.成果目標（販促）'!H91))</f>
        <v/>
      </c>
      <c r="I91" s="1428" t="str">
        <f>IF('⑥4.実施内容（販促）'!B47="","",IF('⑥4.実施内容（販促）'!D47="事業中止","",'①6.成果目標（販促）'!I91))</f>
        <v/>
      </c>
      <c r="J91" s="508" t="str">
        <f>IF(B91="","",IF('⑥4.実施内容（販促）'!D47="事業中止","",'⑥7.経費内訳（販促）'!E426))</f>
        <v/>
      </c>
      <c r="K91" s="494" t="str">
        <f>IF('⑥4.実施内容（販促）'!B47="","",IF('⑥4.実施内容（販促）'!D47="事業中止","",'①6.成果目標（販促）'!K91))</f>
        <v/>
      </c>
      <c r="L91" s="1432" t="str">
        <f t="shared" ref="L91" si="31">IF(J92="","",((G91)/J92))</f>
        <v/>
      </c>
    </row>
    <row r="92" spans="2:12" s="150" customFormat="1" ht="22.5" hidden="1" customHeight="1">
      <c r="B92" s="1291"/>
      <c r="C92" s="1292"/>
      <c r="D92" s="1295"/>
      <c r="E92" s="1295"/>
      <c r="F92" s="1428"/>
      <c r="G92" s="1435"/>
      <c r="H92" s="1428"/>
      <c r="I92" s="1428"/>
      <c r="J92" s="506" t="str">
        <f>IF(B91="","",IF('⑥4.実施内容（販促）'!D47="事業中止","",'⑥7.経費内訳（販促）'!F426))</f>
        <v/>
      </c>
      <c r="K92" s="493" t="str">
        <f>IF('⑥4.実施内容（販促）'!B47="","",IF('⑥4.実施内容（販促）'!D47="事業中止","",'①6.成果目標（販促）'!K92))</f>
        <v/>
      </c>
      <c r="L92" s="1432"/>
    </row>
    <row r="93" spans="2:12" s="150" customFormat="1" ht="22.5" hidden="1" customHeight="1">
      <c r="B93" s="1278" t="str">
        <f>IF('⑥4.実施内容（販促）'!B48="","",'⑥4.実施内容（販促）'!B48)</f>
        <v/>
      </c>
      <c r="C93" s="1292" t="str">
        <f>IF('⑥4.実施内容（販促）'!B48="","",IF('⑥4.実施内容（販促）'!D48="事業中止","事業中止",'⑥4.実施内容（販促）'!C48))</f>
        <v/>
      </c>
      <c r="D93" s="1295" t="str">
        <f>IF('⑥4.実施内容（販促）'!B48="","",IF('⑥4.実施内容（販促）'!D48="事業中止","",'⑥4.実施内容（販促）'!E48))</f>
        <v/>
      </c>
      <c r="E93" s="1295" t="str">
        <f>IF('⑥4.実施内容（販促）'!B48="","",IF('⑥4.実施内容（販促）'!D48="事業中止","",'⑥4.実施内容（販促）'!F48))</f>
        <v/>
      </c>
      <c r="F93" s="1428" t="str">
        <f>IF('⑥4.実施内容（販促）'!B48="","",IF('⑥4.実施内容（販促）'!D48="事業中止","",'①6.成果目標（販促）'!F93))</f>
        <v/>
      </c>
      <c r="G93" s="1434"/>
      <c r="H93" s="1428" t="str">
        <f>IF('⑥4.実施内容（販促）'!B48="","",IF('⑥4.実施内容（販促）'!D48="事業中止","",'①6.成果目標（販促）'!H93))</f>
        <v/>
      </c>
      <c r="I93" s="1428" t="str">
        <f>IF('⑥4.実施内容（販促）'!B48="","",IF('⑥4.実施内容（販促）'!D48="事業中止","",'①6.成果目標（販促）'!I93))</f>
        <v/>
      </c>
      <c r="J93" s="508" t="str">
        <f>IF(B93="","",IF('⑥4.実施内容（販促）'!D48="事業中止","",'⑥7.経費内訳（販促）'!E436))</f>
        <v/>
      </c>
      <c r="K93" s="494" t="str">
        <f>IF('⑥4.実施内容（販促）'!B48="","",IF('⑥4.実施内容（販促）'!D48="事業中止","",'①6.成果目標（販促）'!K93))</f>
        <v/>
      </c>
      <c r="L93" s="1432" t="str">
        <f t="shared" ref="L93" si="32">IF(J94="","",((G93)/J94))</f>
        <v/>
      </c>
    </row>
    <row r="94" spans="2:12" s="150" customFormat="1" ht="22.5" hidden="1" customHeight="1">
      <c r="B94" s="1291"/>
      <c r="C94" s="1292"/>
      <c r="D94" s="1295"/>
      <c r="E94" s="1295"/>
      <c r="F94" s="1428"/>
      <c r="G94" s="1435"/>
      <c r="H94" s="1428"/>
      <c r="I94" s="1428"/>
      <c r="J94" s="506" t="str">
        <f>IF(B93="","",IF('⑥4.実施内容（販促）'!D48="事業中止","",'⑥7.経費内訳（販促）'!F436))</f>
        <v/>
      </c>
      <c r="K94" s="493" t="str">
        <f>IF('⑥4.実施内容（販促）'!B48="","",IF('⑥4.実施内容（販促）'!D48="事業中止","",'①6.成果目標（販促）'!K94))</f>
        <v/>
      </c>
      <c r="L94" s="1432"/>
    </row>
    <row r="95" spans="2:12" s="150" customFormat="1" ht="22.5" hidden="1" customHeight="1">
      <c r="B95" s="1278" t="str">
        <f>IF('⑥4.実施内容（販促）'!B49="","",'⑥4.実施内容（販促）'!B49)</f>
        <v/>
      </c>
      <c r="C95" s="1292" t="str">
        <f>IF('⑥4.実施内容（販促）'!B49="","",IF('⑥4.実施内容（販促）'!D49="事業中止","事業中止",'⑥4.実施内容（販促）'!C49))</f>
        <v/>
      </c>
      <c r="D95" s="1295" t="str">
        <f>IF('⑥4.実施内容（販促）'!B49="","",IF('⑥4.実施内容（販促）'!D49="事業中止","",'⑥4.実施内容（販促）'!E49))</f>
        <v/>
      </c>
      <c r="E95" s="1295" t="str">
        <f>IF('⑥4.実施内容（販促）'!B49="","",IF('⑥4.実施内容（販促）'!D49="事業中止","",'⑥4.実施内容（販促）'!F49))</f>
        <v/>
      </c>
      <c r="F95" s="1428" t="str">
        <f>IF('⑥4.実施内容（販促）'!B49="","",IF('⑥4.実施内容（販促）'!D49="事業中止","",'①6.成果目標（販促）'!F95))</f>
        <v/>
      </c>
      <c r="G95" s="1434"/>
      <c r="H95" s="1428" t="str">
        <f>IF('⑥4.実施内容（販促）'!B49="","",IF('⑥4.実施内容（販促）'!D49="事業中止","",'①6.成果目標（販促）'!H95))</f>
        <v/>
      </c>
      <c r="I95" s="1428" t="str">
        <f>IF('⑥4.実施内容（販促）'!B49="","",IF('⑥4.実施内容（販促）'!D49="事業中止","",'①6.成果目標（販促）'!I95))</f>
        <v/>
      </c>
      <c r="J95" s="508" t="str">
        <f>IF(B95="","",IF('⑥4.実施内容（販促）'!D49="事業中止","",'⑥7.経費内訳（販促）'!E446))</f>
        <v/>
      </c>
      <c r="K95" s="494" t="str">
        <f>IF('⑥4.実施内容（販促）'!B49="","",IF('⑥4.実施内容（販促）'!D49="事業中止","",'①6.成果目標（販促）'!K95))</f>
        <v/>
      </c>
      <c r="L95" s="1432" t="str">
        <f t="shared" ref="L95" si="33">IF(J96="","",((G95)/J96))</f>
        <v/>
      </c>
    </row>
    <row r="96" spans="2:12" s="150" customFormat="1" ht="22.5" hidden="1" customHeight="1">
      <c r="B96" s="1291"/>
      <c r="C96" s="1292"/>
      <c r="D96" s="1295"/>
      <c r="E96" s="1295"/>
      <c r="F96" s="1428"/>
      <c r="G96" s="1435"/>
      <c r="H96" s="1428"/>
      <c r="I96" s="1428"/>
      <c r="J96" s="506" t="str">
        <f>IF(B95="","",IF('⑥4.実施内容（販促）'!D49="事業中止","",'⑥7.経費内訳（販促）'!F446))</f>
        <v/>
      </c>
      <c r="K96" s="493" t="str">
        <f>IF('⑥4.実施内容（販促）'!B49="","",IF('⑥4.実施内容（販促）'!D49="事業中止","",'①6.成果目標（販促）'!K96))</f>
        <v/>
      </c>
      <c r="L96" s="1432"/>
    </row>
    <row r="97" spans="2:12" s="150" customFormat="1" ht="22.5" hidden="1" customHeight="1">
      <c r="B97" s="1278" t="str">
        <f>IF('⑥4.実施内容（販促）'!B50="","",'⑥4.実施内容（販促）'!B50)</f>
        <v/>
      </c>
      <c r="C97" s="1292" t="str">
        <f>IF('⑥4.実施内容（販促）'!B50="","",IF('⑥4.実施内容（販促）'!D50="事業中止","事業中止",'⑥4.実施内容（販促）'!C50))</f>
        <v/>
      </c>
      <c r="D97" s="1295" t="str">
        <f>IF('⑥4.実施内容（販促）'!B50="","",IF('⑥4.実施内容（販促）'!D50="事業中止","",'⑥4.実施内容（販促）'!E50))</f>
        <v/>
      </c>
      <c r="E97" s="1295" t="str">
        <f>IF('⑥4.実施内容（販促）'!B50="","",IF('⑥4.実施内容（販促）'!D50="事業中止","",'⑥4.実施内容（販促）'!F50))</f>
        <v/>
      </c>
      <c r="F97" s="1428" t="str">
        <f>IF('⑥4.実施内容（販促）'!B50="","",IF('⑥4.実施内容（販促）'!D50="事業中止","",'①6.成果目標（販促）'!F97))</f>
        <v/>
      </c>
      <c r="G97" s="1434"/>
      <c r="H97" s="1428" t="str">
        <f>IF('⑥4.実施内容（販促）'!B50="","",IF('⑥4.実施内容（販促）'!D50="事業中止","",'①6.成果目標（販促）'!H97))</f>
        <v/>
      </c>
      <c r="I97" s="1428" t="str">
        <f>IF('⑥4.実施内容（販促）'!B50="","",IF('⑥4.実施内容（販促）'!D50="事業中止","",'①6.成果目標（販促）'!I97))</f>
        <v/>
      </c>
      <c r="J97" s="508" t="str">
        <f>IF(B97="","",IF('⑥4.実施内容（販促）'!D50="事業中止","",'⑥7.経費内訳（販促）'!E456))</f>
        <v/>
      </c>
      <c r="K97" s="494" t="str">
        <f>IF('⑥4.実施内容（販促）'!B50="","",IF('⑥4.実施内容（販促）'!D50="事業中止","",'①6.成果目標（販促）'!K97))</f>
        <v/>
      </c>
      <c r="L97" s="1432" t="str">
        <f t="shared" ref="L97" si="34">IF(J98="","",((G97)/J98))</f>
        <v/>
      </c>
    </row>
    <row r="98" spans="2:12" s="150" customFormat="1" ht="22.5" hidden="1" customHeight="1">
      <c r="B98" s="1291"/>
      <c r="C98" s="1292"/>
      <c r="D98" s="1295"/>
      <c r="E98" s="1295"/>
      <c r="F98" s="1428"/>
      <c r="G98" s="1435"/>
      <c r="H98" s="1428"/>
      <c r="I98" s="1428"/>
      <c r="J98" s="506" t="str">
        <f>IF(B97="","",IF('⑥4.実施内容（販促）'!D50="事業中止","",'⑥7.経費内訳（販促）'!F456))</f>
        <v/>
      </c>
      <c r="K98" s="493" t="str">
        <f>IF('⑥4.実施内容（販促）'!B50="","",IF('⑥4.実施内容（販促）'!D50="事業中止","",'①6.成果目標（販促）'!K98))</f>
        <v/>
      </c>
      <c r="L98" s="1432"/>
    </row>
    <row r="99" spans="2:12" s="150" customFormat="1" ht="22.5" hidden="1" customHeight="1">
      <c r="B99" s="1278" t="str">
        <f>IF('⑥4.実施内容（販促）'!B51="","",'⑥4.実施内容（販促）'!B51)</f>
        <v/>
      </c>
      <c r="C99" s="1292" t="str">
        <f>IF('⑥4.実施内容（販促）'!B51="","",IF('⑥4.実施内容（販促）'!D51="事業中止","事業中止",'⑥4.実施内容（販促）'!C51))</f>
        <v/>
      </c>
      <c r="D99" s="1295" t="str">
        <f>IF('⑥4.実施内容（販促）'!B51="","",IF('⑥4.実施内容（販促）'!D51="事業中止","",'⑥4.実施内容（販促）'!E51))</f>
        <v/>
      </c>
      <c r="E99" s="1295" t="str">
        <f>IF('⑥4.実施内容（販促）'!B51="","",IF('⑥4.実施内容（販促）'!D51="事業中止","",'⑥4.実施内容（販促）'!F51))</f>
        <v/>
      </c>
      <c r="F99" s="1428" t="str">
        <f>IF('⑥4.実施内容（販促）'!B51="","",IF('⑥4.実施内容（販促）'!D51="事業中止","",'①6.成果目標（販促）'!F99))</f>
        <v/>
      </c>
      <c r="G99" s="1434"/>
      <c r="H99" s="1428" t="str">
        <f>IF('⑥4.実施内容（販促）'!B51="","",IF('⑥4.実施内容（販促）'!D51="事業中止","",'①6.成果目標（販促）'!H99))</f>
        <v/>
      </c>
      <c r="I99" s="1428" t="str">
        <f>IF('⑥4.実施内容（販促）'!B51="","",IF('⑥4.実施内容（販促）'!D51="事業中止","",'①6.成果目標（販促）'!I99))</f>
        <v/>
      </c>
      <c r="J99" s="508" t="str">
        <f>IF(B99="","",IF('⑥4.実施内容（販促）'!D51="事業中止","",'⑥7.経費内訳（販促）'!E466))</f>
        <v/>
      </c>
      <c r="K99" s="494" t="str">
        <f>IF('⑥4.実施内容（販促）'!B51="","",IF('⑥4.実施内容（販促）'!D51="事業中止","",'①6.成果目標（販促）'!K99))</f>
        <v/>
      </c>
      <c r="L99" s="1432" t="str">
        <f t="shared" ref="L99" si="35">IF(J100="","",((G99)/J100))</f>
        <v/>
      </c>
    </row>
    <row r="100" spans="2:12" s="150" customFormat="1" ht="22.5" hidden="1" customHeight="1">
      <c r="B100" s="1291"/>
      <c r="C100" s="1292"/>
      <c r="D100" s="1295"/>
      <c r="E100" s="1295"/>
      <c r="F100" s="1428"/>
      <c r="G100" s="1435"/>
      <c r="H100" s="1428"/>
      <c r="I100" s="1428"/>
      <c r="J100" s="506" t="str">
        <f>IF(B99="","",IF('⑥4.実施内容（販促）'!D51="事業中止","",'⑥7.経費内訳（販促）'!F466))</f>
        <v/>
      </c>
      <c r="K100" s="493" t="str">
        <f>IF('⑥4.実施内容（販促）'!B51="","",IF('⑥4.実施内容（販促）'!D51="事業中止","",'①6.成果目標（販促）'!K100))</f>
        <v/>
      </c>
      <c r="L100" s="1432"/>
    </row>
    <row r="101" spans="2:12" s="150" customFormat="1" ht="22.5" hidden="1" customHeight="1">
      <c r="B101" s="1278" t="str">
        <f>IF('⑥4.実施内容（販促）'!B52="","",'⑥4.実施内容（販促）'!B52)</f>
        <v/>
      </c>
      <c r="C101" s="1292" t="str">
        <f>IF('⑥4.実施内容（販促）'!B52="","",IF('⑥4.実施内容（販促）'!D52="事業中止","事業中止",'⑥4.実施内容（販促）'!C52))</f>
        <v/>
      </c>
      <c r="D101" s="1295" t="str">
        <f>IF('⑥4.実施内容（販促）'!B52="","",IF('⑥4.実施内容（販促）'!D52="事業中止","",'⑥4.実施内容（販促）'!E52))</f>
        <v/>
      </c>
      <c r="E101" s="1295" t="str">
        <f>IF('⑥4.実施内容（販促）'!B52="","",IF('⑥4.実施内容（販促）'!D52="事業中止","",'⑥4.実施内容（販促）'!F52))</f>
        <v/>
      </c>
      <c r="F101" s="1428" t="str">
        <f>IF('⑥4.実施内容（販促）'!B52="","",IF('⑥4.実施内容（販促）'!D52="事業中止","",'①6.成果目標（販促）'!F101))</f>
        <v/>
      </c>
      <c r="G101" s="1434"/>
      <c r="H101" s="1428" t="str">
        <f>IF('⑥4.実施内容（販促）'!B52="","",IF('⑥4.実施内容（販促）'!D52="事業中止","",'①6.成果目標（販促）'!H101))</f>
        <v/>
      </c>
      <c r="I101" s="1428" t="str">
        <f>IF('⑥4.実施内容（販促）'!B52="","",IF('⑥4.実施内容（販促）'!D52="事業中止","",'①6.成果目標（販促）'!I101))</f>
        <v/>
      </c>
      <c r="J101" s="508" t="str">
        <f>IF(B101="","",IF('⑥4.実施内容（販促）'!D52="事業中止","",'⑥7.経費内訳（販促）'!E476))</f>
        <v/>
      </c>
      <c r="K101" s="494" t="str">
        <f>IF('⑥4.実施内容（販促）'!B52="","",IF('⑥4.実施内容（販促）'!D52="事業中止","",'①6.成果目標（販促）'!K101))</f>
        <v/>
      </c>
      <c r="L101" s="1432" t="str">
        <f t="shared" ref="L101" si="36">IF(J102="","",((G101)/J102))</f>
        <v/>
      </c>
    </row>
    <row r="102" spans="2:12" s="150" customFormat="1" ht="22.5" hidden="1" customHeight="1">
      <c r="B102" s="1291"/>
      <c r="C102" s="1292"/>
      <c r="D102" s="1295"/>
      <c r="E102" s="1295"/>
      <c r="F102" s="1428"/>
      <c r="G102" s="1435"/>
      <c r="H102" s="1428"/>
      <c r="I102" s="1428"/>
      <c r="J102" s="506" t="str">
        <f>IF(B101="","",IF('⑥4.実施内容（販促）'!D52="事業中止","",'⑥7.経費内訳（販促）'!F476))</f>
        <v/>
      </c>
      <c r="K102" s="493" t="str">
        <f>IF('⑥4.実施内容（販促）'!B52="","",IF('⑥4.実施内容（販促）'!D52="事業中止","",'①6.成果目標（販促）'!K102))</f>
        <v/>
      </c>
      <c r="L102" s="1432"/>
    </row>
    <row r="103" spans="2:12" s="150" customFormat="1" ht="22.5" hidden="1" customHeight="1">
      <c r="B103" s="1278" t="str">
        <f>IF('⑥4.実施内容（販促）'!B53="","",'⑥4.実施内容（販促）'!B53)</f>
        <v/>
      </c>
      <c r="C103" s="1292" t="str">
        <f>IF('⑥4.実施内容（販促）'!B53="","",IF('⑥4.実施内容（販促）'!D53="事業中止","事業中止",'⑥4.実施内容（販促）'!C53))</f>
        <v/>
      </c>
      <c r="D103" s="1295" t="str">
        <f>IF('⑥4.実施内容（販促）'!B53="","",IF('⑥4.実施内容（販促）'!D53="事業中止","",'⑥4.実施内容（販促）'!E53))</f>
        <v/>
      </c>
      <c r="E103" s="1295" t="str">
        <f>IF('⑥4.実施内容（販促）'!B53="","",IF('⑥4.実施内容（販促）'!D53="事業中止","",'⑥4.実施内容（販促）'!F53))</f>
        <v/>
      </c>
      <c r="F103" s="1428" t="str">
        <f>IF('⑥4.実施内容（販促）'!B53="","",IF('⑥4.実施内容（販促）'!D53="事業中止","",'①6.成果目標（販促）'!F103))</f>
        <v/>
      </c>
      <c r="G103" s="1434"/>
      <c r="H103" s="1428" t="str">
        <f>IF('⑥4.実施内容（販促）'!B53="","",IF('⑥4.実施内容（販促）'!D53="事業中止","",'①6.成果目標（販促）'!H103))</f>
        <v/>
      </c>
      <c r="I103" s="1428" t="str">
        <f>IF('⑥4.実施内容（販促）'!B53="","",IF('⑥4.実施内容（販促）'!D53="事業中止","",'①6.成果目標（販促）'!I103))</f>
        <v/>
      </c>
      <c r="J103" s="508" t="str">
        <f>IF(B103="","",IF('⑥4.実施内容（販促）'!D53="事業中止","",'⑥7.経費内訳（販促）'!E486))</f>
        <v/>
      </c>
      <c r="K103" s="494" t="str">
        <f>IF('⑥4.実施内容（販促）'!B53="","",IF('⑥4.実施内容（販促）'!D53="事業中止","",'①6.成果目標（販促）'!K103))</f>
        <v/>
      </c>
      <c r="L103" s="1432" t="str">
        <f t="shared" ref="L103" si="37">IF(J104="","",((G103)/J104))</f>
        <v/>
      </c>
    </row>
    <row r="104" spans="2:12" s="150" customFormat="1" ht="22.5" hidden="1" customHeight="1">
      <c r="B104" s="1291"/>
      <c r="C104" s="1292"/>
      <c r="D104" s="1295"/>
      <c r="E104" s="1295"/>
      <c r="F104" s="1428"/>
      <c r="G104" s="1435"/>
      <c r="H104" s="1428"/>
      <c r="I104" s="1428"/>
      <c r="J104" s="506" t="str">
        <f>IF(B103="","",IF('⑥4.実施内容（販促）'!D53="事業中止","",'⑥7.経費内訳（販促）'!F486))</f>
        <v/>
      </c>
      <c r="K104" s="493" t="str">
        <f>IF('⑥4.実施内容（販促）'!B53="","",IF('⑥4.実施内容（販促）'!D53="事業中止","",'①6.成果目標（販促）'!K104))</f>
        <v/>
      </c>
      <c r="L104" s="1432"/>
    </row>
    <row r="105" spans="2:12" s="150" customFormat="1" ht="22.5" hidden="1" customHeight="1">
      <c r="B105" s="1291" t="str">
        <f>IF('⑥4.実施内容（販促）'!B54="","",'⑥4.実施内容（販促）'!B54)</f>
        <v/>
      </c>
      <c r="C105" s="1292" t="str">
        <f>IF('⑥4.実施内容（販促）'!B54="","",IF('⑥4.実施内容（販促）'!D54="事業中止","事業中止",'⑥4.実施内容（販促）'!C54))</f>
        <v/>
      </c>
      <c r="D105" s="1295" t="str">
        <f>IF('⑥4.実施内容（販促）'!B54="","",IF('⑥4.実施内容（販促）'!D54="事業中止","",'⑥4.実施内容（販促）'!E54))</f>
        <v/>
      </c>
      <c r="E105" s="1295" t="str">
        <f>IF('⑥4.実施内容（販促）'!B54="","",IF('⑥4.実施内容（販促）'!D54="事業中止","",'⑥4.実施内容（販促）'!F54))</f>
        <v/>
      </c>
      <c r="F105" s="1428" t="str">
        <f>IF('⑥4.実施内容（販促）'!B54="","",IF('⑥4.実施内容（販促）'!D54="事業中止","",'①6.成果目標（販促）'!F105))</f>
        <v/>
      </c>
      <c r="G105" s="1430"/>
      <c r="H105" s="1428" t="str">
        <f>IF('⑥4.実施内容（販促）'!B54="","",IF('⑥4.実施内容（販促）'!D54="事業中止","",'①6.成果目標（販促）'!H105))</f>
        <v/>
      </c>
      <c r="I105" s="1428" t="str">
        <f>IF('⑥4.実施内容（販促）'!B54="","",IF('⑥4.実施内容（販促）'!D54="事業中止","",'①6.成果目標（販促）'!I105))</f>
        <v/>
      </c>
      <c r="J105" s="510" t="str">
        <f>IF(B105="","",IF('⑥4.実施内容（販促）'!D54="事業中止","",'⑥7.経費内訳（販促）'!E496))</f>
        <v/>
      </c>
      <c r="K105" s="495" t="str">
        <f>IF('⑥4.実施内容（販促）'!B54="","",IF('⑥4.実施内容（販促）'!D54="事業中止","",'①6.成果目標（販促）'!K105))</f>
        <v/>
      </c>
      <c r="L105" s="1432" t="str">
        <f t="shared" ref="L105" si="38">IF(J106="","",((G105)/J106))</f>
        <v/>
      </c>
    </row>
    <row r="106" spans="2:12" s="150" customFormat="1" ht="22.5" hidden="1" customHeight="1" thickBot="1">
      <c r="B106" s="1296"/>
      <c r="C106" s="1297"/>
      <c r="D106" s="1298"/>
      <c r="E106" s="1298"/>
      <c r="F106" s="1429"/>
      <c r="G106" s="1431"/>
      <c r="H106" s="1429"/>
      <c r="I106" s="1429"/>
      <c r="J106" s="512" t="str">
        <f>IF(B105="","",IF('⑥4.実施内容（販促）'!D54="事業中止","",'⑥7.経費内訳（販促）'!F496))</f>
        <v/>
      </c>
      <c r="K106" s="496" t="str">
        <f>IF('⑥4.実施内容（販促）'!B54="","",IF('⑥4.実施内容（販促）'!D54="事業中止","",'①6.成果目標（販促）'!K106))</f>
        <v/>
      </c>
      <c r="L106" s="1433"/>
    </row>
    <row r="107" spans="2:12" ht="13.5" customHeight="1">
      <c r="C107" s="121" t="s">
        <v>444</v>
      </c>
    </row>
    <row r="108" spans="2:12" ht="14.25" customHeight="1">
      <c r="C108" s="121" t="s">
        <v>445</v>
      </c>
    </row>
  </sheetData>
  <sheetProtection algorithmName="SHA-512" hashValue="OTmIjaSVC3IAgKZFqnmIc4N/mraHCy06Uib8qJfaPxbyv/g4K/MJ1gVjVyPbpT/6mDZ1PNc0eAp+k5Cwky3WVA==" saltValue="HUv+rHfkE3gCZ0aiR9AOSw==" spinCount="100000" sheet="1" formatCells="0" formatColumns="0" formatRows="0"/>
  <mergeCells count="470">
    <mergeCell ref="B105:B106"/>
    <mergeCell ref="C105:C106"/>
    <mergeCell ref="D105:D106"/>
    <mergeCell ref="E105:E106"/>
    <mergeCell ref="F105:F106"/>
    <mergeCell ref="G105:G106"/>
    <mergeCell ref="H105:H106"/>
    <mergeCell ref="I105:I106"/>
    <mergeCell ref="L105:L106"/>
    <mergeCell ref="B103:B104"/>
    <mergeCell ref="C103:C104"/>
    <mergeCell ref="D103:D104"/>
    <mergeCell ref="E103:E104"/>
    <mergeCell ref="F103:F104"/>
    <mergeCell ref="G103:G104"/>
    <mergeCell ref="H103:H104"/>
    <mergeCell ref="I103:I104"/>
    <mergeCell ref="L103:L104"/>
    <mergeCell ref="B101:B102"/>
    <mergeCell ref="C101:C102"/>
    <mergeCell ref="D101:D102"/>
    <mergeCell ref="E101:E102"/>
    <mergeCell ref="F101:F102"/>
    <mergeCell ref="G101:G102"/>
    <mergeCell ref="H101:H102"/>
    <mergeCell ref="I101:I102"/>
    <mergeCell ref="L101:L102"/>
    <mergeCell ref="B99:B100"/>
    <mergeCell ref="C99:C100"/>
    <mergeCell ref="D99:D100"/>
    <mergeCell ref="E99:E100"/>
    <mergeCell ref="F99:F100"/>
    <mergeCell ref="G99:G100"/>
    <mergeCell ref="H99:H100"/>
    <mergeCell ref="I99:I100"/>
    <mergeCell ref="L99:L100"/>
    <mergeCell ref="B97:B98"/>
    <mergeCell ref="C97:C98"/>
    <mergeCell ref="D97:D98"/>
    <mergeCell ref="E97:E98"/>
    <mergeCell ref="F97:F98"/>
    <mergeCell ref="G97:G98"/>
    <mergeCell ref="H97:H98"/>
    <mergeCell ref="I97:I98"/>
    <mergeCell ref="L97:L98"/>
    <mergeCell ref="B95:B96"/>
    <mergeCell ref="C95:C96"/>
    <mergeCell ref="D95:D96"/>
    <mergeCell ref="E95:E96"/>
    <mergeCell ref="F95:F96"/>
    <mergeCell ref="G95:G96"/>
    <mergeCell ref="H95:H96"/>
    <mergeCell ref="I95:I96"/>
    <mergeCell ref="L95:L96"/>
    <mergeCell ref="B93:B94"/>
    <mergeCell ref="C93:C94"/>
    <mergeCell ref="D93:D94"/>
    <mergeCell ref="E93:E94"/>
    <mergeCell ref="F93:F94"/>
    <mergeCell ref="G93:G94"/>
    <mergeCell ref="H93:H94"/>
    <mergeCell ref="I93:I94"/>
    <mergeCell ref="L93:L94"/>
    <mergeCell ref="B91:B92"/>
    <mergeCell ref="C91:C92"/>
    <mergeCell ref="D91:D92"/>
    <mergeCell ref="E91:E92"/>
    <mergeCell ref="F91:F92"/>
    <mergeCell ref="G91:G92"/>
    <mergeCell ref="H91:H92"/>
    <mergeCell ref="I91:I92"/>
    <mergeCell ref="L91:L92"/>
    <mergeCell ref="B89:B90"/>
    <mergeCell ref="C89:C90"/>
    <mergeCell ref="D89:D90"/>
    <mergeCell ref="E89:E90"/>
    <mergeCell ref="F89:F90"/>
    <mergeCell ref="G89:G90"/>
    <mergeCell ref="H89:H90"/>
    <mergeCell ref="I89:I90"/>
    <mergeCell ref="L89:L90"/>
    <mergeCell ref="B87:B88"/>
    <mergeCell ref="C87:C88"/>
    <mergeCell ref="D87:D88"/>
    <mergeCell ref="E87:E88"/>
    <mergeCell ref="F87:F88"/>
    <mergeCell ref="G87:G88"/>
    <mergeCell ref="H87:H88"/>
    <mergeCell ref="I87:I88"/>
    <mergeCell ref="L87:L88"/>
    <mergeCell ref="B85:B86"/>
    <mergeCell ref="C85:C86"/>
    <mergeCell ref="D85:D86"/>
    <mergeCell ref="E85:E86"/>
    <mergeCell ref="F85:F86"/>
    <mergeCell ref="G85:G86"/>
    <mergeCell ref="H85:H86"/>
    <mergeCell ref="I85:I86"/>
    <mergeCell ref="L85:L86"/>
    <mergeCell ref="B83:B84"/>
    <mergeCell ref="C83:C84"/>
    <mergeCell ref="D83:D84"/>
    <mergeCell ref="E83:E84"/>
    <mergeCell ref="F83:F84"/>
    <mergeCell ref="G83:G84"/>
    <mergeCell ref="H83:H84"/>
    <mergeCell ref="I83:I84"/>
    <mergeCell ref="L83:L84"/>
    <mergeCell ref="B81:B82"/>
    <mergeCell ref="C81:C82"/>
    <mergeCell ref="D81:D82"/>
    <mergeCell ref="E81:E82"/>
    <mergeCell ref="F81:F82"/>
    <mergeCell ref="G81:G82"/>
    <mergeCell ref="H81:H82"/>
    <mergeCell ref="I81:I82"/>
    <mergeCell ref="L81:L82"/>
    <mergeCell ref="B79:B80"/>
    <mergeCell ref="C79:C80"/>
    <mergeCell ref="D79:D80"/>
    <mergeCell ref="E79:E80"/>
    <mergeCell ref="F79:F80"/>
    <mergeCell ref="G79:G80"/>
    <mergeCell ref="H79:H80"/>
    <mergeCell ref="I79:I80"/>
    <mergeCell ref="L79:L80"/>
    <mergeCell ref="B77:B78"/>
    <mergeCell ref="C77:C78"/>
    <mergeCell ref="D77:D78"/>
    <mergeCell ref="E77:E78"/>
    <mergeCell ref="F77:F78"/>
    <mergeCell ref="G77:G78"/>
    <mergeCell ref="H77:H78"/>
    <mergeCell ref="I77:I78"/>
    <mergeCell ref="L77:L78"/>
    <mergeCell ref="B75:B76"/>
    <mergeCell ref="C75:C76"/>
    <mergeCell ref="D75:D76"/>
    <mergeCell ref="E75:E76"/>
    <mergeCell ref="F75:F76"/>
    <mergeCell ref="G75:G76"/>
    <mergeCell ref="H75:H76"/>
    <mergeCell ref="I75:I76"/>
    <mergeCell ref="L75:L76"/>
    <mergeCell ref="B73:B74"/>
    <mergeCell ref="C73:C74"/>
    <mergeCell ref="D73:D74"/>
    <mergeCell ref="E73:E74"/>
    <mergeCell ref="F73:F74"/>
    <mergeCell ref="G73:G74"/>
    <mergeCell ref="H73:H74"/>
    <mergeCell ref="I73:I74"/>
    <mergeCell ref="L73:L74"/>
    <mergeCell ref="B71:B72"/>
    <mergeCell ref="C71:C72"/>
    <mergeCell ref="D71:D72"/>
    <mergeCell ref="E71:E72"/>
    <mergeCell ref="F71:F72"/>
    <mergeCell ref="G71:G72"/>
    <mergeCell ref="H71:H72"/>
    <mergeCell ref="I71:I72"/>
    <mergeCell ref="L71:L72"/>
    <mergeCell ref="B69:B70"/>
    <mergeCell ref="C69:C70"/>
    <mergeCell ref="D69:D70"/>
    <mergeCell ref="E69:E70"/>
    <mergeCell ref="F69:F70"/>
    <mergeCell ref="G69:G70"/>
    <mergeCell ref="H69:H70"/>
    <mergeCell ref="I69:I70"/>
    <mergeCell ref="L69:L70"/>
    <mergeCell ref="B67:B68"/>
    <mergeCell ref="C67:C68"/>
    <mergeCell ref="D67:D68"/>
    <mergeCell ref="E67:E68"/>
    <mergeCell ref="F67:F68"/>
    <mergeCell ref="G67:G68"/>
    <mergeCell ref="H67:H68"/>
    <mergeCell ref="I67:I68"/>
    <mergeCell ref="L67:L68"/>
    <mergeCell ref="B65:B66"/>
    <mergeCell ref="C65:C66"/>
    <mergeCell ref="D65:D66"/>
    <mergeCell ref="E65:E66"/>
    <mergeCell ref="F65:F66"/>
    <mergeCell ref="G65:G66"/>
    <mergeCell ref="H65:H66"/>
    <mergeCell ref="I65:I66"/>
    <mergeCell ref="L65:L66"/>
    <mergeCell ref="B63:B64"/>
    <mergeCell ref="C63:C64"/>
    <mergeCell ref="D63:D64"/>
    <mergeCell ref="E63:E64"/>
    <mergeCell ref="F63:F64"/>
    <mergeCell ref="G63:G64"/>
    <mergeCell ref="H63:H64"/>
    <mergeCell ref="I63:I64"/>
    <mergeCell ref="L63:L64"/>
    <mergeCell ref="B61:B62"/>
    <mergeCell ref="C61:C62"/>
    <mergeCell ref="D61:D62"/>
    <mergeCell ref="E61:E62"/>
    <mergeCell ref="F61:F62"/>
    <mergeCell ref="G61:G62"/>
    <mergeCell ref="H61:H62"/>
    <mergeCell ref="I61:I62"/>
    <mergeCell ref="L61:L62"/>
    <mergeCell ref="B59:B60"/>
    <mergeCell ref="C59:C60"/>
    <mergeCell ref="D59:D60"/>
    <mergeCell ref="E59:E60"/>
    <mergeCell ref="F59:F60"/>
    <mergeCell ref="G59:G60"/>
    <mergeCell ref="H59:H60"/>
    <mergeCell ref="I59:I60"/>
    <mergeCell ref="L59:L60"/>
    <mergeCell ref="B57:B58"/>
    <mergeCell ref="C57:C58"/>
    <mergeCell ref="D57:D58"/>
    <mergeCell ref="E57:E58"/>
    <mergeCell ref="F57:F58"/>
    <mergeCell ref="G57:G58"/>
    <mergeCell ref="H57:H58"/>
    <mergeCell ref="I57:I58"/>
    <mergeCell ref="L57:L58"/>
    <mergeCell ref="B55:B56"/>
    <mergeCell ref="C55:C56"/>
    <mergeCell ref="D55:D56"/>
    <mergeCell ref="E55:E56"/>
    <mergeCell ref="F55:F56"/>
    <mergeCell ref="G55:G56"/>
    <mergeCell ref="H55:H56"/>
    <mergeCell ref="I55:I56"/>
    <mergeCell ref="L55:L56"/>
    <mergeCell ref="B53:B54"/>
    <mergeCell ref="C53:C54"/>
    <mergeCell ref="D53:D54"/>
    <mergeCell ref="E53:E54"/>
    <mergeCell ref="F53:F54"/>
    <mergeCell ref="G53:G54"/>
    <mergeCell ref="H53:H54"/>
    <mergeCell ref="I53:I54"/>
    <mergeCell ref="L53:L54"/>
    <mergeCell ref="B51:B52"/>
    <mergeCell ref="C51:C52"/>
    <mergeCell ref="D51:D52"/>
    <mergeCell ref="E51:E52"/>
    <mergeCell ref="F51:F52"/>
    <mergeCell ref="G51:G52"/>
    <mergeCell ref="H51:H52"/>
    <mergeCell ref="I51:I52"/>
    <mergeCell ref="L51:L52"/>
    <mergeCell ref="B49:B50"/>
    <mergeCell ref="C49:C50"/>
    <mergeCell ref="D49:D50"/>
    <mergeCell ref="E49:E50"/>
    <mergeCell ref="F49:F50"/>
    <mergeCell ref="G49:G50"/>
    <mergeCell ref="H49:H50"/>
    <mergeCell ref="I49:I50"/>
    <mergeCell ref="L49:L50"/>
    <mergeCell ref="B47:B48"/>
    <mergeCell ref="C47:C48"/>
    <mergeCell ref="D47:D48"/>
    <mergeCell ref="E47:E48"/>
    <mergeCell ref="F47:F48"/>
    <mergeCell ref="G47:G48"/>
    <mergeCell ref="H47:H48"/>
    <mergeCell ref="I47:I48"/>
    <mergeCell ref="L47:L48"/>
    <mergeCell ref="B45:B46"/>
    <mergeCell ref="C45:C46"/>
    <mergeCell ref="D45:D46"/>
    <mergeCell ref="E45:E46"/>
    <mergeCell ref="F45:F46"/>
    <mergeCell ref="G45:G46"/>
    <mergeCell ref="H45:H46"/>
    <mergeCell ref="I45:I46"/>
    <mergeCell ref="L45:L46"/>
    <mergeCell ref="B43:B44"/>
    <mergeCell ref="C43:C44"/>
    <mergeCell ref="D43:D44"/>
    <mergeCell ref="E43:E44"/>
    <mergeCell ref="F43:F44"/>
    <mergeCell ref="G43:G44"/>
    <mergeCell ref="H43:H44"/>
    <mergeCell ref="I43:I44"/>
    <mergeCell ref="L43:L44"/>
    <mergeCell ref="H39:H40"/>
    <mergeCell ref="I39:I40"/>
    <mergeCell ref="L39:L40"/>
    <mergeCell ref="B41:B42"/>
    <mergeCell ref="C41:C42"/>
    <mergeCell ref="D41:D42"/>
    <mergeCell ref="E41:E42"/>
    <mergeCell ref="F41:F42"/>
    <mergeCell ref="G41:G42"/>
    <mergeCell ref="H41:H42"/>
    <mergeCell ref="B39:B40"/>
    <mergeCell ref="C39:C40"/>
    <mergeCell ref="D39:D40"/>
    <mergeCell ref="E39:E40"/>
    <mergeCell ref="F39:F40"/>
    <mergeCell ref="G39:G40"/>
    <mergeCell ref="I41:I42"/>
    <mergeCell ref="L41:L42"/>
    <mergeCell ref="B37:B38"/>
    <mergeCell ref="C37:C38"/>
    <mergeCell ref="D37:D38"/>
    <mergeCell ref="E37:E38"/>
    <mergeCell ref="F37:F38"/>
    <mergeCell ref="G37:G38"/>
    <mergeCell ref="H37:H38"/>
    <mergeCell ref="I37:I38"/>
    <mergeCell ref="L37:L38"/>
    <mergeCell ref="B35:B36"/>
    <mergeCell ref="C35:C36"/>
    <mergeCell ref="D35:D36"/>
    <mergeCell ref="E35:E36"/>
    <mergeCell ref="F35:F36"/>
    <mergeCell ref="G35:G36"/>
    <mergeCell ref="H35:H36"/>
    <mergeCell ref="I35:I36"/>
    <mergeCell ref="L35:L36"/>
    <mergeCell ref="H31:H32"/>
    <mergeCell ref="I31:I32"/>
    <mergeCell ref="L31:L32"/>
    <mergeCell ref="B33:B34"/>
    <mergeCell ref="C33:C34"/>
    <mergeCell ref="D33:D34"/>
    <mergeCell ref="E33:E34"/>
    <mergeCell ref="F33:F34"/>
    <mergeCell ref="G33:G34"/>
    <mergeCell ref="H33:H34"/>
    <mergeCell ref="B31:B32"/>
    <mergeCell ref="C31:C32"/>
    <mergeCell ref="D31:D32"/>
    <mergeCell ref="E31:E32"/>
    <mergeCell ref="F31:F32"/>
    <mergeCell ref="G31:G32"/>
    <mergeCell ref="I33:I34"/>
    <mergeCell ref="L33:L34"/>
    <mergeCell ref="B29:B30"/>
    <mergeCell ref="C29:C30"/>
    <mergeCell ref="D29:D30"/>
    <mergeCell ref="E29:E30"/>
    <mergeCell ref="F29:F30"/>
    <mergeCell ref="G29:G30"/>
    <mergeCell ref="H29:H30"/>
    <mergeCell ref="I29:I30"/>
    <mergeCell ref="L29:L30"/>
    <mergeCell ref="B27:B28"/>
    <mergeCell ref="C27:C28"/>
    <mergeCell ref="D27:D28"/>
    <mergeCell ref="E27:E28"/>
    <mergeCell ref="F27:F28"/>
    <mergeCell ref="G27:G28"/>
    <mergeCell ref="H27:H28"/>
    <mergeCell ref="I27:I28"/>
    <mergeCell ref="L27:L28"/>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1:B22"/>
    <mergeCell ref="C21:C22"/>
    <mergeCell ref="D21:D22"/>
    <mergeCell ref="E21:E22"/>
    <mergeCell ref="F21:F22"/>
    <mergeCell ref="G21:G22"/>
    <mergeCell ref="H21:H22"/>
    <mergeCell ref="I21:I22"/>
    <mergeCell ref="L21:L22"/>
    <mergeCell ref="B19:B20"/>
    <mergeCell ref="C19:C20"/>
    <mergeCell ref="D19:D20"/>
    <mergeCell ref="E19:E20"/>
    <mergeCell ref="F19:F20"/>
    <mergeCell ref="G19:G20"/>
    <mergeCell ref="H19:H20"/>
    <mergeCell ref="I19:I20"/>
    <mergeCell ref="L19:L20"/>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3:B14"/>
    <mergeCell ref="C13:C14"/>
    <mergeCell ref="D13:D14"/>
    <mergeCell ref="E13:E14"/>
    <mergeCell ref="F13:F14"/>
    <mergeCell ref="G13:G14"/>
    <mergeCell ref="H13:H14"/>
    <mergeCell ref="I13:I14"/>
    <mergeCell ref="L13:L14"/>
    <mergeCell ref="B11:B12"/>
    <mergeCell ref="C11:C12"/>
    <mergeCell ref="D11:D12"/>
    <mergeCell ref="E11:E12"/>
    <mergeCell ref="F11:F12"/>
    <mergeCell ref="G11:G12"/>
    <mergeCell ref="H11:H12"/>
    <mergeCell ref="I11:I12"/>
    <mergeCell ref="L11:L12"/>
    <mergeCell ref="B9:B10"/>
    <mergeCell ref="C9:C10"/>
    <mergeCell ref="D9:D10"/>
    <mergeCell ref="E9:E10"/>
    <mergeCell ref="F9:F10"/>
    <mergeCell ref="G9:G10"/>
    <mergeCell ref="H9:H10"/>
    <mergeCell ref="I9:I10"/>
    <mergeCell ref="L9:L10"/>
    <mergeCell ref="B7:B8"/>
    <mergeCell ref="C7:C8"/>
    <mergeCell ref="D7:D8"/>
    <mergeCell ref="E7:E8"/>
    <mergeCell ref="F7:F8"/>
    <mergeCell ref="G7:G8"/>
    <mergeCell ref="H7:H8"/>
    <mergeCell ref="I7:I8"/>
    <mergeCell ref="L7:L8"/>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s>
  <phoneticPr fontId="1"/>
  <conditionalFormatting sqref="C7:C46">
    <cfRule type="containsText" dxfId="2095" priority="104" operator="containsText" text="中止">
      <formula>NOT(ISERROR(SEARCH("中止",C7)))</formula>
    </cfRule>
  </conditionalFormatting>
  <conditionalFormatting sqref="C47:C66">
    <cfRule type="containsText" dxfId="2094" priority="103" operator="containsText" text="中止">
      <formula>NOT(ISERROR(SEARCH("中止",C47)))</formula>
    </cfRule>
  </conditionalFormatting>
  <conditionalFormatting sqref="C67:C86">
    <cfRule type="containsText" dxfId="2093" priority="102" operator="containsText" text="中止">
      <formula>NOT(ISERROR(SEARCH("中止",C67)))</formula>
    </cfRule>
  </conditionalFormatting>
  <conditionalFormatting sqref="C87:C106">
    <cfRule type="containsText" dxfId="2092" priority="101" operator="containsText" text="中止">
      <formula>NOT(ISERROR(SEARCH("中止",C87)))</formula>
    </cfRule>
  </conditionalFormatting>
  <conditionalFormatting sqref="G7:G8">
    <cfRule type="notContainsBlanks" dxfId="2091" priority="98">
      <formula>LEN(TRIM(G7))&gt;0</formula>
    </cfRule>
    <cfRule type="expression" dxfId="2090" priority="99">
      <formula>$D$7&lt;&gt;""</formula>
    </cfRule>
  </conditionalFormatting>
  <conditionalFormatting sqref="G9:G10">
    <cfRule type="notContainsBlanks" dxfId="2089" priority="97">
      <formula>LEN(TRIM(G9))&gt;0</formula>
    </cfRule>
    <cfRule type="expression" dxfId="2088" priority="100">
      <formula>$D$9&lt;&gt;""</formula>
    </cfRule>
  </conditionalFormatting>
  <conditionalFormatting sqref="G11:G12">
    <cfRule type="notContainsBlanks" dxfId="2087" priority="95">
      <formula>LEN(TRIM(G11))&gt;0</formula>
    </cfRule>
    <cfRule type="expression" dxfId="2086" priority="96">
      <formula>$D$11&lt;&gt;""</formula>
    </cfRule>
  </conditionalFormatting>
  <conditionalFormatting sqref="G13:G14">
    <cfRule type="notContainsBlanks" dxfId="2085" priority="93">
      <formula>LEN(TRIM(G13))&gt;0</formula>
    </cfRule>
    <cfRule type="expression" dxfId="2084" priority="94">
      <formula>$D$13&lt;&gt;""</formula>
    </cfRule>
  </conditionalFormatting>
  <conditionalFormatting sqref="G15:G16">
    <cfRule type="notContainsBlanks" dxfId="2083" priority="91">
      <formula>LEN(TRIM(G15))&gt;0</formula>
    </cfRule>
    <cfRule type="expression" dxfId="2082" priority="92">
      <formula>$D$15&lt;&gt;""</formula>
    </cfRule>
  </conditionalFormatting>
  <conditionalFormatting sqref="G17:G18">
    <cfRule type="notContainsBlanks" dxfId="2081" priority="89">
      <formula>LEN(TRIM(G17))&gt;0</formula>
    </cfRule>
    <cfRule type="expression" dxfId="2080" priority="90">
      <formula>$D$17&lt;&gt;""</formula>
    </cfRule>
  </conditionalFormatting>
  <conditionalFormatting sqref="G19:G20">
    <cfRule type="notContainsBlanks" dxfId="2079" priority="87">
      <formula>LEN(TRIM(G19))&gt;0</formula>
    </cfRule>
    <cfRule type="expression" dxfId="2078" priority="88">
      <formula>$D$19&lt;&gt;""</formula>
    </cfRule>
  </conditionalFormatting>
  <conditionalFormatting sqref="G21:G22">
    <cfRule type="notContainsBlanks" dxfId="2077" priority="85">
      <formula>LEN(TRIM(G21))&gt;0</formula>
    </cfRule>
    <cfRule type="expression" dxfId="2076" priority="86">
      <formula>$D$21&lt;&gt;""</formula>
    </cfRule>
  </conditionalFormatting>
  <conditionalFormatting sqref="G23:G24">
    <cfRule type="notContainsBlanks" dxfId="2075" priority="83">
      <formula>LEN(TRIM(G23))&gt;0</formula>
    </cfRule>
    <cfRule type="expression" dxfId="2074" priority="84">
      <formula>$D$23&lt;&gt;""</formula>
    </cfRule>
  </conditionalFormatting>
  <conditionalFormatting sqref="G25:G26">
    <cfRule type="notContainsBlanks" dxfId="2073" priority="81">
      <formula>LEN(TRIM(G25))&gt;0</formula>
    </cfRule>
    <cfRule type="expression" dxfId="2072" priority="82">
      <formula>$D$25&lt;&gt;""</formula>
    </cfRule>
  </conditionalFormatting>
  <conditionalFormatting sqref="G27:G28">
    <cfRule type="notContainsBlanks" dxfId="2071" priority="79">
      <formula>LEN(TRIM(G27))&gt;0</formula>
    </cfRule>
    <cfRule type="expression" dxfId="2070" priority="80">
      <formula>$D$27&lt;&gt;""</formula>
    </cfRule>
  </conditionalFormatting>
  <conditionalFormatting sqref="G29:G30">
    <cfRule type="notContainsBlanks" dxfId="2069" priority="77">
      <formula>LEN(TRIM(G29))&gt;0</formula>
    </cfRule>
    <cfRule type="expression" dxfId="2068" priority="78">
      <formula>$D$29&lt;&gt;""</formula>
    </cfRule>
  </conditionalFormatting>
  <conditionalFormatting sqref="G31:G32">
    <cfRule type="notContainsBlanks" dxfId="2067" priority="75">
      <formula>LEN(TRIM(G31))&gt;0</formula>
    </cfRule>
    <cfRule type="expression" dxfId="2066" priority="76">
      <formula>$D$31&lt;&gt;""</formula>
    </cfRule>
  </conditionalFormatting>
  <conditionalFormatting sqref="G33:G34">
    <cfRule type="notContainsBlanks" dxfId="2065" priority="73">
      <formula>LEN(TRIM(G33))&gt;0</formula>
    </cfRule>
    <cfRule type="expression" dxfId="2064" priority="74">
      <formula>$D$33&lt;&gt;""</formula>
    </cfRule>
  </conditionalFormatting>
  <conditionalFormatting sqref="G35:G36">
    <cfRule type="notContainsBlanks" dxfId="2063" priority="71">
      <formula>LEN(TRIM(G35))&gt;0</formula>
    </cfRule>
    <cfRule type="expression" dxfId="2062" priority="72">
      <formula>$D$35&lt;&gt;""</formula>
    </cfRule>
  </conditionalFormatting>
  <conditionalFormatting sqref="G37:G38">
    <cfRule type="notContainsBlanks" dxfId="2061" priority="69">
      <formula>LEN(TRIM(G37))&gt;0</formula>
    </cfRule>
    <cfRule type="expression" dxfId="2060" priority="70">
      <formula>$D$37&lt;&gt;""</formula>
    </cfRule>
  </conditionalFormatting>
  <conditionalFormatting sqref="G39:G40">
    <cfRule type="notContainsBlanks" dxfId="2059" priority="67">
      <formula>LEN(TRIM(G39))&gt;0</formula>
    </cfRule>
    <cfRule type="expression" dxfId="2058" priority="68">
      <formula>$D$39&lt;&gt;""</formula>
    </cfRule>
  </conditionalFormatting>
  <conditionalFormatting sqref="G41:G42">
    <cfRule type="notContainsBlanks" dxfId="2057" priority="65">
      <formula>LEN(TRIM(G41))&gt;0</formula>
    </cfRule>
    <cfRule type="expression" dxfId="2056" priority="66">
      <formula>$D$41&lt;&gt;""</formula>
    </cfRule>
  </conditionalFormatting>
  <conditionalFormatting sqref="G43:G44">
    <cfRule type="notContainsBlanks" dxfId="2055" priority="63">
      <formula>LEN(TRIM(G43))&gt;0</formula>
    </cfRule>
    <cfRule type="expression" dxfId="2054" priority="64">
      <formula>$D$43&lt;&gt;""</formula>
    </cfRule>
  </conditionalFormatting>
  <conditionalFormatting sqref="G45:G46">
    <cfRule type="notContainsBlanks" dxfId="2053" priority="61">
      <formula>LEN(TRIM(G45))&gt;0</formula>
    </cfRule>
    <cfRule type="expression" dxfId="2052" priority="62">
      <formula>$D$45&lt;&gt;""</formula>
    </cfRule>
  </conditionalFormatting>
  <conditionalFormatting sqref="G47:G48">
    <cfRule type="notContainsBlanks" dxfId="2051" priority="59">
      <formula>LEN(TRIM(G47))&gt;0</formula>
    </cfRule>
    <cfRule type="expression" dxfId="2050" priority="60">
      <formula>$D$47&lt;&gt;""</formula>
    </cfRule>
  </conditionalFormatting>
  <conditionalFormatting sqref="G49:G50">
    <cfRule type="notContainsBlanks" dxfId="2049" priority="57">
      <formula>LEN(TRIM(G49))&gt;0</formula>
    </cfRule>
    <cfRule type="expression" dxfId="2048" priority="58">
      <formula>$D$49&lt;&gt;""</formula>
    </cfRule>
  </conditionalFormatting>
  <conditionalFormatting sqref="G51:G52">
    <cfRule type="notContainsBlanks" dxfId="2047" priority="55">
      <formula>LEN(TRIM(G51))&gt;0</formula>
    </cfRule>
    <cfRule type="expression" dxfId="2046" priority="56">
      <formula>$D$51&lt;&gt;""</formula>
    </cfRule>
  </conditionalFormatting>
  <conditionalFormatting sqref="G53:G54">
    <cfRule type="notContainsBlanks" dxfId="2045" priority="53">
      <formula>LEN(TRIM(G53))&gt;0</formula>
    </cfRule>
    <cfRule type="expression" dxfId="2044" priority="54">
      <formula>$D$53&lt;&gt;""</formula>
    </cfRule>
  </conditionalFormatting>
  <conditionalFormatting sqref="G55:G56">
    <cfRule type="notContainsBlanks" dxfId="2043" priority="51">
      <formula>LEN(TRIM(G55))&gt;0</formula>
    </cfRule>
    <cfRule type="expression" dxfId="2042" priority="52">
      <formula>$D$55&lt;&gt;""</formula>
    </cfRule>
  </conditionalFormatting>
  <conditionalFormatting sqref="G57:G58">
    <cfRule type="notContainsBlanks" dxfId="2041" priority="49">
      <formula>LEN(TRIM(G57))&gt;0</formula>
    </cfRule>
    <cfRule type="expression" dxfId="2040" priority="50">
      <formula>$D$57&lt;&gt;""</formula>
    </cfRule>
  </conditionalFormatting>
  <conditionalFormatting sqref="G59:G60">
    <cfRule type="notContainsBlanks" dxfId="2039" priority="47">
      <formula>LEN(TRIM(G59))&gt;0</formula>
    </cfRule>
    <cfRule type="expression" dxfId="2038" priority="48">
      <formula>$D$59&lt;&gt;""</formula>
    </cfRule>
  </conditionalFormatting>
  <conditionalFormatting sqref="G61:G62">
    <cfRule type="notContainsBlanks" dxfId="2037" priority="45">
      <formula>LEN(TRIM(G61))&gt;0</formula>
    </cfRule>
    <cfRule type="expression" dxfId="2036" priority="46">
      <formula>$D$61&lt;&gt;""</formula>
    </cfRule>
  </conditionalFormatting>
  <conditionalFormatting sqref="G63:G64">
    <cfRule type="notContainsBlanks" dxfId="2035" priority="43">
      <formula>LEN(TRIM(G63))&gt;0</formula>
    </cfRule>
    <cfRule type="expression" dxfId="2034" priority="44">
      <formula>$D$63&lt;&gt;""</formula>
    </cfRule>
  </conditionalFormatting>
  <conditionalFormatting sqref="G65:G66">
    <cfRule type="notContainsBlanks" dxfId="2033" priority="41">
      <formula>LEN(TRIM(G65))&gt;0</formula>
    </cfRule>
    <cfRule type="expression" dxfId="2032" priority="42">
      <formula>$D$65&lt;&gt;""</formula>
    </cfRule>
  </conditionalFormatting>
  <conditionalFormatting sqref="G67:G68">
    <cfRule type="notContainsBlanks" dxfId="2031" priority="39">
      <formula>LEN(TRIM(G67))&gt;0</formula>
    </cfRule>
    <cfRule type="expression" dxfId="2030" priority="40">
      <formula>$D$67&lt;&gt;""</formula>
    </cfRule>
  </conditionalFormatting>
  <conditionalFormatting sqref="G69:G70">
    <cfRule type="notContainsBlanks" dxfId="2029" priority="37">
      <formula>LEN(TRIM(G69))&gt;0</formula>
    </cfRule>
    <cfRule type="expression" dxfId="2028" priority="38">
      <formula>$D$69&lt;&gt;""</formula>
    </cfRule>
  </conditionalFormatting>
  <conditionalFormatting sqref="G71:G72">
    <cfRule type="notContainsBlanks" dxfId="2027" priority="35">
      <formula>LEN(TRIM(G71))&gt;0</formula>
    </cfRule>
    <cfRule type="expression" dxfId="2026" priority="36">
      <formula>$D$71&lt;&gt;""</formula>
    </cfRule>
  </conditionalFormatting>
  <conditionalFormatting sqref="G73:G74">
    <cfRule type="notContainsBlanks" dxfId="2025" priority="33">
      <formula>LEN(TRIM(G73))&gt;0</formula>
    </cfRule>
    <cfRule type="expression" dxfId="2024" priority="34">
      <formula>$D$73&lt;&gt;""</formula>
    </cfRule>
  </conditionalFormatting>
  <conditionalFormatting sqref="G75:G76">
    <cfRule type="notContainsBlanks" dxfId="2023" priority="31">
      <formula>LEN(TRIM(G75))&gt;0</formula>
    </cfRule>
    <cfRule type="expression" dxfId="2022" priority="32">
      <formula>$D$75&lt;&gt;""</formula>
    </cfRule>
  </conditionalFormatting>
  <conditionalFormatting sqref="G77:G78">
    <cfRule type="notContainsBlanks" dxfId="2021" priority="29">
      <formula>LEN(TRIM(G77))&gt;0</formula>
    </cfRule>
    <cfRule type="expression" dxfId="2020" priority="30">
      <formula>$D$77&lt;&gt;""</formula>
    </cfRule>
  </conditionalFormatting>
  <conditionalFormatting sqref="G79:G80">
    <cfRule type="notContainsBlanks" dxfId="2019" priority="27">
      <formula>LEN(TRIM(G79))&gt;0</formula>
    </cfRule>
    <cfRule type="expression" dxfId="2018" priority="28">
      <formula>$D$79&lt;&gt;""</formula>
    </cfRule>
  </conditionalFormatting>
  <conditionalFormatting sqref="G81:G82">
    <cfRule type="notContainsBlanks" dxfId="2017" priority="25">
      <formula>LEN(TRIM(G81))&gt;0</formula>
    </cfRule>
    <cfRule type="expression" dxfId="2016" priority="26">
      <formula>$D$81&lt;&gt;""</formula>
    </cfRule>
  </conditionalFormatting>
  <conditionalFormatting sqref="G83:G84">
    <cfRule type="notContainsBlanks" dxfId="2015" priority="23">
      <formula>LEN(TRIM(G83))&gt;0</formula>
    </cfRule>
    <cfRule type="expression" dxfId="2014" priority="24">
      <formula>$D$83&lt;&gt;""</formula>
    </cfRule>
  </conditionalFormatting>
  <conditionalFormatting sqref="G85:G86">
    <cfRule type="notContainsBlanks" dxfId="2013" priority="21">
      <formula>LEN(TRIM(G85))&gt;0</formula>
    </cfRule>
    <cfRule type="expression" dxfId="2012" priority="22">
      <formula>$D$85&lt;&gt;""</formula>
    </cfRule>
  </conditionalFormatting>
  <conditionalFormatting sqref="G87:G88">
    <cfRule type="notContainsBlanks" dxfId="2011" priority="19">
      <formula>LEN(TRIM(G87))&gt;0</formula>
    </cfRule>
    <cfRule type="expression" dxfId="2010" priority="20">
      <formula>$D$87&lt;&gt;""</formula>
    </cfRule>
  </conditionalFormatting>
  <conditionalFormatting sqref="G89:G90">
    <cfRule type="notContainsBlanks" dxfId="2009" priority="17">
      <formula>LEN(TRIM(G89))&gt;0</formula>
    </cfRule>
    <cfRule type="expression" dxfId="2008" priority="18">
      <formula>$D$89&lt;&gt;""</formula>
    </cfRule>
  </conditionalFormatting>
  <conditionalFormatting sqref="G91:G92">
    <cfRule type="notContainsBlanks" dxfId="2007" priority="15">
      <formula>LEN(TRIM(G91))&gt;0</formula>
    </cfRule>
    <cfRule type="expression" dxfId="2006" priority="16">
      <formula>$D$91&lt;&gt;""</formula>
    </cfRule>
  </conditionalFormatting>
  <conditionalFormatting sqref="G93:G94">
    <cfRule type="notContainsBlanks" dxfId="2005" priority="13">
      <formula>LEN(TRIM(G93))&gt;0</formula>
    </cfRule>
    <cfRule type="expression" dxfId="2004" priority="14">
      <formula>$D$93&lt;&gt;""</formula>
    </cfRule>
  </conditionalFormatting>
  <conditionalFormatting sqref="G95:G96">
    <cfRule type="notContainsBlanks" dxfId="2003" priority="11">
      <formula>LEN(TRIM(G95))&gt;0</formula>
    </cfRule>
    <cfRule type="expression" dxfId="2002" priority="12">
      <formula>$D$95&lt;&gt;""</formula>
    </cfRule>
  </conditionalFormatting>
  <conditionalFormatting sqref="G97:G98">
    <cfRule type="notContainsBlanks" dxfId="2001" priority="9">
      <formula>LEN(TRIM(G97))&gt;0</formula>
    </cfRule>
    <cfRule type="expression" dxfId="2000" priority="10">
      <formula>$D$97&lt;&gt;""</formula>
    </cfRule>
  </conditionalFormatting>
  <conditionalFormatting sqref="G99:G100">
    <cfRule type="notContainsBlanks" dxfId="1999" priority="7">
      <formula>LEN(TRIM(G99))&gt;0</formula>
    </cfRule>
    <cfRule type="expression" dxfId="1998" priority="8">
      <formula>$D$99&lt;&gt;""</formula>
    </cfRule>
  </conditionalFormatting>
  <conditionalFormatting sqref="G101:G102">
    <cfRule type="notContainsBlanks" dxfId="1997" priority="5">
      <formula>LEN(TRIM(G101))&gt;0</formula>
    </cfRule>
    <cfRule type="expression" dxfId="1996" priority="6">
      <formula>$D$101&lt;&gt;""</formula>
    </cfRule>
  </conditionalFormatting>
  <conditionalFormatting sqref="G103:G104">
    <cfRule type="notContainsBlanks" dxfId="1995" priority="3">
      <formula>LEN(TRIM(G103))&gt;0</formula>
    </cfRule>
    <cfRule type="expression" dxfId="1994" priority="4">
      <formula>$D$103&lt;&gt;""</formula>
    </cfRule>
  </conditionalFormatting>
  <conditionalFormatting sqref="G105:G106">
    <cfRule type="notContainsBlanks" dxfId="1993" priority="1">
      <formula>LEN(TRIM(G105))&gt;0</formula>
    </cfRule>
    <cfRule type="expression" dxfId="1992" priority="2">
      <formula>$D$105&lt;&gt;""</formula>
    </cfRule>
  </conditionalFormatting>
  <dataValidations count="2">
    <dataValidation type="whole" imeMode="off" operator="lessThan" allowBlank="1" showInputMessage="1" showErrorMessage="1" errorTitle="入力不要です。" error="[キャンセル]をクリックしてください。" sqref="B7:F106 L5:L106 B5:K6 H7:K106" xr:uid="{00000000-0002-0000-2500-000000000000}">
      <formula1>0</formula1>
    </dataValidation>
    <dataValidation allowBlank="1" showInputMessage="1" showErrorMessage="1" promptTitle="入力の注意" prompt="円単位まで入力してください。表示は千円単位になります。" sqref="G7:G106" xr:uid="{00000000-0002-0000-2500-000001000000}"/>
  </dataValidations>
  <pageMargins left="0.59055118110236227" right="0.39370078740157483" top="0.74803149606299213" bottom="0.31496062992125984" header="0.31496062992125984" footer="0.15748031496062992"/>
  <pageSetup paperSize="9" scale="77" fitToHeight="0" orientation="landscape" r:id="rId1"/>
  <headerFooter>
    <oddHeader>&amp;L様式６（別添１）</oddHeader>
    <oddFooter xml:space="preserve">&amp;C&amp;"ＭＳ 明朝,標準"&amp;10
&amp;"ＭＳ Ｐゴシック,標準"&amp;P / &amp;N </oddFoot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7C80"/>
    <pageSetUpPr fitToPage="1"/>
  </sheetPr>
  <dimension ref="B1:M211"/>
  <sheetViews>
    <sheetView view="pageBreakPreview" zoomScale="95" zoomScaleNormal="100" zoomScaleSheetLayoutView="95" workbookViewId="0"/>
  </sheetViews>
  <sheetFormatPr defaultColWidth="9" defaultRowHeight="13"/>
  <cols>
    <col min="1" max="1" width="1.58203125" style="121" customWidth="1"/>
    <col min="2" max="2" width="6.83203125" style="121" customWidth="1"/>
    <col min="3" max="3" width="16.08203125" style="121" customWidth="1"/>
    <col min="4" max="4" width="21.33203125" style="121" customWidth="1"/>
    <col min="5" max="8" width="17.75" style="121" customWidth="1"/>
    <col min="9" max="9" width="21.5" style="121" customWidth="1"/>
    <col min="10" max="10" width="10.08203125" style="121" customWidth="1"/>
    <col min="11" max="11" width="9" style="121"/>
    <col min="12" max="12" width="1.58203125" style="121" customWidth="1"/>
    <col min="13" max="16384" width="9" style="121"/>
  </cols>
  <sheetData>
    <row r="1" spans="2:13" ht="9" customHeight="1"/>
    <row r="2" spans="2:13" s="281" customFormat="1" ht="18.75" customHeight="1" thickBot="1">
      <c r="B2" s="151" t="s">
        <v>446</v>
      </c>
      <c r="D2" s="517"/>
      <c r="J2" s="1457" t="s">
        <v>178</v>
      </c>
      <c r="K2" s="1457"/>
    </row>
    <row r="3" spans="2:13" ht="22.5" customHeight="1">
      <c r="B3" s="1524" t="s">
        <v>447</v>
      </c>
      <c r="C3" s="1462"/>
      <c r="D3" s="1054"/>
      <c r="E3" s="1060" t="s">
        <v>448</v>
      </c>
      <c r="F3" s="1054" t="s">
        <v>449</v>
      </c>
      <c r="G3" s="1054"/>
      <c r="H3" s="1054"/>
      <c r="I3" s="1164" t="s">
        <v>182</v>
      </c>
      <c r="J3" s="1054" t="s">
        <v>450</v>
      </c>
      <c r="K3" s="1055"/>
    </row>
    <row r="4" spans="2:13" ht="22.5" customHeight="1" thickBot="1">
      <c r="B4" s="1425"/>
      <c r="C4" s="1525"/>
      <c r="D4" s="1072"/>
      <c r="E4" s="1427"/>
      <c r="F4" s="518" t="s">
        <v>451</v>
      </c>
      <c r="G4" s="476" t="s">
        <v>452</v>
      </c>
      <c r="H4" s="518" t="s">
        <v>453</v>
      </c>
      <c r="I4" s="1526"/>
      <c r="J4" s="1072"/>
      <c r="K4" s="1073"/>
    </row>
    <row r="5" spans="2:13" ht="33" customHeight="1" thickBot="1">
      <c r="B5" s="1516" t="s">
        <v>454</v>
      </c>
      <c r="C5" s="1517"/>
      <c r="D5" s="1517"/>
      <c r="E5" s="535">
        <f>SUM(E6,E16,E26,E36,E46,E56,E66,E76,E86,E96,E106,E116,E126,E136,E146,E156,E166,E176,E186,E196)</f>
        <v>0</v>
      </c>
      <c r="F5" s="535">
        <f>IF(SUM(F6,F16,F26,F36,F46,F56,F66,F76,F86,F96,F106,F116,F126,F136,F146,F156,F166,F176,F186,F196)="","",SUM(F6,F16,F26,F36,F46,F56,F66,F76,F86,F96,F106,F116,F126,F136,F146,F156,F166,F176,F186,F196))</f>
        <v>0</v>
      </c>
      <c r="G5" s="535">
        <f>IF(SUM(G6,G16,G26,G36,G46,G56,G66,G76,G86,G96,G106,G116,G126,G136,G146,G156,G166,G176,G186,G196)="","",SUM(G6,G16,G26,G36,G46,G56,G66,G76,G86,G96,G106,G116,G126,G136,G146,G156,G166,G176,G186,G196))</f>
        <v>0</v>
      </c>
      <c r="H5" s="535">
        <f>IF(SUM(H6,H16,H26,H36,H46,H56,H66,H76,H86,H96,H106,H116,H126,H136,H146,H156,H166,H176,H186,H196)="","",SUM(H6,H16,H26,H36,H46,H56,H66,H76,H86,H96,H106,H116,H126,H136,H146,H156,H166,H176,H186,H196))</f>
        <v>0</v>
      </c>
      <c r="I5" s="519"/>
      <c r="J5" s="1518"/>
      <c r="K5" s="1519"/>
    </row>
    <row r="6" spans="2:13" ht="40.5" customHeight="1" thickTop="1">
      <c r="B6" s="537" t="str">
        <f>IF('⑥5.スケジュール(PR) '!B5="","",'⑥5.スケジュール(PR) '!B5)</f>
        <v/>
      </c>
      <c r="C6" s="1520" t="str">
        <f>IF('⑥5.スケジュール(PR) '!C5="","",'⑥5.スケジュール(PR) '!C5)</f>
        <v/>
      </c>
      <c r="D6" s="1521" t="str">
        <f>IF('⑥5.スケジュール(PR) '!D5="","",'⑥5.スケジュール(PR) '!D5)</f>
        <v/>
      </c>
      <c r="E6" s="536">
        <f>SUM(E7:E15)</f>
        <v>0</v>
      </c>
      <c r="F6" s="536">
        <f>SUM(F7:F15)</f>
        <v>0</v>
      </c>
      <c r="G6" s="536">
        <f>SUM(G7:G15)</f>
        <v>0</v>
      </c>
      <c r="H6" s="536">
        <f>SUM(H7:H15)</f>
        <v>0</v>
      </c>
      <c r="I6" s="520"/>
      <c r="J6" s="1522"/>
      <c r="K6" s="1523"/>
      <c r="L6" s="521"/>
      <c r="M6" s="158" t="s">
        <v>107</v>
      </c>
    </row>
    <row r="7" spans="2:13" ht="19.5" customHeight="1">
      <c r="B7" s="1498"/>
      <c r="C7" s="249" t="s">
        <v>188</v>
      </c>
      <c r="D7" s="522"/>
      <c r="E7" s="541">
        <f>SUM(F7:H7)</f>
        <v>0</v>
      </c>
      <c r="F7" s="523"/>
      <c r="G7" s="523"/>
      <c r="H7" s="523"/>
      <c r="I7" s="1170"/>
      <c r="J7" s="1503"/>
      <c r="K7" s="1504"/>
      <c r="L7" s="521"/>
      <c r="M7" s="163" t="s">
        <v>108</v>
      </c>
    </row>
    <row r="8" spans="2:13" ht="19.5" customHeight="1">
      <c r="B8" s="1499"/>
      <c r="C8" s="252" t="s">
        <v>189</v>
      </c>
      <c r="D8" s="524"/>
      <c r="E8" s="542">
        <f t="shared" ref="E8:E14" si="0">SUM(F8:H8)</f>
        <v>0</v>
      </c>
      <c r="F8" s="525"/>
      <c r="G8" s="525"/>
      <c r="H8" s="525"/>
      <c r="I8" s="1501"/>
      <c r="J8" s="1505"/>
      <c r="K8" s="1506"/>
      <c r="L8" s="526"/>
      <c r="M8" s="123"/>
    </row>
    <row r="9" spans="2:13" ht="19.5" customHeight="1">
      <c r="B9" s="1499"/>
      <c r="C9" s="252" t="s">
        <v>190</v>
      </c>
      <c r="D9" s="524"/>
      <c r="E9" s="542">
        <f t="shared" si="0"/>
        <v>0</v>
      </c>
      <c r="F9" s="525"/>
      <c r="G9" s="525"/>
      <c r="H9" s="525"/>
      <c r="I9" s="1501"/>
      <c r="J9" s="1505"/>
      <c r="K9" s="1506"/>
      <c r="L9" s="526"/>
      <c r="M9" s="158" t="s">
        <v>455</v>
      </c>
    </row>
    <row r="10" spans="2:13" ht="19.5" customHeight="1">
      <c r="B10" s="1499"/>
      <c r="C10" s="255" t="s">
        <v>191</v>
      </c>
      <c r="D10" s="524"/>
      <c r="E10" s="542">
        <f t="shared" si="0"/>
        <v>0</v>
      </c>
      <c r="F10" s="525"/>
      <c r="G10" s="525"/>
      <c r="H10" s="525"/>
      <c r="I10" s="1501"/>
      <c r="J10" s="1505"/>
      <c r="K10" s="1506"/>
      <c r="L10" s="526"/>
      <c r="M10" s="124" t="s">
        <v>456</v>
      </c>
    </row>
    <row r="11" spans="2:13" ht="19.5" customHeight="1">
      <c r="B11" s="1499"/>
      <c r="C11" s="252" t="s">
        <v>192</v>
      </c>
      <c r="D11" s="524"/>
      <c r="E11" s="542">
        <f t="shared" si="0"/>
        <v>0</v>
      </c>
      <c r="F11" s="525"/>
      <c r="G11" s="525"/>
      <c r="H11" s="525"/>
      <c r="I11" s="1501"/>
      <c r="J11" s="1505"/>
      <c r="K11" s="1506"/>
      <c r="L11" s="521"/>
    </row>
    <row r="12" spans="2:13" ht="19.5" customHeight="1">
      <c r="B12" s="1499"/>
      <c r="C12" s="252" t="s">
        <v>193</v>
      </c>
      <c r="D12" s="524"/>
      <c r="E12" s="542">
        <f t="shared" si="0"/>
        <v>0</v>
      </c>
      <c r="F12" s="527"/>
      <c r="G12" s="527"/>
      <c r="H12" s="527"/>
      <c r="I12" s="1501"/>
      <c r="J12" s="1507"/>
      <c r="K12" s="1508"/>
      <c r="L12" s="521"/>
    </row>
    <row r="13" spans="2:13" ht="19.5" customHeight="1">
      <c r="B13" s="1499"/>
      <c r="C13" s="257" t="s">
        <v>194</v>
      </c>
      <c r="D13" s="524"/>
      <c r="E13" s="542">
        <f t="shared" si="0"/>
        <v>0</v>
      </c>
      <c r="F13" s="525"/>
      <c r="G13" s="525"/>
      <c r="H13" s="525"/>
      <c r="I13" s="1501"/>
      <c r="J13" s="1505"/>
      <c r="K13" s="1506"/>
      <c r="L13" s="521"/>
    </row>
    <row r="14" spans="2:13" ht="19.5" customHeight="1">
      <c r="B14" s="1499"/>
      <c r="C14" s="252" t="s">
        <v>195</v>
      </c>
      <c r="D14" s="524"/>
      <c r="E14" s="542">
        <f t="shared" si="0"/>
        <v>0</v>
      </c>
      <c r="F14" s="525"/>
      <c r="G14" s="525"/>
      <c r="H14" s="525"/>
      <c r="I14" s="1501"/>
      <c r="J14" s="1505"/>
      <c r="K14" s="1506"/>
      <c r="L14" s="521"/>
    </row>
    <row r="15" spans="2:13" ht="19.5" customHeight="1" thickBot="1">
      <c r="B15" s="1500"/>
      <c r="C15" s="258" t="s">
        <v>196</v>
      </c>
      <c r="D15" s="528"/>
      <c r="E15" s="543">
        <f>SUM(F15:H15)</f>
        <v>0</v>
      </c>
      <c r="F15" s="529"/>
      <c r="G15" s="529"/>
      <c r="H15" s="529"/>
      <c r="I15" s="1502"/>
      <c r="J15" s="1496"/>
      <c r="K15" s="1497"/>
      <c r="L15" s="521"/>
    </row>
    <row r="16" spans="2:13" ht="37.5" customHeight="1">
      <c r="B16" s="514" t="str">
        <f>IF('⑥5.スケジュール(PR) '!B6="","",'⑥5.スケジュール(PR) '!B6)</f>
        <v/>
      </c>
      <c r="C16" s="1511" t="str">
        <f>IF('⑥5.スケジュール(PR) '!C6="","",'⑥5.スケジュール(PR) '!C6)</f>
        <v/>
      </c>
      <c r="D16" s="1512" t="str">
        <f>IF('⑥5.スケジュール(PR) '!D6="","",'⑥5.スケジュール(PR) '!D6)</f>
        <v/>
      </c>
      <c r="E16" s="538">
        <f>SUM(E17:E25)</f>
        <v>0</v>
      </c>
      <c r="F16" s="538">
        <f>SUM(F17:F25)</f>
        <v>0</v>
      </c>
      <c r="G16" s="538">
        <f>SUM(G17:G25)</f>
        <v>0</v>
      </c>
      <c r="H16" s="538">
        <f>SUM(H17:H25)</f>
        <v>0</v>
      </c>
      <c r="I16" s="530"/>
      <c r="J16" s="1064"/>
      <c r="K16" s="1513"/>
      <c r="L16" s="521"/>
    </row>
    <row r="17" spans="2:13" ht="19.5" customHeight="1">
      <c r="B17" s="1498"/>
      <c r="C17" s="249" t="s">
        <v>188</v>
      </c>
      <c r="D17" s="522"/>
      <c r="E17" s="541">
        <f>SUM(F17:H17)</f>
        <v>0</v>
      </c>
      <c r="F17" s="523"/>
      <c r="G17" s="523"/>
      <c r="H17" s="523"/>
      <c r="I17" s="1170"/>
      <c r="J17" s="1503"/>
      <c r="K17" s="1504"/>
      <c r="L17" s="526"/>
      <c r="M17" s="123"/>
    </row>
    <row r="18" spans="2:13" ht="19.5" customHeight="1">
      <c r="B18" s="1499"/>
      <c r="C18" s="252" t="s">
        <v>189</v>
      </c>
      <c r="D18" s="524"/>
      <c r="E18" s="542">
        <f t="shared" ref="E18:E24" si="1">SUM(F18:H18)</f>
        <v>0</v>
      </c>
      <c r="F18" s="525"/>
      <c r="G18" s="525"/>
      <c r="H18" s="525"/>
      <c r="I18" s="1501"/>
      <c r="J18" s="1505"/>
      <c r="K18" s="1506"/>
      <c r="L18" s="521"/>
    </row>
    <row r="19" spans="2:13" ht="19.5" customHeight="1">
      <c r="B19" s="1499"/>
      <c r="C19" s="252" t="s">
        <v>190</v>
      </c>
      <c r="D19" s="524"/>
      <c r="E19" s="542">
        <f t="shared" si="1"/>
        <v>0</v>
      </c>
      <c r="F19" s="525"/>
      <c r="G19" s="525"/>
      <c r="H19" s="525"/>
      <c r="I19" s="1501"/>
      <c r="J19" s="1505"/>
      <c r="K19" s="1506"/>
      <c r="L19" s="521"/>
    </row>
    <row r="20" spans="2:13" ht="19.5" customHeight="1">
      <c r="B20" s="1499"/>
      <c r="C20" s="255" t="s">
        <v>191</v>
      </c>
      <c r="D20" s="524"/>
      <c r="E20" s="542">
        <f t="shared" si="1"/>
        <v>0</v>
      </c>
      <c r="F20" s="525"/>
      <c r="G20" s="525"/>
      <c r="H20" s="525"/>
      <c r="I20" s="1501"/>
      <c r="J20" s="1505"/>
      <c r="K20" s="1506"/>
      <c r="L20" s="521"/>
    </row>
    <row r="21" spans="2:13" ht="19.5" customHeight="1">
      <c r="B21" s="1499"/>
      <c r="C21" s="252" t="s">
        <v>192</v>
      </c>
      <c r="D21" s="524"/>
      <c r="E21" s="542">
        <f t="shared" si="1"/>
        <v>0</v>
      </c>
      <c r="F21" s="525"/>
      <c r="G21" s="525"/>
      <c r="H21" s="525"/>
      <c r="I21" s="1501"/>
      <c r="J21" s="1505"/>
      <c r="K21" s="1506"/>
      <c r="L21" s="526"/>
      <c r="M21" s="123"/>
    </row>
    <row r="22" spans="2:13" ht="19.5" customHeight="1">
      <c r="B22" s="1499"/>
      <c r="C22" s="252" t="s">
        <v>193</v>
      </c>
      <c r="D22" s="524"/>
      <c r="E22" s="542">
        <f t="shared" si="1"/>
        <v>0</v>
      </c>
      <c r="F22" s="527"/>
      <c r="G22" s="527"/>
      <c r="H22" s="527"/>
      <c r="I22" s="1501"/>
      <c r="J22" s="1505"/>
      <c r="K22" s="1506"/>
      <c r="L22" s="526"/>
      <c r="M22" s="123"/>
    </row>
    <row r="23" spans="2:13" ht="19.5" customHeight="1">
      <c r="B23" s="1499"/>
      <c r="C23" s="257" t="s">
        <v>194</v>
      </c>
      <c r="D23" s="524"/>
      <c r="E23" s="542">
        <f t="shared" si="1"/>
        <v>0</v>
      </c>
      <c r="F23" s="525"/>
      <c r="G23" s="525"/>
      <c r="H23" s="525"/>
      <c r="I23" s="1501"/>
      <c r="J23" s="1505"/>
      <c r="K23" s="1506"/>
      <c r="L23" s="526"/>
      <c r="M23" s="123"/>
    </row>
    <row r="24" spans="2:13" ht="19.5" customHeight="1">
      <c r="B24" s="1499"/>
      <c r="C24" s="252" t="s">
        <v>195</v>
      </c>
      <c r="D24" s="524"/>
      <c r="E24" s="542">
        <f t="shared" si="1"/>
        <v>0</v>
      </c>
      <c r="F24" s="525"/>
      <c r="G24" s="525"/>
      <c r="H24" s="525"/>
      <c r="I24" s="1501"/>
      <c r="J24" s="1505"/>
      <c r="K24" s="1506"/>
      <c r="L24" s="526"/>
      <c r="M24" s="123"/>
    </row>
    <row r="25" spans="2:13" ht="19.5" customHeight="1" thickBot="1">
      <c r="B25" s="1500"/>
      <c r="C25" s="258" t="s">
        <v>196</v>
      </c>
      <c r="D25" s="528"/>
      <c r="E25" s="543">
        <f>SUM(F25:H25)</f>
        <v>0</v>
      </c>
      <c r="F25" s="529"/>
      <c r="G25" s="529"/>
      <c r="H25" s="529"/>
      <c r="I25" s="1502"/>
      <c r="J25" s="1494"/>
      <c r="K25" s="1495"/>
      <c r="L25" s="526"/>
      <c r="M25" s="123"/>
    </row>
    <row r="26" spans="2:13" ht="37.5" customHeight="1">
      <c r="B26" s="514" t="str">
        <f>IF('⑥5.スケジュール(PR) '!B7="","",'⑥5.スケジュール(PR) '!B7)</f>
        <v/>
      </c>
      <c r="C26" s="1511" t="str">
        <f>IF('⑥5.スケジュール(PR) '!C7="","",'⑥5.スケジュール(PR) '!C7)</f>
        <v/>
      </c>
      <c r="D26" s="1512" t="str">
        <f>IF('⑥5.スケジュール(PR) '!D7="","",'⑥5.スケジュール(PR) '!D7)</f>
        <v/>
      </c>
      <c r="E26" s="538">
        <f>SUM(E27:E35)</f>
        <v>0</v>
      </c>
      <c r="F26" s="538">
        <f>SUM(F27:F35)</f>
        <v>0</v>
      </c>
      <c r="G26" s="538">
        <f>SUM(G27:G35)</f>
        <v>0</v>
      </c>
      <c r="H26" s="538">
        <f>SUM(H27:H35)</f>
        <v>0</v>
      </c>
      <c r="I26" s="531"/>
      <c r="J26" s="1514"/>
      <c r="K26" s="1515"/>
      <c r="L26" s="521"/>
    </row>
    <row r="27" spans="2:13" ht="19.5" customHeight="1">
      <c r="B27" s="1498"/>
      <c r="C27" s="249" t="s">
        <v>188</v>
      </c>
      <c r="D27" s="522"/>
      <c r="E27" s="541">
        <f>SUM(F27:H27)</f>
        <v>0</v>
      </c>
      <c r="F27" s="523"/>
      <c r="G27" s="523"/>
      <c r="H27" s="523"/>
      <c r="I27" s="1170"/>
      <c r="J27" s="1503"/>
      <c r="K27" s="1504"/>
      <c r="L27" s="526"/>
      <c r="M27" s="123"/>
    </row>
    <row r="28" spans="2:13" ht="19.5" customHeight="1">
      <c r="B28" s="1499"/>
      <c r="C28" s="252" t="s">
        <v>189</v>
      </c>
      <c r="D28" s="524"/>
      <c r="E28" s="542">
        <f t="shared" ref="E28:E34" si="2">SUM(F28:H28)</f>
        <v>0</v>
      </c>
      <c r="F28" s="525"/>
      <c r="G28" s="525"/>
      <c r="H28" s="525"/>
      <c r="I28" s="1501"/>
      <c r="J28" s="1505"/>
      <c r="K28" s="1506"/>
      <c r="L28" s="521"/>
    </row>
    <row r="29" spans="2:13" ht="19.5" customHeight="1">
      <c r="B29" s="1499"/>
      <c r="C29" s="252" t="s">
        <v>190</v>
      </c>
      <c r="D29" s="524"/>
      <c r="E29" s="542">
        <f t="shared" si="2"/>
        <v>0</v>
      </c>
      <c r="F29" s="525"/>
      <c r="G29" s="525"/>
      <c r="H29" s="525"/>
      <c r="I29" s="1501"/>
      <c r="J29" s="1505"/>
      <c r="K29" s="1506"/>
      <c r="L29" s="521"/>
    </row>
    <row r="30" spans="2:13" ht="19.5" customHeight="1">
      <c r="B30" s="1499"/>
      <c r="C30" s="255" t="s">
        <v>191</v>
      </c>
      <c r="D30" s="524"/>
      <c r="E30" s="542">
        <f t="shared" si="2"/>
        <v>0</v>
      </c>
      <c r="F30" s="525"/>
      <c r="G30" s="525"/>
      <c r="H30" s="525"/>
      <c r="I30" s="1501"/>
      <c r="J30" s="1505"/>
      <c r="K30" s="1506"/>
      <c r="L30" s="521"/>
    </row>
    <row r="31" spans="2:13" ht="19.5" customHeight="1">
      <c r="B31" s="1499"/>
      <c r="C31" s="252" t="s">
        <v>192</v>
      </c>
      <c r="D31" s="524"/>
      <c r="E31" s="542">
        <f t="shared" si="2"/>
        <v>0</v>
      </c>
      <c r="F31" s="525"/>
      <c r="G31" s="525"/>
      <c r="H31" s="525"/>
      <c r="I31" s="1501"/>
      <c r="J31" s="1505"/>
      <c r="K31" s="1506"/>
      <c r="L31" s="526"/>
      <c r="M31" s="123"/>
    </row>
    <row r="32" spans="2:13" ht="19.5" customHeight="1">
      <c r="B32" s="1499"/>
      <c r="C32" s="252" t="s">
        <v>193</v>
      </c>
      <c r="D32" s="524"/>
      <c r="E32" s="542">
        <f t="shared" si="2"/>
        <v>0</v>
      </c>
      <c r="F32" s="527"/>
      <c r="G32" s="527"/>
      <c r="H32" s="527"/>
      <c r="I32" s="1501"/>
      <c r="J32" s="1507"/>
      <c r="K32" s="1508"/>
      <c r="L32" s="526"/>
      <c r="M32" s="123"/>
    </row>
    <row r="33" spans="2:13" ht="19.5" customHeight="1">
      <c r="B33" s="1499"/>
      <c r="C33" s="257" t="s">
        <v>194</v>
      </c>
      <c r="D33" s="524"/>
      <c r="E33" s="542">
        <f t="shared" si="2"/>
        <v>0</v>
      </c>
      <c r="F33" s="525"/>
      <c r="G33" s="525"/>
      <c r="H33" s="525"/>
      <c r="I33" s="1501"/>
      <c r="J33" s="1505"/>
      <c r="K33" s="1506"/>
      <c r="L33" s="526"/>
      <c r="M33" s="123"/>
    </row>
    <row r="34" spans="2:13" ht="19.5" customHeight="1">
      <c r="B34" s="1499"/>
      <c r="C34" s="252" t="s">
        <v>195</v>
      </c>
      <c r="D34" s="524"/>
      <c r="E34" s="542">
        <f t="shared" si="2"/>
        <v>0</v>
      </c>
      <c r="F34" s="525"/>
      <c r="G34" s="525"/>
      <c r="H34" s="525"/>
      <c r="I34" s="1501"/>
      <c r="J34" s="1505"/>
      <c r="K34" s="1506"/>
      <c r="L34" s="526"/>
      <c r="M34" s="123"/>
    </row>
    <row r="35" spans="2:13" ht="19.5" customHeight="1" thickBot="1">
      <c r="B35" s="1500"/>
      <c r="C35" s="258" t="s">
        <v>196</v>
      </c>
      <c r="D35" s="528"/>
      <c r="E35" s="543">
        <f>SUM(F35:H35)</f>
        <v>0</v>
      </c>
      <c r="F35" s="529"/>
      <c r="G35" s="529"/>
      <c r="H35" s="529"/>
      <c r="I35" s="1502"/>
      <c r="J35" s="1496"/>
      <c r="K35" s="1497"/>
      <c r="L35" s="526"/>
      <c r="M35" s="123"/>
    </row>
    <row r="36" spans="2:13" ht="37.5" customHeight="1">
      <c r="B36" s="514" t="str">
        <f>IF('⑥5.スケジュール(PR) '!B8="","",'⑥5.スケジュール(PR) '!B8)</f>
        <v/>
      </c>
      <c r="C36" s="1511" t="str">
        <f>IF('⑥5.スケジュール(PR) '!C8="","",'⑥5.スケジュール(PR) '!C8)</f>
        <v/>
      </c>
      <c r="D36" s="1512" t="str">
        <f>IF('⑥5.スケジュール(PR) '!D8="","",'⑥5.スケジュール(PR) '!D8)</f>
        <v/>
      </c>
      <c r="E36" s="538">
        <f>SUM(E37:E45)</f>
        <v>0</v>
      </c>
      <c r="F36" s="538">
        <f>SUM(F37:F45)</f>
        <v>0</v>
      </c>
      <c r="G36" s="538">
        <f>SUM(G37:G45)</f>
        <v>0</v>
      </c>
      <c r="H36" s="538">
        <f>SUM(H37:H45)</f>
        <v>0</v>
      </c>
      <c r="I36" s="530"/>
      <c r="J36" s="1064"/>
      <c r="K36" s="1513"/>
      <c r="L36" s="521"/>
    </row>
    <row r="37" spans="2:13" ht="19.5" customHeight="1">
      <c r="B37" s="1498"/>
      <c r="C37" s="249" t="s">
        <v>188</v>
      </c>
      <c r="D37" s="522"/>
      <c r="E37" s="541">
        <f>SUM(F37:H37)</f>
        <v>0</v>
      </c>
      <c r="F37" s="523"/>
      <c r="G37" s="523"/>
      <c r="H37" s="523"/>
      <c r="I37" s="1170"/>
      <c r="J37" s="1503"/>
      <c r="K37" s="1504"/>
      <c r="L37" s="526"/>
      <c r="M37" s="123"/>
    </row>
    <row r="38" spans="2:13" ht="19.5" customHeight="1">
      <c r="B38" s="1499"/>
      <c r="C38" s="252" t="s">
        <v>189</v>
      </c>
      <c r="D38" s="524"/>
      <c r="E38" s="542">
        <f t="shared" ref="E38:E44" si="3">SUM(F38:H38)</f>
        <v>0</v>
      </c>
      <c r="F38" s="525"/>
      <c r="G38" s="525"/>
      <c r="H38" s="525"/>
      <c r="I38" s="1501"/>
      <c r="J38" s="1505"/>
      <c r="K38" s="1506"/>
      <c r="L38" s="521"/>
    </row>
    <row r="39" spans="2:13" ht="19.5" customHeight="1">
      <c r="B39" s="1499"/>
      <c r="C39" s="252" t="s">
        <v>190</v>
      </c>
      <c r="D39" s="524"/>
      <c r="E39" s="542">
        <f t="shared" si="3"/>
        <v>0</v>
      </c>
      <c r="F39" s="525"/>
      <c r="G39" s="525"/>
      <c r="H39" s="525"/>
      <c r="I39" s="1501"/>
      <c r="J39" s="1505"/>
      <c r="K39" s="1506"/>
      <c r="L39" s="521"/>
    </row>
    <row r="40" spans="2:13" ht="19.5" customHeight="1">
      <c r="B40" s="1499"/>
      <c r="C40" s="255" t="s">
        <v>191</v>
      </c>
      <c r="D40" s="524"/>
      <c r="E40" s="542">
        <f t="shared" si="3"/>
        <v>0</v>
      </c>
      <c r="F40" s="525"/>
      <c r="G40" s="525"/>
      <c r="H40" s="525"/>
      <c r="I40" s="1501"/>
      <c r="J40" s="1505"/>
      <c r="K40" s="1506"/>
      <c r="L40" s="521"/>
    </row>
    <row r="41" spans="2:13" ht="19.5" customHeight="1">
      <c r="B41" s="1499"/>
      <c r="C41" s="252" t="s">
        <v>192</v>
      </c>
      <c r="D41" s="524"/>
      <c r="E41" s="542">
        <f t="shared" si="3"/>
        <v>0</v>
      </c>
      <c r="F41" s="525"/>
      <c r="G41" s="525"/>
      <c r="H41" s="525"/>
      <c r="I41" s="1501"/>
      <c r="J41" s="1505"/>
      <c r="K41" s="1506"/>
      <c r="L41" s="526"/>
      <c r="M41" s="123"/>
    </row>
    <row r="42" spans="2:13" ht="19.5" customHeight="1">
      <c r="B42" s="1499"/>
      <c r="C42" s="252" t="s">
        <v>193</v>
      </c>
      <c r="D42" s="524"/>
      <c r="E42" s="542">
        <f t="shared" si="3"/>
        <v>0</v>
      </c>
      <c r="F42" s="527"/>
      <c r="G42" s="527"/>
      <c r="H42" s="527"/>
      <c r="I42" s="1501"/>
      <c r="J42" s="1505"/>
      <c r="K42" s="1506"/>
      <c r="L42" s="526"/>
      <c r="M42" s="123"/>
    </row>
    <row r="43" spans="2:13" ht="19.5" customHeight="1">
      <c r="B43" s="1499"/>
      <c r="C43" s="257" t="s">
        <v>194</v>
      </c>
      <c r="D43" s="524"/>
      <c r="E43" s="542">
        <f t="shared" si="3"/>
        <v>0</v>
      </c>
      <c r="F43" s="525"/>
      <c r="G43" s="525"/>
      <c r="H43" s="525"/>
      <c r="I43" s="1501"/>
      <c r="J43" s="1505"/>
      <c r="K43" s="1506"/>
      <c r="L43" s="526"/>
      <c r="M43" s="123"/>
    </row>
    <row r="44" spans="2:13" ht="19.5" customHeight="1">
      <c r="B44" s="1499"/>
      <c r="C44" s="252" t="s">
        <v>195</v>
      </c>
      <c r="D44" s="524"/>
      <c r="E44" s="542">
        <f t="shared" si="3"/>
        <v>0</v>
      </c>
      <c r="F44" s="525"/>
      <c r="G44" s="525"/>
      <c r="H44" s="525"/>
      <c r="I44" s="1501"/>
      <c r="J44" s="1505"/>
      <c r="K44" s="1506"/>
      <c r="L44" s="526"/>
      <c r="M44" s="123"/>
    </row>
    <row r="45" spans="2:13" ht="19.5" customHeight="1" thickBot="1">
      <c r="B45" s="1500"/>
      <c r="C45" s="258" t="s">
        <v>196</v>
      </c>
      <c r="D45" s="528"/>
      <c r="E45" s="543">
        <f>SUM(F45:H45)</f>
        <v>0</v>
      </c>
      <c r="F45" s="529"/>
      <c r="G45" s="529"/>
      <c r="H45" s="529"/>
      <c r="I45" s="1502"/>
      <c r="J45" s="1494"/>
      <c r="K45" s="1495"/>
      <c r="L45" s="526"/>
      <c r="M45" s="123"/>
    </row>
    <row r="46" spans="2:13" ht="37.5" customHeight="1">
      <c r="B46" s="539" t="str">
        <f>IF('⑥5.スケジュール(PR) '!B9="","",'⑥5.スケジュール(PR) '!B9)</f>
        <v/>
      </c>
      <c r="C46" s="1490" t="str">
        <f>IF('⑥5.スケジュール(PR) '!C9="","",'⑥5.スケジュール(PR) '!C9)</f>
        <v/>
      </c>
      <c r="D46" s="1491" t="str">
        <f>IF('⑥5.スケジュール(PR) '!D9="","",'⑥5.スケジュール(PR) '!D9)</f>
        <v/>
      </c>
      <c r="E46" s="540">
        <f>SUM(E47:E55)</f>
        <v>0</v>
      </c>
      <c r="F46" s="540">
        <f>SUM(F47:F55)</f>
        <v>0</v>
      </c>
      <c r="G46" s="540">
        <f>SUM(G47:G55)</f>
        <v>0</v>
      </c>
      <c r="H46" s="540">
        <f>SUM(H47:H55)</f>
        <v>0</v>
      </c>
      <c r="I46" s="532"/>
      <c r="J46" s="1492"/>
      <c r="K46" s="1493"/>
      <c r="L46" s="521"/>
    </row>
    <row r="47" spans="2:13" ht="19.5" customHeight="1">
      <c r="B47" s="1498"/>
      <c r="C47" s="249" t="s">
        <v>188</v>
      </c>
      <c r="D47" s="522"/>
      <c r="E47" s="541">
        <f>SUM(F47:H47)</f>
        <v>0</v>
      </c>
      <c r="F47" s="523"/>
      <c r="G47" s="523"/>
      <c r="H47" s="523"/>
      <c r="I47" s="1170"/>
      <c r="J47" s="1503"/>
      <c r="K47" s="1504"/>
      <c r="L47" s="526"/>
      <c r="M47" s="123"/>
    </row>
    <row r="48" spans="2:13" ht="19.5" customHeight="1">
      <c r="B48" s="1499"/>
      <c r="C48" s="252" t="s">
        <v>189</v>
      </c>
      <c r="D48" s="524"/>
      <c r="E48" s="542">
        <f t="shared" ref="E48:E54" si="4">SUM(F48:H48)</f>
        <v>0</v>
      </c>
      <c r="F48" s="525"/>
      <c r="G48" s="525"/>
      <c r="H48" s="525"/>
      <c r="I48" s="1501"/>
      <c r="J48" s="1505"/>
      <c r="K48" s="1506"/>
      <c r="L48" s="521"/>
    </row>
    <row r="49" spans="2:13" ht="19.5" customHeight="1">
      <c r="B49" s="1499"/>
      <c r="C49" s="252" t="s">
        <v>190</v>
      </c>
      <c r="D49" s="524"/>
      <c r="E49" s="542">
        <f t="shared" si="4"/>
        <v>0</v>
      </c>
      <c r="F49" s="525"/>
      <c r="G49" s="525"/>
      <c r="H49" s="525"/>
      <c r="I49" s="1501"/>
      <c r="J49" s="1505"/>
      <c r="K49" s="1506"/>
      <c r="L49" s="521"/>
    </row>
    <row r="50" spans="2:13" ht="19.5" customHeight="1">
      <c r="B50" s="1499"/>
      <c r="C50" s="255" t="s">
        <v>191</v>
      </c>
      <c r="D50" s="524"/>
      <c r="E50" s="542">
        <f t="shared" si="4"/>
        <v>0</v>
      </c>
      <c r="F50" s="525"/>
      <c r="G50" s="525"/>
      <c r="H50" s="525"/>
      <c r="I50" s="1501"/>
      <c r="J50" s="1505"/>
      <c r="K50" s="1506"/>
      <c r="L50" s="521"/>
    </row>
    <row r="51" spans="2:13" ht="19.5" customHeight="1">
      <c r="B51" s="1499"/>
      <c r="C51" s="252" t="s">
        <v>192</v>
      </c>
      <c r="D51" s="524"/>
      <c r="E51" s="542">
        <f t="shared" si="4"/>
        <v>0</v>
      </c>
      <c r="F51" s="525"/>
      <c r="G51" s="525"/>
      <c r="H51" s="525"/>
      <c r="I51" s="1501"/>
      <c r="J51" s="1505"/>
      <c r="K51" s="1506"/>
      <c r="L51" s="526"/>
      <c r="M51" s="123"/>
    </row>
    <row r="52" spans="2:13" ht="19.5" customHeight="1">
      <c r="B52" s="1499"/>
      <c r="C52" s="252" t="s">
        <v>193</v>
      </c>
      <c r="D52" s="524"/>
      <c r="E52" s="542">
        <f t="shared" si="4"/>
        <v>0</v>
      </c>
      <c r="F52" s="527"/>
      <c r="G52" s="527"/>
      <c r="H52" s="527"/>
      <c r="I52" s="1501"/>
      <c r="J52" s="1507"/>
      <c r="K52" s="1508"/>
      <c r="L52" s="526"/>
      <c r="M52" s="123"/>
    </row>
    <row r="53" spans="2:13" ht="19.5" customHeight="1">
      <c r="B53" s="1499"/>
      <c r="C53" s="257" t="s">
        <v>194</v>
      </c>
      <c r="D53" s="524"/>
      <c r="E53" s="542">
        <f t="shared" si="4"/>
        <v>0</v>
      </c>
      <c r="F53" s="525"/>
      <c r="G53" s="525"/>
      <c r="H53" s="525"/>
      <c r="I53" s="1501"/>
      <c r="J53" s="1505"/>
      <c r="K53" s="1506"/>
      <c r="L53" s="526"/>
      <c r="M53" s="123"/>
    </row>
    <row r="54" spans="2:13" ht="19.5" customHeight="1">
      <c r="B54" s="1499"/>
      <c r="C54" s="252" t="s">
        <v>195</v>
      </c>
      <c r="D54" s="524"/>
      <c r="E54" s="542">
        <f t="shared" si="4"/>
        <v>0</v>
      </c>
      <c r="F54" s="525"/>
      <c r="G54" s="525"/>
      <c r="H54" s="525"/>
      <c r="I54" s="1501"/>
      <c r="J54" s="1505"/>
      <c r="K54" s="1506"/>
      <c r="L54" s="526"/>
      <c r="M54" s="123"/>
    </row>
    <row r="55" spans="2:13" ht="19.5" customHeight="1" thickBot="1">
      <c r="B55" s="1500"/>
      <c r="C55" s="258" t="s">
        <v>196</v>
      </c>
      <c r="D55" s="528"/>
      <c r="E55" s="543">
        <f>SUM(F55:H55)</f>
        <v>0</v>
      </c>
      <c r="F55" s="529"/>
      <c r="G55" s="529"/>
      <c r="H55" s="529"/>
      <c r="I55" s="1502"/>
      <c r="J55" s="1496"/>
      <c r="K55" s="1497"/>
      <c r="L55" s="526"/>
      <c r="M55" s="123"/>
    </row>
    <row r="56" spans="2:13" ht="37.5" customHeight="1">
      <c r="B56" s="514" t="str">
        <f>IF('⑥5.スケジュール(PR) '!B10="","",'⑥5.スケジュール(PR) '!B10)</f>
        <v/>
      </c>
      <c r="C56" s="1511" t="str">
        <f>IF('⑥5.スケジュール(PR) '!C10="","",'⑥5.スケジュール(PR) '!C10)</f>
        <v/>
      </c>
      <c r="D56" s="1512" t="str">
        <f>IF('⑥5.スケジュール(PR) '!D10="","",'⑥5.スケジュール(PR) '!D10)</f>
        <v/>
      </c>
      <c r="E56" s="538">
        <f>SUM(E57:E65)</f>
        <v>0</v>
      </c>
      <c r="F56" s="538">
        <f>SUM(F57:F65)</f>
        <v>0</v>
      </c>
      <c r="G56" s="538">
        <f>SUM(G57:G65)</f>
        <v>0</v>
      </c>
      <c r="H56" s="538">
        <f>SUM(H57:H65)</f>
        <v>0</v>
      </c>
      <c r="I56" s="530"/>
      <c r="J56" s="1064"/>
      <c r="K56" s="1513"/>
      <c r="L56" s="521"/>
    </row>
    <row r="57" spans="2:13" ht="19.5" customHeight="1">
      <c r="B57" s="1498"/>
      <c r="C57" s="249" t="s">
        <v>188</v>
      </c>
      <c r="D57" s="522"/>
      <c r="E57" s="541">
        <f>SUM(F57:H57)</f>
        <v>0</v>
      </c>
      <c r="F57" s="523"/>
      <c r="G57" s="523"/>
      <c r="H57" s="523"/>
      <c r="I57" s="1170"/>
      <c r="J57" s="1503"/>
      <c r="K57" s="1504"/>
      <c r="L57" s="526"/>
      <c r="M57" s="123"/>
    </row>
    <row r="58" spans="2:13" ht="19.5" customHeight="1">
      <c r="B58" s="1499"/>
      <c r="C58" s="252" t="s">
        <v>189</v>
      </c>
      <c r="D58" s="524"/>
      <c r="E58" s="542">
        <f t="shared" ref="E58:E64" si="5">SUM(F58:H58)</f>
        <v>0</v>
      </c>
      <c r="F58" s="525"/>
      <c r="G58" s="525"/>
      <c r="H58" s="525"/>
      <c r="I58" s="1501"/>
      <c r="J58" s="1505"/>
      <c r="K58" s="1506"/>
      <c r="L58" s="521"/>
    </row>
    <row r="59" spans="2:13" ht="19.5" customHeight="1">
      <c r="B59" s="1499"/>
      <c r="C59" s="252" t="s">
        <v>190</v>
      </c>
      <c r="D59" s="524"/>
      <c r="E59" s="542">
        <f t="shared" si="5"/>
        <v>0</v>
      </c>
      <c r="F59" s="525"/>
      <c r="G59" s="525"/>
      <c r="H59" s="525"/>
      <c r="I59" s="1501"/>
      <c r="J59" s="1505"/>
      <c r="K59" s="1506"/>
      <c r="L59" s="521"/>
    </row>
    <row r="60" spans="2:13" ht="19.5" customHeight="1">
      <c r="B60" s="1499"/>
      <c r="C60" s="255" t="s">
        <v>191</v>
      </c>
      <c r="D60" s="524"/>
      <c r="E60" s="542">
        <f t="shared" si="5"/>
        <v>0</v>
      </c>
      <c r="F60" s="525"/>
      <c r="G60" s="525"/>
      <c r="H60" s="525"/>
      <c r="I60" s="1501"/>
      <c r="J60" s="1505"/>
      <c r="K60" s="1506"/>
      <c r="L60" s="521"/>
    </row>
    <row r="61" spans="2:13" ht="19.5" customHeight="1">
      <c r="B61" s="1499"/>
      <c r="C61" s="252" t="s">
        <v>192</v>
      </c>
      <c r="D61" s="524"/>
      <c r="E61" s="542">
        <f t="shared" si="5"/>
        <v>0</v>
      </c>
      <c r="F61" s="525"/>
      <c r="G61" s="525"/>
      <c r="H61" s="525"/>
      <c r="I61" s="1501"/>
      <c r="J61" s="1505"/>
      <c r="K61" s="1506"/>
      <c r="L61" s="526"/>
      <c r="M61" s="123"/>
    </row>
    <row r="62" spans="2:13" ht="19.5" customHeight="1">
      <c r="B62" s="1499"/>
      <c r="C62" s="252" t="s">
        <v>193</v>
      </c>
      <c r="D62" s="524"/>
      <c r="E62" s="542">
        <f t="shared" si="5"/>
        <v>0</v>
      </c>
      <c r="F62" s="527"/>
      <c r="G62" s="527"/>
      <c r="H62" s="527"/>
      <c r="I62" s="1501"/>
      <c r="J62" s="1505"/>
      <c r="K62" s="1506"/>
      <c r="L62" s="526"/>
      <c r="M62" s="123"/>
    </row>
    <row r="63" spans="2:13" ht="19.5" customHeight="1">
      <c r="B63" s="1499"/>
      <c r="C63" s="257" t="s">
        <v>194</v>
      </c>
      <c r="D63" s="524"/>
      <c r="E63" s="542">
        <f t="shared" si="5"/>
        <v>0</v>
      </c>
      <c r="F63" s="525"/>
      <c r="G63" s="525"/>
      <c r="H63" s="525"/>
      <c r="I63" s="1501"/>
      <c r="J63" s="1505"/>
      <c r="K63" s="1506"/>
      <c r="L63" s="526"/>
      <c r="M63" s="123"/>
    </row>
    <row r="64" spans="2:13" ht="19.5" customHeight="1">
      <c r="B64" s="1499"/>
      <c r="C64" s="252" t="s">
        <v>195</v>
      </c>
      <c r="D64" s="524"/>
      <c r="E64" s="542">
        <f t="shared" si="5"/>
        <v>0</v>
      </c>
      <c r="F64" s="525"/>
      <c r="G64" s="525"/>
      <c r="H64" s="525"/>
      <c r="I64" s="1501"/>
      <c r="J64" s="1505"/>
      <c r="K64" s="1506"/>
      <c r="L64" s="526"/>
      <c r="M64" s="123"/>
    </row>
    <row r="65" spans="2:13" ht="19.5" customHeight="1" thickBot="1">
      <c r="B65" s="1500"/>
      <c r="C65" s="258" t="s">
        <v>196</v>
      </c>
      <c r="D65" s="528"/>
      <c r="E65" s="543">
        <f>SUM(F65:H65)</f>
        <v>0</v>
      </c>
      <c r="F65" s="529"/>
      <c r="G65" s="529"/>
      <c r="H65" s="529"/>
      <c r="I65" s="1502"/>
      <c r="J65" s="1494"/>
      <c r="K65" s="1495"/>
      <c r="L65" s="526"/>
      <c r="M65" s="123"/>
    </row>
    <row r="66" spans="2:13" ht="37.5" customHeight="1">
      <c r="B66" s="539" t="str">
        <f>IF('⑥5.スケジュール(PR) '!B11="","",'⑥5.スケジュール(PR) '!B11)</f>
        <v/>
      </c>
      <c r="C66" s="1490" t="str">
        <f>IF('⑥5.スケジュール(PR) '!C11="","",'⑥5.スケジュール(PR) '!C11)</f>
        <v/>
      </c>
      <c r="D66" s="1491" t="str">
        <f>IF('⑥5.スケジュール(PR) '!D11="","",'⑥5.スケジュール(PR) '!D11)</f>
        <v/>
      </c>
      <c r="E66" s="540">
        <f>SUM(E67:E75)</f>
        <v>0</v>
      </c>
      <c r="F66" s="540">
        <f>SUM(F67:F75)</f>
        <v>0</v>
      </c>
      <c r="G66" s="540">
        <f>SUM(G67:G75)</f>
        <v>0</v>
      </c>
      <c r="H66" s="540">
        <f>SUM(H67:H75)</f>
        <v>0</v>
      </c>
      <c r="I66" s="532"/>
      <c r="J66" s="1492"/>
      <c r="K66" s="1493"/>
      <c r="L66" s="521"/>
    </row>
    <row r="67" spans="2:13" ht="19.5" customHeight="1">
      <c r="B67" s="1498"/>
      <c r="C67" s="249" t="s">
        <v>188</v>
      </c>
      <c r="D67" s="522"/>
      <c r="E67" s="541">
        <f>SUM(F67:H67)</f>
        <v>0</v>
      </c>
      <c r="F67" s="523"/>
      <c r="G67" s="523"/>
      <c r="H67" s="523"/>
      <c r="I67" s="1170"/>
      <c r="J67" s="1503"/>
      <c r="K67" s="1504"/>
      <c r="L67" s="526"/>
      <c r="M67" s="123"/>
    </row>
    <row r="68" spans="2:13" ht="19.5" customHeight="1">
      <c r="B68" s="1499"/>
      <c r="C68" s="252" t="s">
        <v>189</v>
      </c>
      <c r="D68" s="524"/>
      <c r="E68" s="542">
        <f t="shared" ref="E68:E74" si="6">SUM(F68:H68)</f>
        <v>0</v>
      </c>
      <c r="F68" s="525"/>
      <c r="G68" s="525"/>
      <c r="H68" s="525"/>
      <c r="I68" s="1501"/>
      <c r="J68" s="1505"/>
      <c r="K68" s="1506"/>
      <c r="L68" s="521"/>
    </row>
    <row r="69" spans="2:13" ht="19.5" customHeight="1">
      <c r="B69" s="1499"/>
      <c r="C69" s="252" t="s">
        <v>190</v>
      </c>
      <c r="D69" s="524"/>
      <c r="E69" s="542">
        <f t="shared" si="6"/>
        <v>0</v>
      </c>
      <c r="F69" s="525"/>
      <c r="G69" s="525"/>
      <c r="H69" s="525"/>
      <c r="I69" s="1501"/>
      <c r="J69" s="1505"/>
      <c r="K69" s="1506"/>
      <c r="L69" s="521"/>
    </row>
    <row r="70" spans="2:13" ht="19.5" customHeight="1">
      <c r="B70" s="1499"/>
      <c r="C70" s="255" t="s">
        <v>191</v>
      </c>
      <c r="D70" s="524"/>
      <c r="E70" s="542">
        <f t="shared" si="6"/>
        <v>0</v>
      </c>
      <c r="F70" s="525"/>
      <c r="G70" s="525"/>
      <c r="H70" s="525"/>
      <c r="I70" s="1501"/>
      <c r="J70" s="1505"/>
      <c r="K70" s="1506"/>
      <c r="L70" s="521"/>
    </row>
    <row r="71" spans="2:13" ht="19.5" customHeight="1">
      <c r="B71" s="1499"/>
      <c r="C71" s="252" t="s">
        <v>192</v>
      </c>
      <c r="D71" s="524"/>
      <c r="E71" s="542">
        <f t="shared" si="6"/>
        <v>0</v>
      </c>
      <c r="F71" s="525"/>
      <c r="G71" s="525"/>
      <c r="H71" s="525"/>
      <c r="I71" s="1501"/>
      <c r="J71" s="1505"/>
      <c r="K71" s="1506"/>
      <c r="L71" s="526"/>
      <c r="M71" s="123"/>
    </row>
    <row r="72" spans="2:13" ht="19.5" customHeight="1">
      <c r="B72" s="1499"/>
      <c r="C72" s="252" t="s">
        <v>193</v>
      </c>
      <c r="D72" s="524"/>
      <c r="E72" s="542">
        <f t="shared" si="6"/>
        <v>0</v>
      </c>
      <c r="F72" s="527"/>
      <c r="G72" s="527"/>
      <c r="H72" s="527"/>
      <c r="I72" s="1501"/>
      <c r="J72" s="1507"/>
      <c r="K72" s="1508"/>
      <c r="L72" s="526"/>
      <c r="M72" s="123"/>
    </row>
    <row r="73" spans="2:13" ht="19.5" customHeight="1">
      <c r="B73" s="1499"/>
      <c r="C73" s="257" t="s">
        <v>194</v>
      </c>
      <c r="D73" s="524"/>
      <c r="E73" s="542">
        <f t="shared" si="6"/>
        <v>0</v>
      </c>
      <c r="F73" s="525"/>
      <c r="G73" s="525"/>
      <c r="H73" s="525"/>
      <c r="I73" s="1501"/>
      <c r="J73" s="1505"/>
      <c r="K73" s="1506"/>
      <c r="L73" s="526"/>
      <c r="M73" s="123"/>
    </row>
    <row r="74" spans="2:13" ht="19.5" customHeight="1">
      <c r="B74" s="1499"/>
      <c r="C74" s="252" t="s">
        <v>195</v>
      </c>
      <c r="D74" s="524"/>
      <c r="E74" s="542">
        <f t="shared" si="6"/>
        <v>0</v>
      </c>
      <c r="F74" s="525"/>
      <c r="G74" s="525"/>
      <c r="H74" s="525"/>
      <c r="I74" s="1501"/>
      <c r="J74" s="1505"/>
      <c r="K74" s="1506"/>
      <c r="L74" s="526"/>
      <c r="M74" s="123"/>
    </row>
    <row r="75" spans="2:13" ht="19.5" customHeight="1" thickBot="1">
      <c r="B75" s="1500"/>
      <c r="C75" s="258" t="s">
        <v>196</v>
      </c>
      <c r="D75" s="528"/>
      <c r="E75" s="543">
        <f>SUM(F75:H75)</f>
        <v>0</v>
      </c>
      <c r="F75" s="529"/>
      <c r="G75" s="529"/>
      <c r="H75" s="529"/>
      <c r="I75" s="1502"/>
      <c r="J75" s="1496"/>
      <c r="K75" s="1497"/>
      <c r="L75" s="526"/>
      <c r="M75" s="123"/>
    </row>
    <row r="76" spans="2:13" ht="37.5" customHeight="1">
      <c r="B76" s="514" t="str">
        <f>IF('⑥5.スケジュール(PR) '!B12="","",'⑥5.スケジュール(PR) '!B12)</f>
        <v/>
      </c>
      <c r="C76" s="1511" t="str">
        <f>IF('⑥5.スケジュール(PR) '!C12="","",'⑥5.スケジュール(PR) '!C12)</f>
        <v/>
      </c>
      <c r="D76" s="1512" t="str">
        <f>IF('⑥5.スケジュール(PR) '!D12="","",'⑥5.スケジュール(PR) '!D12)</f>
        <v/>
      </c>
      <c r="E76" s="538">
        <f>SUM(E77:E85)</f>
        <v>0</v>
      </c>
      <c r="F76" s="538">
        <f>SUM(F77:F85)</f>
        <v>0</v>
      </c>
      <c r="G76" s="538">
        <f>SUM(G77:G85)</f>
        <v>0</v>
      </c>
      <c r="H76" s="538">
        <f>SUM(H77:H85)</f>
        <v>0</v>
      </c>
      <c r="I76" s="530"/>
      <c r="J76" s="1064"/>
      <c r="K76" s="1513"/>
      <c r="L76" s="521"/>
    </row>
    <row r="77" spans="2:13" ht="19.5" customHeight="1">
      <c r="B77" s="1498"/>
      <c r="C77" s="249" t="s">
        <v>188</v>
      </c>
      <c r="D77" s="522"/>
      <c r="E77" s="541">
        <f>SUM(F77:H77)</f>
        <v>0</v>
      </c>
      <c r="F77" s="523"/>
      <c r="G77" s="523"/>
      <c r="H77" s="523"/>
      <c r="I77" s="1170"/>
      <c r="J77" s="1503"/>
      <c r="K77" s="1504"/>
      <c r="L77" s="526"/>
      <c r="M77" s="123"/>
    </row>
    <row r="78" spans="2:13" ht="19.5" customHeight="1">
      <c r="B78" s="1499"/>
      <c r="C78" s="252" t="s">
        <v>189</v>
      </c>
      <c r="D78" s="524"/>
      <c r="E78" s="542">
        <f t="shared" ref="E78:E84" si="7">SUM(F78:H78)</f>
        <v>0</v>
      </c>
      <c r="F78" s="525"/>
      <c r="G78" s="525"/>
      <c r="H78" s="525"/>
      <c r="I78" s="1501"/>
      <c r="J78" s="1505"/>
      <c r="K78" s="1506"/>
      <c r="L78" s="521"/>
    </row>
    <row r="79" spans="2:13" ht="19.5" customHeight="1">
      <c r="B79" s="1499"/>
      <c r="C79" s="252" t="s">
        <v>190</v>
      </c>
      <c r="D79" s="524"/>
      <c r="E79" s="542">
        <f t="shared" si="7"/>
        <v>0</v>
      </c>
      <c r="F79" s="525"/>
      <c r="G79" s="525"/>
      <c r="H79" s="525"/>
      <c r="I79" s="1501"/>
      <c r="J79" s="1505"/>
      <c r="K79" s="1506"/>
      <c r="L79" s="521"/>
    </row>
    <row r="80" spans="2:13" ht="19.5" customHeight="1">
      <c r="B80" s="1499"/>
      <c r="C80" s="255" t="s">
        <v>191</v>
      </c>
      <c r="D80" s="524"/>
      <c r="E80" s="542">
        <f t="shared" si="7"/>
        <v>0</v>
      </c>
      <c r="F80" s="525"/>
      <c r="G80" s="525"/>
      <c r="H80" s="525"/>
      <c r="I80" s="1501"/>
      <c r="J80" s="1505"/>
      <c r="K80" s="1506"/>
      <c r="L80" s="521"/>
    </row>
    <row r="81" spans="2:13" ht="19.5" customHeight="1">
      <c r="B81" s="1499"/>
      <c r="C81" s="252" t="s">
        <v>192</v>
      </c>
      <c r="D81" s="524"/>
      <c r="E81" s="542">
        <f t="shared" si="7"/>
        <v>0</v>
      </c>
      <c r="F81" s="525"/>
      <c r="G81" s="525"/>
      <c r="H81" s="525"/>
      <c r="I81" s="1501"/>
      <c r="J81" s="1505"/>
      <c r="K81" s="1506"/>
      <c r="L81" s="526"/>
      <c r="M81" s="123"/>
    </row>
    <row r="82" spans="2:13" ht="19.5" customHeight="1">
      <c r="B82" s="1499"/>
      <c r="C82" s="252" t="s">
        <v>193</v>
      </c>
      <c r="D82" s="524"/>
      <c r="E82" s="542">
        <f t="shared" si="7"/>
        <v>0</v>
      </c>
      <c r="F82" s="527"/>
      <c r="G82" s="527"/>
      <c r="H82" s="527"/>
      <c r="I82" s="1501"/>
      <c r="J82" s="1505"/>
      <c r="K82" s="1506"/>
      <c r="L82" s="526"/>
      <c r="M82" s="123"/>
    </row>
    <row r="83" spans="2:13" ht="19.5" customHeight="1">
      <c r="B83" s="1499"/>
      <c r="C83" s="257" t="s">
        <v>194</v>
      </c>
      <c r="D83" s="524"/>
      <c r="E83" s="542">
        <f t="shared" si="7"/>
        <v>0</v>
      </c>
      <c r="F83" s="525"/>
      <c r="G83" s="525"/>
      <c r="H83" s="525"/>
      <c r="I83" s="1501"/>
      <c r="J83" s="1505"/>
      <c r="K83" s="1506"/>
      <c r="L83" s="526"/>
      <c r="M83" s="123"/>
    </row>
    <row r="84" spans="2:13" ht="19.5" customHeight="1">
      <c r="B84" s="1499"/>
      <c r="C84" s="252" t="s">
        <v>195</v>
      </c>
      <c r="D84" s="524"/>
      <c r="E84" s="542">
        <f t="shared" si="7"/>
        <v>0</v>
      </c>
      <c r="F84" s="525"/>
      <c r="G84" s="525"/>
      <c r="H84" s="525"/>
      <c r="I84" s="1501"/>
      <c r="J84" s="1505"/>
      <c r="K84" s="1506"/>
      <c r="L84" s="526"/>
      <c r="M84" s="123"/>
    </row>
    <row r="85" spans="2:13" ht="19.5" customHeight="1" thickBot="1">
      <c r="B85" s="1500"/>
      <c r="C85" s="258" t="s">
        <v>196</v>
      </c>
      <c r="D85" s="528"/>
      <c r="E85" s="543">
        <f>SUM(F85:H85)</f>
        <v>0</v>
      </c>
      <c r="F85" s="529"/>
      <c r="G85" s="529"/>
      <c r="H85" s="529"/>
      <c r="I85" s="1502"/>
      <c r="J85" s="1494"/>
      <c r="K85" s="1495"/>
      <c r="L85" s="526"/>
      <c r="M85" s="123"/>
    </row>
    <row r="86" spans="2:13" ht="37.5" customHeight="1">
      <c r="B86" s="539" t="str">
        <f>IF('⑥5.スケジュール(PR) '!B13="","",'⑥5.スケジュール(PR) '!B13)</f>
        <v/>
      </c>
      <c r="C86" s="1490" t="str">
        <f>IF('⑥5.スケジュール(PR) '!C13="","",'⑥5.スケジュール(PR) '!C13)</f>
        <v/>
      </c>
      <c r="D86" s="1491" t="str">
        <f>IF('⑥5.スケジュール(PR) '!D13="","",'⑥5.スケジュール(PR) '!D13)</f>
        <v/>
      </c>
      <c r="E86" s="540">
        <f>SUM(E87:E95)</f>
        <v>0</v>
      </c>
      <c r="F86" s="540">
        <f>SUM(F87:F95)</f>
        <v>0</v>
      </c>
      <c r="G86" s="540">
        <f>SUM(G87:G95)</f>
        <v>0</v>
      </c>
      <c r="H86" s="540">
        <f>SUM(H87:H95)</f>
        <v>0</v>
      </c>
      <c r="I86" s="532"/>
      <c r="J86" s="1492"/>
      <c r="K86" s="1493"/>
      <c r="L86" s="521"/>
    </row>
    <row r="87" spans="2:13" ht="19.5" customHeight="1">
      <c r="B87" s="1498"/>
      <c r="C87" s="249" t="s">
        <v>188</v>
      </c>
      <c r="D87" s="522"/>
      <c r="E87" s="541">
        <f>SUM(F87:H87)</f>
        <v>0</v>
      </c>
      <c r="F87" s="523"/>
      <c r="G87" s="523"/>
      <c r="H87" s="523"/>
      <c r="I87" s="1170"/>
      <c r="J87" s="1503"/>
      <c r="K87" s="1504"/>
      <c r="L87" s="526"/>
      <c r="M87" s="123"/>
    </row>
    <row r="88" spans="2:13" ht="19.5" customHeight="1">
      <c r="B88" s="1499"/>
      <c r="C88" s="252" t="s">
        <v>189</v>
      </c>
      <c r="D88" s="524"/>
      <c r="E88" s="542">
        <f t="shared" ref="E88:E94" si="8">SUM(F88:H88)</f>
        <v>0</v>
      </c>
      <c r="F88" s="525"/>
      <c r="G88" s="525"/>
      <c r="H88" s="525"/>
      <c r="I88" s="1501"/>
      <c r="J88" s="1505"/>
      <c r="K88" s="1506"/>
      <c r="L88" s="521"/>
    </row>
    <row r="89" spans="2:13" ht="19.5" customHeight="1">
      <c r="B89" s="1499"/>
      <c r="C89" s="252" t="s">
        <v>190</v>
      </c>
      <c r="D89" s="524"/>
      <c r="E89" s="542">
        <f t="shared" si="8"/>
        <v>0</v>
      </c>
      <c r="F89" s="525"/>
      <c r="G89" s="525"/>
      <c r="H89" s="525"/>
      <c r="I89" s="1501"/>
      <c r="J89" s="1505"/>
      <c r="K89" s="1506"/>
      <c r="L89" s="521"/>
    </row>
    <row r="90" spans="2:13" ht="19.5" customHeight="1">
      <c r="B90" s="1499"/>
      <c r="C90" s="255" t="s">
        <v>191</v>
      </c>
      <c r="D90" s="524"/>
      <c r="E90" s="542">
        <f t="shared" si="8"/>
        <v>0</v>
      </c>
      <c r="F90" s="525"/>
      <c r="G90" s="525"/>
      <c r="H90" s="525"/>
      <c r="I90" s="1501"/>
      <c r="J90" s="1505"/>
      <c r="K90" s="1506"/>
      <c r="L90" s="521"/>
    </row>
    <row r="91" spans="2:13" ht="19.5" customHeight="1">
      <c r="B91" s="1499"/>
      <c r="C91" s="252" t="s">
        <v>192</v>
      </c>
      <c r="D91" s="524"/>
      <c r="E91" s="542">
        <f t="shared" si="8"/>
        <v>0</v>
      </c>
      <c r="F91" s="525"/>
      <c r="G91" s="525"/>
      <c r="H91" s="525"/>
      <c r="I91" s="1501"/>
      <c r="J91" s="1505"/>
      <c r="K91" s="1506"/>
      <c r="L91" s="526"/>
      <c r="M91" s="123"/>
    </row>
    <row r="92" spans="2:13" ht="19.5" customHeight="1">
      <c r="B92" s="1499"/>
      <c r="C92" s="252" t="s">
        <v>193</v>
      </c>
      <c r="D92" s="524"/>
      <c r="E92" s="542">
        <f t="shared" si="8"/>
        <v>0</v>
      </c>
      <c r="F92" s="527"/>
      <c r="G92" s="527"/>
      <c r="H92" s="527"/>
      <c r="I92" s="1501"/>
      <c r="J92" s="1507"/>
      <c r="K92" s="1508"/>
      <c r="L92" s="526"/>
      <c r="M92" s="123"/>
    </row>
    <row r="93" spans="2:13" ht="19.5" customHeight="1">
      <c r="B93" s="1499"/>
      <c r="C93" s="257" t="s">
        <v>194</v>
      </c>
      <c r="D93" s="524"/>
      <c r="E93" s="542">
        <f t="shared" si="8"/>
        <v>0</v>
      </c>
      <c r="F93" s="525"/>
      <c r="G93" s="525"/>
      <c r="H93" s="525"/>
      <c r="I93" s="1501"/>
      <c r="J93" s="1505"/>
      <c r="K93" s="1506"/>
      <c r="L93" s="526"/>
      <c r="M93" s="123"/>
    </row>
    <row r="94" spans="2:13" ht="19.5" customHeight="1">
      <c r="B94" s="1499"/>
      <c r="C94" s="252" t="s">
        <v>195</v>
      </c>
      <c r="D94" s="524"/>
      <c r="E94" s="542">
        <f t="shared" si="8"/>
        <v>0</v>
      </c>
      <c r="F94" s="525"/>
      <c r="G94" s="525"/>
      <c r="H94" s="525"/>
      <c r="I94" s="1501"/>
      <c r="J94" s="1505"/>
      <c r="K94" s="1506"/>
      <c r="L94" s="526"/>
      <c r="M94" s="123"/>
    </row>
    <row r="95" spans="2:13" ht="19.5" customHeight="1" thickBot="1">
      <c r="B95" s="1499"/>
      <c r="C95" s="258" t="s">
        <v>196</v>
      </c>
      <c r="D95" s="533"/>
      <c r="E95" s="544">
        <f>SUM(F95:H95)</f>
        <v>0</v>
      </c>
      <c r="F95" s="529"/>
      <c r="G95" s="529"/>
      <c r="H95" s="534"/>
      <c r="I95" s="1501"/>
      <c r="J95" s="1509"/>
      <c r="K95" s="1510"/>
      <c r="L95" s="526"/>
      <c r="M95" s="123"/>
    </row>
    <row r="96" spans="2:13" ht="37.5" customHeight="1">
      <c r="B96" s="539" t="str">
        <f>IF('⑥5.スケジュール(PR) '!B14="","",'⑥5.スケジュール(PR) '!B14)</f>
        <v/>
      </c>
      <c r="C96" s="1490" t="str">
        <f>IF('⑥5.スケジュール(PR) '!C14="","",'⑥5.スケジュール(PR) '!C14)</f>
        <v/>
      </c>
      <c r="D96" s="1491" t="str">
        <f>IF('⑥5.スケジュール(PR) '!D14="","",'⑥5.スケジュール(PR) '!D14)</f>
        <v/>
      </c>
      <c r="E96" s="540">
        <f>SUM(E97:E105)</f>
        <v>0</v>
      </c>
      <c r="F96" s="540">
        <f>SUM(F97:F105)</f>
        <v>0</v>
      </c>
      <c r="G96" s="540">
        <f>SUM(G97:G105)</f>
        <v>0</v>
      </c>
      <c r="H96" s="540">
        <f>SUM(H97:H105)</f>
        <v>0</v>
      </c>
      <c r="I96" s="532"/>
      <c r="J96" s="1492"/>
      <c r="K96" s="1493"/>
      <c r="L96" s="521"/>
    </row>
    <row r="97" spans="2:13" ht="19.5" customHeight="1">
      <c r="B97" s="1498"/>
      <c r="C97" s="249" t="s">
        <v>188</v>
      </c>
      <c r="D97" s="522"/>
      <c r="E97" s="541">
        <f>SUM(F97:H97)</f>
        <v>0</v>
      </c>
      <c r="F97" s="523"/>
      <c r="G97" s="523"/>
      <c r="H97" s="523"/>
      <c r="I97" s="1170"/>
      <c r="J97" s="1503"/>
      <c r="K97" s="1504"/>
      <c r="L97" s="526"/>
      <c r="M97" s="123"/>
    </row>
    <row r="98" spans="2:13" ht="19.5" customHeight="1">
      <c r="B98" s="1499"/>
      <c r="C98" s="252" t="s">
        <v>189</v>
      </c>
      <c r="D98" s="524"/>
      <c r="E98" s="542">
        <f t="shared" ref="E98:E104" si="9">SUM(F98:H98)</f>
        <v>0</v>
      </c>
      <c r="F98" s="525"/>
      <c r="G98" s="525"/>
      <c r="H98" s="525"/>
      <c r="I98" s="1501"/>
      <c r="J98" s="1505"/>
      <c r="K98" s="1506"/>
      <c r="L98" s="521"/>
    </row>
    <row r="99" spans="2:13" ht="19.5" customHeight="1">
      <c r="B99" s="1499"/>
      <c r="C99" s="252" t="s">
        <v>190</v>
      </c>
      <c r="D99" s="524"/>
      <c r="E99" s="542">
        <f t="shared" si="9"/>
        <v>0</v>
      </c>
      <c r="F99" s="525"/>
      <c r="G99" s="525"/>
      <c r="H99" s="525"/>
      <c r="I99" s="1501"/>
      <c r="J99" s="1505"/>
      <c r="K99" s="1506"/>
      <c r="L99" s="521"/>
    </row>
    <row r="100" spans="2:13" ht="19.5" customHeight="1">
      <c r="B100" s="1499"/>
      <c r="C100" s="255" t="s">
        <v>191</v>
      </c>
      <c r="D100" s="524"/>
      <c r="E100" s="542">
        <f t="shared" si="9"/>
        <v>0</v>
      </c>
      <c r="F100" s="525"/>
      <c r="G100" s="525"/>
      <c r="H100" s="525"/>
      <c r="I100" s="1501"/>
      <c r="J100" s="1505"/>
      <c r="K100" s="1506"/>
      <c r="L100" s="521"/>
    </row>
    <row r="101" spans="2:13" ht="19.5" customHeight="1">
      <c r="B101" s="1499"/>
      <c r="C101" s="252" t="s">
        <v>192</v>
      </c>
      <c r="D101" s="524"/>
      <c r="E101" s="542">
        <f t="shared" si="9"/>
        <v>0</v>
      </c>
      <c r="F101" s="525"/>
      <c r="G101" s="525"/>
      <c r="H101" s="525"/>
      <c r="I101" s="1501"/>
      <c r="J101" s="1505"/>
      <c r="K101" s="1506"/>
      <c r="L101" s="526"/>
      <c r="M101" s="123"/>
    </row>
    <row r="102" spans="2:13" ht="19.5" customHeight="1">
      <c r="B102" s="1499"/>
      <c r="C102" s="252" t="s">
        <v>193</v>
      </c>
      <c r="D102" s="524"/>
      <c r="E102" s="542">
        <f t="shared" si="9"/>
        <v>0</v>
      </c>
      <c r="F102" s="527"/>
      <c r="G102" s="527"/>
      <c r="H102" s="527"/>
      <c r="I102" s="1501"/>
      <c r="J102" s="1507"/>
      <c r="K102" s="1508"/>
      <c r="L102" s="526"/>
      <c r="M102" s="123"/>
    </row>
    <row r="103" spans="2:13" ht="19.5" customHeight="1">
      <c r="B103" s="1499"/>
      <c r="C103" s="257" t="s">
        <v>194</v>
      </c>
      <c r="D103" s="524"/>
      <c r="E103" s="542">
        <f t="shared" si="9"/>
        <v>0</v>
      </c>
      <c r="F103" s="525"/>
      <c r="G103" s="525"/>
      <c r="H103" s="525"/>
      <c r="I103" s="1501"/>
      <c r="J103" s="1505"/>
      <c r="K103" s="1506"/>
      <c r="L103" s="526"/>
      <c r="M103" s="123"/>
    </row>
    <row r="104" spans="2:13" ht="19.5" customHeight="1">
      <c r="B104" s="1499"/>
      <c r="C104" s="252" t="s">
        <v>195</v>
      </c>
      <c r="D104" s="524"/>
      <c r="E104" s="542">
        <f t="shared" si="9"/>
        <v>0</v>
      </c>
      <c r="F104" s="525"/>
      <c r="G104" s="525"/>
      <c r="H104" s="525"/>
      <c r="I104" s="1501"/>
      <c r="J104" s="1505"/>
      <c r="K104" s="1506"/>
      <c r="L104" s="526"/>
      <c r="M104" s="123"/>
    </row>
    <row r="105" spans="2:13" ht="19.5" customHeight="1" thickBot="1">
      <c r="B105" s="1500"/>
      <c r="C105" s="258" t="s">
        <v>196</v>
      </c>
      <c r="D105" s="528"/>
      <c r="E105" s="543">
        <f>SUM(F105:H105)</f>
        <v>0</v>
      </c>
      <c r="F105" s="529"/>
      <c r="G105" s="529"/>
      <c r="H105" s="529"/>
      <c r="I105" s="1502"/>
      <c r="J105" s="1496"/>
      <c r="K105" s="1497"/>
      <c r="L105" s="526"/>
      <c r="M105" s="123"/>
    </row>
    <row r="106" spans="2:13" ht="37.5" customHeight="1">
      <c r="B106" s="514" t="str">
        <f>IF('①4.事業内容（PR）'!B15="","",'①4.事業内容（PR）'!B15)</f>
        <v/>
      </c>
      <c r="C106" s="1511" t="str">
        <f>IF('⑥5.スケジュール(PR) '!C15="","",'⑥5.スケジュール(PR) '!C15)</f>
        <v/>
      </c>
      <c r="D106" s="1512" t="str">
        <f>IF('⑥5.スケジュール(PR) '!D24="","",'⑥5.スケジュール(PR) '!D24)</f>
        <v/>
      </c>
      <c r="E106" s="538">
        <f>SUM(E107:E115)</f>
        <v>0</v>
      </c>
      <c r="F106" s="538">
        <f>SUM(F107:F115)</f>
        <v>0</v>
      </c>
      <c r="G106" s="538">
        <f>SUM(G107:G115)</f>
        <v>0</v>
      </c>
      <c r="H106" s="538">
        <f>SUM(H107:H115)</f>
        <v>0</v>
      </c>
      <c r="I106" s="530"/>
      <c r="J106" s="1064"/>
      <c r="K106" s="1513"/>
      <c r="L106" s="521"/>
    </row>
    <row r="107" spans="2:13" ht="19.5" customHeight="1">
      <c r="B107" s="1498"/>
      <c r="C107" s="249" t="s">
        <v>188</v>
      </c>
      <c r="D107" s="522"/>
      <c r="E107" s="541">
        <f>SUM(F107:H107)</f>
        <v>0</v>
      </c>
      <c r="F107" s="523"/>
      <c r="G107" s="523"/>
      <c r="H107" s="523"/>
      <c r="I107" s="1170"/>
      <c r="J107" s="1503"/>
      <c r="K107" s="1504"/>
      <c r="L107" s="526"/>
      <c r="M107" s="123"/>
    </row>
    <row r="108" spans="2:13" ht="19.5" customHeight="1">
      <c r="B108" s="1499"/>
      <c r="C108" s="252" t="s">
        <v>189</v>
      </c>
      <c r="D108" s="524"/>
      <c r="E108" s="542">
        <f t="shared" ref="E108:E114" si="10">SUM(F108:H108)</f>
        <v>0</v>
      </c>
      <c r="F108" s="525"/>
      <c r="G108" s="525"/>
      <c r="H108" s="525"/>
      <c r="I108" s="1501"/>
      <c r="J108" s="1505"/>
      <c r="K108" s="1506"/>
      <c r="L108" s="521"/>
    </row>
    <row r="109" spans="2:13" ht="19.5" customHeight="1">
      <c r="B109" s="1499"/>
      <c r="C109" s="252" t="s">
        <v>190</v>
      </c>
      <c r="D109" s="524"/>
      <c r="E109" s="542">
        <f t="shared" si="10"/>
        <v>0</v>
      </c>
      <c r="F109" s="525"/>
      <c r="G109" s="525"/>
      <c r="H109" s="525"/>
      <c r="I109" s="1501"/>
      <c r="J109" s="1505"/>
      <c r="K109" s="1506"/>
      <c r="L109" s="521"/>
    </row>
    <row r="110" spans="2:13" ht="19.5" customHeight="1">
      <c r="B110" s="1499"/>
      <c r="C110" s="255" t="s">
        <v>191</v>
      </c>
      <c r="D110" s="524"/>
      <c r="E110" s="542">
        <f t="shared" si="10"/>
        <v>0</v>
      </c>
      <c r="F110" s="525"/>
      <c r="G110" s="525"/>
      <c r="H110" s="525"/>
      <c r="I110" s="1501"/>
      <c r="J110" s="1505"/>
      <c r="K110" s="1506"/>
      <c r="L110" s="521"/>
    </row>
    <row r="111" spans="2:13" ht="19.5" customHeight="1">
      <c r="B111" s="1499"/>
      <c r="C111" s="252" t="s">
        <v>192</v>
      </c>
      <c r="D111" s="524"/>
      <c r="E111" s="542">
        <f t="shared" si="10"/>
        <v>0</v>
      </c>
      <c r="F111" s="525"/>
      <c r="G111" s="525"/>
      <c r="H111" s="525"/>
      <c r="I111" s="1501"/>
      <c r="J111" s="1505"/>
      <c r="K111" s="1506"/>
      <c r="L111" s="526"/>
      <c r="M111" s="123"/>
    </row>
    <row r="112" spans="2:13" ht="19.5" customHeight="1">
      <c r="B112" s="1499"/>
      <c r="C112" s="252" t="s">
        <v>193</v>
      </c>
      <c r="D112" s="524"/>
      <c r="E112" s="542">
        <f t="shared" si="10"/>
        <v>0</v>
      </c>
      <c r="F112" s="527"/>
      <c r="G112" s="527"/>
      <c r="H112" s="527"/>
      <c r="I112" s="1501"/>
      <c r="J112" s="1505"/>
      <c r="K112" s="1506"/>
      <c r="L112" s="526"/>
      <c r="M112" s="123"/>
    </row>
    <row r="113" spans="2:13" ht="19.5" customHeight="1">
      <c r="B113" s="1499"/>
      <c r="C113" s="257" t="s">
        <v>194</v>
      </c>
      <c r="D113" s="524"/>
      <c r="E113" s="542">
        <f t="shared" si="10"/>
        <v>0</v>
      </c>
      <c r="F113" s="525"/>
      <c r="G113" s="525"/>
      <c r="H113" s="525"/>
      <c r="I113" s="1501"/>
      <c r="J113" s="1505"/>
      <c r="K113" s="1506"/>
      <c r="L113" s="526"/>
      <c r="M113" s="123"/>
    </row>
    <row r="114" spans="2:13" ht="19.5" customHeight="1">
      <c r="B114" s="1499"/>
      <c r="C114" s="252" t="s">
        <v>195</v>
      </c>
      <c r="D114" s="524"/>
      <c r="E114" s="542">
        <f t="shared" si="10"/>
        <v>0</v>
      </c>
      <c r="F114" s="525"/>
      <c r="G114" s="525"/>
      <c r="H114" s="525"/>
      <c r="I114" s="1501"/>
      <c r="J114" s="1505"/>
      <c r="K114" s="1506"/>
      <c r="L114" s="526"/>
      <c r="M114" s="123"/>
    </row>
    <row r="115" spans="2:13" ht="19.5" customHeight="1" thickBot="1">
      <c r="B115" s="1499"/>
      <c r="C115" s="258" t="s">
        <v>196</v>
      </c>
      <c r="D115" s="533"/>
      <c r="E115" s="544">
        <f>SUM(F115:H115)</f>
        <v>0</v>
      </c>
      <c r="F115" s="529"/>
      <c r="G115" s="529"/>
      <c r="H115" s="534"/>
      <c r="I115" s="1501"/>
      <c r="J115" s="1527"/>
      <c r="K115" s="1528"/>
      <c r="L115" s="526"/>
      <c r="M115" s="123"/>
    </row>
    <row r="116" spans="2:13" ht="37.5" customHeight="1">
      <c r="B116" s="539" t="str">
        <f>IF('①4.事業内容（PR）'!B16="","",'①4.事業内容（PR）'!B16)</f>
        <v/>
      </c>
      <c r="C116" s="1490" t="str">
        <f>IF('⑥5.スケジュール(PR) '!C16="","",'⑥5.スケジュール(PR) '!C16)</f>
        <v/>
      </c>
      <c r="D116" s="1491" t="str">
        <f>IF('⑥5.スケジュール(PR) '!D34="","",'⑥5.スケジュール(PR) '!D34)</f>
        <v/>
      </c>
      <c r="E116" s="540">
        <f>SUM(E117:E125)</f>
        <v>0</v>
      </c>
      <c r="F116" s="540">
        <f>SUM(F117:F125)</f>
        <v>0</v>
      </c>
      <c r="G116" s="540">
        <f>SUM(G117:G125)</f>
        <v>0</v>
      </c>
      <c r="H116" s="540">
        <f>SUM(H117:H125)</f>
        <v>0</v>
      </c>
      <c r="I116" s="532"/>
      <c r="J116" s="1492"/>
      <c r="K116" s="1493"/>
      <c r="L116" s="521"/>
    </row>
    <row r="117" spans="2:13" ht="19.5" customHeight="1">
      <c r="B117" s="1498"/>
      <c r="C117" s="249" t="s">
        <v>188</v>
      </c>
      <c r="D117" s="522"/>
      <c r="E117" s="541">
        <f>SUM(F117:H117)</f>
        <v>0</v>
      </c>
      <c r="F117" s="523"/>
      <c r="G117" s="523"/>
      <c r="H117" s="523"/>
      <c r="I117" s="1170"/>
      <c r="J117" s="1503"/>
      <c r="K117" s="1504"/>
      <c r="L117" s="526"/>
      <c r="M117" s="123"/>
    </row>
    <row r="118" spans="2:13" ht="19.5" customHeight="1">
      <c r="B118" s="1499"/>
      <c r="C118" s="252" t="s">
        <v>189</v>
      </c>
      <c r="D118" s="524"/>
      <c r="E118" s="542">
        <f t="shared" ref="E118:E124" si="11">SUM(F118:H118)</f>
        <v>0</v>
      </c>
      <c r="F118" s="525"/>
      <c r="G118" s="525"/>
      <c r="H118" s="525"/>
      <c r="I118" s="1501"/>
      <c r="J118" s="1505"/>
      <c r="K118" s="1506"/>
      <c r="L118" s="521"/>
    </row>
    <row r="119" spans="2:13" ht="19.5" customHeight="1">
      <c r="B119" s="1499"/>
      <c r="C119" s="252" t="s">
        <v>190</v>
      </c>
      <c r="D119" s="524"/>
      <c r="E119" s="542">
        <f t="shared" si="11"/>
        <v>0</v>
      </c>
      <c r="F119" s="525"/>
      <c r="G119" s="525"/>
      <c r="H119" s="525"/>
      <c r="I119" s="1501"/>
      <c r="J119" s="1505"/>
      <c r="K119" s="1506"/>
      <c r="L119" s="521"/>
    </row>
    <row r="120" spans="2:13" ht="19.5" customHeight="1">
      <c r="B120" s="1499"/>
      <c r="C120" s="255" t="s">
        <v>191</v>
      </c>
      <c r="D120" s="524"/>
      <c r="E120" s="542">
        <f t="shared" si="11"/>
        <v>0</v>
      </c>
      <c r="F120" s="525"/>
      <c r="G120" s="525"/>
      <c r="H120" s="525"/>
      <c r="I120" s="1501"/>
      <c r="J120" s="1505"/>
      <c r="K120" s="1506"/>
      <c r="L120" s="521"/>
    </row>
    <row r="121" spans="2:13" ht="19.5" customHeight="1">
      <c r="B121" s="1499"/>
      <c r="C121" s="252" t="s">
        <v>192</v>
      </c>
      <c r="D121" s="524"/>
      <c r="E121" s="542">
        <f t="shared" si="11"/>
        <v>0</v>
      </c>
      <c r="F121" s="525"/>
      <c r="G121" s="525"/>
      <c r="H121" s="525"/>
      <c r="I121" s="1501"/>
      <c r="J121" s="1505"/>
      <c r="K121" s="1506"/>
      <c r="L121" s="526"/>
      <c r="M121" s="123"/>
    </row>
    <row r="122" spans="2:13" ht="19.5" customHeight="1">
      <c r="B122" s="1499"/>
      <c r="C122" s="252" t="s">
        <v>193</v>
      </c>
      <c r="D122" s="524"/>
      <c r="E122" s="542">
        <f t="shared" si="11"/>
        <v>0</v>
      </c>
      <c r="F122" s="527"/>
      <c r="G122" s="527"/>
      <c r="H122" s="527"/>
      <c r="I122" s="1501"/>
      <c r="J122" s="1507"/>
      <c r="K122" s="1508"/>
      <c r="L122" s="526"/>
      <c r="M122" s="123"/>
    </row>
    <row r="123" spans="2:13" ht="19.5" customHeight="1">
      <c r="B123" s="1499"/>
      <c r="C123" s="257" t="s">
        <v>194</v>
      </c>
      <c r="D123" s="524"/>
      <c r="E123" s="542">
        <f t="shared" si="11"/>
        <v>0</v>
      </c>
      <c r="F123" s="525"/>
      <c r="G123" s="525"/>
      <c r="H123" s="525"/>
      <c r="I123" s="1501"/>
      <c r="J123" s="1505"/>
      <c r="K123" s="1506"/>
      <c r="L123" s="526"/>
      <c r="M123" s="123"/>
    </row>
    <row r="124" spans="2:13" ht="19.5" customHeight="1">
      <c r="B124" s="1499"/>
      <c r="C124" s="252" t="s">
        <v>195</v>
      </c>
      <c r="D124" s="524"/>
      <c r="E124" s="542">
        <f t="shared" si="11"/>
        <v>0</v>
      </c>
      <c r="F124" s="525"/>
      <c r="G124" s="525"/>
      <c r="H124" s="525"/>
      <c r="I124" s="1501"/>
      <c r="J124" s="1505"/>
      <c r="K124" s="1506"/>
      <c r="L124" s="526"/>
      <c r="M124" s="123"/>
    </row>
    <row r="125" spans="2:13" ht="19.5" customHeight="1" thickBot="1">
      <c r="B125" s="1500"/>
      <c r="C125" s="258" t="s">
        <v>196</v>
      </c>
      <c r="D125" s="528"/>
      <c r="E125" s="543">
        <f>SUM(F125:H125)</f>
        <v>0</v>
      </c>
      <c r="F125" s="529"/>
      <c r="G125" s="529"/>
      <c r="H125" s="529"/>
      <c r="I125" s="1502"/>
      <c r="J125" s="1496"/>
      <c r="K125" s="1497"/>
      <c r="L125" s="526"/>
      <c r="M125" s="123"/>
    </row>
    <row r="126" spans="2:13" ht="37.5" customHeight="1">
      <c r="B126" s="514" t="str">
        <f>IF('①4.事業内容（PR）'!B17="","",'①4.事業内容（PR）'!B17)</f>
        <v/>
      </c>
      <c r="C126" s="1511" t="str">
        <f>IF('⑥5.スケジュール(PR) '!C17="","",'⑥5.スケジュール(PR) '!C17)</f>
        <v/>
      </c>
      <c r="D126" s="1512" t="str">
        <f>IF('⑥5.スケジュール(PR) '!D44="","",'⑥5.スケジュール(PR) '!D44)</f>
        <v/>
      </c>
      <c r="E126" s="538">
        <f>SUM(E127:E135)</f>
        <v>0</v>
      </c>
      <c r="F126" s="538">
        <f>SUM(F127:F135)</f>
        <v>0</v>
      </c>
      <c r="G126" s="538">
        <f>SUM(G127:G135)</f>
        <v>0</v>
      </c>
      <c r="H126" s="538">
        <f>SUM(H127:H135)</f>
        <v>0</v>
      </c>
      <c r="I126" s="530"/>
      <c r="J126" s="1064"/>
      <c r="K126" s="1513"/>
      <c r="L126" s="521"/>
    </row>
    <row r="127" spans="2:13" ht="19.5" customHeight="1">
      <c r="B127" s="1498"/>
      <c r="C127" s="249" t="s">
        <v>188</v>
      </c>
      <c r="D127" s="522"/>
      <c r="E127" s="541">
        <f>SUM(F127:H127)</f>
        <v>0</v>
      </c>
      <c r="F127" s="523"/>
      <c r="G127" s="523"/>
      <c r="H127" s="523"/>
      <c r="I127" s="1170"/>
      <c r="J127" s="1503"/>
      <c r="K127" s="1504"/>
      <c r="L127" s="526"/>
      <c r="M127" s="123"/>
    </row>
    <row r="128" spans="2:13" ht="19.5" customHeight="1">
      <c r="B128" s="1499"/>
      <c r="C128" s="252" t="s">
        <v>189</v>
      </c>
      <c r="D128" s="524"/>
      <c r="E128" s="542">
        <f t="shared" ref="E128:E134" si="12">SUM(F128:H128)</f>
        <v>0</v>
      </c>
      <c r="F128" s="525"/>
      <c r="G128" s="525"/>
      <c r="H128" s="525"/>
      <c r="I128" s="1501"/>
      <c r="J128" s="1505"/>
      <c r="K128" s="1506"/>
      <c r="L128" s="521"/>
    </row>
    <row r="129" spans="2:13" ht="19.5" customHeight="1">
      <c r="B129" s="1499"/>
      <c r="C129" s="252" t="s">
        <v>190</v>
      </c>
      <c r="D129" s="524"/>
      <c r="E129" s="542">
        <f t="shared" si="12"/>
        <v>0</v>
      </c>
      <c r="F129" s="525"/>
      <c r="G129" s="525"/>
      <c r="H129" s="525"/>
      <c r="I129" s="1501"/>
      <c r="J129" s="1505"/>
      <c r="K129" s="1506"/>
      <c r="L129" s="521"/>
    </row>
    <row r="130" spans="2:13" ht="19.5" customHeight="1">
      <c r="B130" s="1499"/>
      <c r="C130" s="255" t="s">
        <v>191</v>
      </c>
      <c r="D130" s="524"/>
      <c r="E130" s="542">
        <f t="shared" si="12"/>
        <v>0</v>
      </c>
      <c r="F130" s="525"/>
      <c r="G130" s="525"/>
      <c r="H130" s="525"/>
      <c r="I130" s="1501"/>
      <c r="J130" s="1505"/>
      <c r="K130" s="1506"/>
      <c r="L130" s="521"/>
    </row>
    <row r="131" spans="2:13" ht="19.5" customHeight="1">
      <c r="B131" s="1499"/>
      <c r="C131" s="252" t="s">
        <v>192</v>
      </c>
      <c r="D131" s="524"/>
      <c r="E131" s="542">
        <f t="shared" si="12"/>
        <v>0</v>
      </c>
      <c r="F131" s="525"/>
      <c r="G131" s="525"/>
      <c r="H131" s="525"/>
      <c r="I131" s="1501"/>
      <c r="J131" s="1505"/>
      <c r="K131" s="1506"/>
      <c r="L131" s="526"/>
      <c r="M131" s="123"/>
    </row>
    <row r="132" spans="2:13" ht="19.5" customHeight="1">
      <c r="B132" s="1499"/>
      <c r="C132" s="252" t="s">
        <v>193</v>
      </c>
      <c r="D132" s="524"/>
      <c r="E132" s="542">
        <f t="shared" si="12"/>
        <v>0</v>
      </c>
      <c r="F132" s="527"/>
      <c r="G132" s="527"/>
      <c r="H132" s="527"/>
      <c r="I132" s="1501"/>
      <c r="J132" s="1505"/>
      <c r="K132" s="1506"/>
      <c r="L132" s="526"/>
      <c r="M132" s="123"/>
    </row>
    <row r="133" spans="2:13" ht="19.5" customHeight="1">
      <c r="B133" s="1499"/>
      <c r="C133" s="257" t="s">
        <v>194</v>
      </c>
      <c r="D133" s="524"/>
      <c r="E133" s="542">
        <f t="shared" si="12"/>
        <v>0</v>
      </c>
      <c r="F133" s="525"/>
      <c r="G133" s="525"/>
      <c r="H133" s="525"/>
      <c r="I133" s="1501"/>
      <c r="J133" s="1505"/>
      <c r="K133" s="1506"/>
      <c r="L133" s="526"/>
      <c r="M133" s="123"/>
    </row>
    <row r="134" spans="2:13" ht="19.5" customHeight="1">
      <c r="B134" s="1499"/>
      <c r="C134" s="252" t="s">
        <v>195</v>
      </c>
      <c r="D134" s="524"/>
      <c r="E134" s="542">
        <f t="shared" si="12"/>
        <v>0</v>
      </c>
      <c r="F134" s="525"/>
      <c r="G134" s="525"/>
      <c r="H134" s="525"/>
      <c r="I134" s="1501"/>
      <c r="J134" s="1505"/>
      <c r="K134" s="1506"/>
      <c r="L134" s="526"/>
      <c r="M134" s="123"/>
    </row>
    <row r="135" spans="2:13" ht="19.5" customHeight="1" thickBot="1">
      <c r="B135" s="1500"/>
      <c r="C135" s="258" t="s">
        <v>196</v>
      </c>
      <c r="D135" s="528"/>
      <c r="E135" s="543">
        <f>SUM(F135:H135)</f>
        <v>0</v>
      </c>
      <c r="F135" s="529"/>
      <c r="G135" s="529"/>
      <c r="H135" s="529"/>
      <c r="I135" s="1502"/>
      <c r="J135" s="1494"/>
      <c r="K135" s="1495"/>
      <c r="L135" s="526"/>
      <c r="M135" s="123"/>
    </row>
    <row r="136" spans="2:13" ht="40.5" customHeight="1">
      <c r="B136" s="514" t="str">
        <f>IF('①4.事業内容（PR）'!B18="","",'①4.事業内容（PR）'!B18)</f>
        <v/>
      </c>
      <c r="C136" s="1511" t="str">
        <f>IF('⑥5.スケジュール(PR) '!C18="","",'⑥5.スケジュール(PR) '!C18)</f>
        <v/>
      </c>
      <c r="D136" s="1512" t="str">
        <f>IF('⑥5.スケジュール(PR) '!D54="","",'⑥5.スケジュール(PR) '!D54)</f>
        <v/>
      </c>
      <c r="E136" s="538">
        <f>SUM(E137:E145)</f>
        <v>0</v>
      </c>
      <c r="F136" s="538">
        <f>SUM(F137:F145)</f>
        <v>0</v>
      </c>
      <c r="G136" s="538">
        <f>SUM(G137:G145)</f>
        <v>0</v>
      </c>
      <c r="H136" s="538">
        <f>SUM(H137:H145)</f>
        <v>0</v>
      </c>
      <c r="I136" s="531"/>
      <c r="J136" s="1514"/>
      <c r="K136" s="1515"/>
      <c r="L136" s="521"/>
    </row>
    <row r="137" spans="2:13" ht="19.5" customHeight="1">
      <c r="B137" s="1498"/>
      <c r="C137" s="249" t="s">
        <v>188</v>
      </c>
      <c r="D137" s="522"/>
      <c r="E137" s="541">
        <f>SUM(F137:H137)</f>
        <v>0</v>
      </c>
      <c r="F137" s="523"/>
      <c r="G137" s="523"/>
      <c r="H137" s="523"/>
      <c r="I137" s="1170"/>
      <c r="J137" s="1503"/>
      <c r="K137" s="1504"/>
      <c r="L137" s="521"/>
    </row>
    <row r="138" spans="2:13" ht="19.5" customHeight="1">
      <c r="B138" s="1499"/>
      <c r="C138" s="252" t="s">
        <v>189</v>
      </c>
      <c r="D138" s="524"/>
      <c r="E138" s="542">
        <f t="shared" ref="E138:E144" si="13">SUM(F138:H138)</f>
        <v>0</v>
      </c>
      <c r="F138" s="525"/>
      <c r="G138" s="525"/>
      <c r="H138" s="525"/>
      <c r="I138" s="1501"/>
      <c r="J138" s="1505"/>
      <c r="K138" s="1506"/>
      <c r="L138" s="526"/>
      <c r="M138" s="123"/>
    </row>
    <row r="139" spans="2:13" ht="19.5" customHeight="1">
      <c r="B139" s="1499"/>
      <c r="C139" s="252" t="s">
        <v>190</v>
      </c>
      <c r="D139" s="524"/>
      <c r="E139" s="542">
        <f t="shared" si="13"/>
        <v>0</v>
      </c>
      <c r="F139" s="525"/>
      <c r="G139" s="525"/>
      <c r="H139" s="525"/>
      <c r="I139" s="1501"/>
      <c r="J139" s="1505"/>
      <c r="K139" s="1506"/>
      <c r="L139" s="526"/>
      <c r="M139" s="123"/>
    </row>
    <row r="140" spans="2:13" ht="19.5" customHeight="1">
      <c r="B140" s="1499"/>
      <c r="C140" s="255" t="s">
        <v>191</v>
      </c>
      <c r="D140" s="524"/>
      <c r="E140" s="542">
        <f t="shared" si="13"/>
        <v>0</v>
      </c>
      <c r="F140" s="525"/>
      <c r="G140" s="525"/>
      <c r="H140" s="525"/>
      <c r="I140" s="1501"/>
      <c r="J140" s="1505"/>
      <c r="K140" s="1506"/>
      <c r="L140" s="526"/>
      <c r="M140" s="123"/>
    </row>
    <row r="141" spans="2:13" ht="19.5" customHeight="1">
      <c r="B141" s="1499"/>
      <c r="C141" s="252" t="s">
        <v>192</v>
      </c>
      <c r="D141" s="524"/>
      <c r="E141" s="542">
        <f t="shared" si="13"/>
        <v>0</v>
      </c>
      <c r="F141" s="525"/>
      <c r="G141" s="525"/>
      <c r="H141" s="525"/>
      <c r="I141" s="1501"/>
      <c r="J141" s="1505"/>
      <c r="K141" s="1506"/>
      <c r="L141" s="521"/>
    </row>
    <row r="142" spans="2:13" ht="19.5" customHeight="1">
      <c r="B142" s="1499"/>
      <c r="C142" s="252" t="s">
        <v>193</v>
      </c>
      <c r="D142" s="524"/>
      <c r="E142" s="542">
        <f t="shared" si="13"/>
        <v>0</v>
      </c>
      <c r="F142" s="527"/>
      <c r="G142" s="527"/>
      <c r="H142" s="527"/>
      <c r="I142" s="1501"/>
      <c r="J142" s="1507"/>
      <c r="K142" s="1508"/>
      <c r="L142" s="521"/>
    </row>
    <row r="143" spans="2:13" ht="19.5" customHeight="1">
      <c r="B143" s="1499"/>
      <c r="C143" s="257" t="s">
        <v>194</v>
      </c>
      <c r="D143" s="524"/>
      <c r="E143" s="542">
        <f t="shared" si="13"/>
        <v>0</v>
      </c>
      <c r="F143" s="525"/>
      <c r="G143" s="525"/>
      <c r="H143" s="525"/>
      <c r="I143" s="1501"/>
      <c r="J143" s="1505"/>
      <c r="K143" s="1506"/>
      <c r="L143" s="521"/>
    </row>
    <row r="144" spans="2:13" ht="19.5" customHeight="1">
      <c r="B144" s="1499"/>
      <c r="C144" s="252" t="s">
        <v>195</v>
      </c>
      <c r="D144" s="524"/>
      <c r="E144" s="542">
        <f t="shared" si="13"/>
        <v>0</v>
      </c>
      <c r="F144" s="525"/>
      <c r="G144" s="525"/>
      <c r="H144" s="525"/>
      <c r="I144" s="1501"/>
      <c r="J144" s="1505"/>
      <c r="K144" s="1506"/>
      <c r="L144" s="521"/>
    </row>
    <row r="145" spans="2:13" ht="19.5" customHeight="1" thickBot="1">
      <c r="B145" s="1500"/>
      <c r="C145" s="258" t="s">
        <v>196</v>
      </c>
      <c r="D145" s="528"/>
      <c r="E145" s="543">
        <f>SUM(F145:H145)</f>
        <v>0</v>
      </c>
      <c r="F145" s="529"/>
      <c r="G145" s="529"/>
      <c r="H145" s="529"/>
      <c r="I145" s="1502"/>
      <c r="J145" s="1496"/>
      <c r="K145" s="1497"/>
      <c r="L145" s="521"/>
    </row>
    <row r="146" spans="2:13" ht="37.5" customHeight="1">
      <c r="B146" s="514" t="str">
        <f>IF('①4.事業内容（PR）'!B19="","",'①4.事業内容（PR）'!B19)</f>
        <v/>
      </c>
      <c r="C146" s="1511" t="str">
        <f>IF('⑥5.スケジュール(PR) '!C19="","",'⑥5.スケジュール(PR) '!C19)</f>
        <v/>
      </c>
      <c r="D146" s="1512" t="str">
        <f>IF('⑥5.スケジュール(PR) '!D64="","",'⑥5.スケジュール(PR) '!D64)</f>
        <v/>
      </c>
      <c r="E146" s="538">
        <f>SUM(E147:E155)</f>
        <v>0</v>
      </c>
      <c r="F146" s="538">
        <f>SUM(F147:F155)</f>
        <v>0</v>
      </c>
      <c r="G146" s="538">
        <f>SUM(G147:G155)</f>
        <v>0</v>
      </c>
      <c r="H146" s="538">
        <f>SUM(H147:H155)</f>
        <v>0</v>
      </c>
      <c r="I146" s="530"/>
      <c r="J146" s="1064"/>
      <c r="K146" s="1513"/>
      <c r="L146" s="521"/>
    </row>
    <row r="147" spans="2:13" ht="19.5" customHeight="1">
      <c r="B147" s="1498"/>
      <c r="C147" s="249" t="s">
        <v>188</v>
      </c>
      <c r="D147" s="522"/>
      <c r="E147" s="541">
        <f>SUM(F147:H147)</f>
        <v>0</v>
      </c>
      <c r="F147" s="523"/>
      <c r="G147" s="523"/>
      <c r="H147" s="523"/>
      <c r="I147" s="1170"/>
      <c r="J147" s="1503"/>
      <c r="K147" s="1504"/>
      <c r="L147" s="526"/>
      <c r="M147" s="123"/>
    </row>
    <row r="148" spans="2:13" ht="19.5" customHeight="1">
      <c r="B148" s="1499"/>
      <c r="C148" s="252" t="s">
        <v>189</v>
      </c>
      <c r="D148" s="524"/>
      <c r="E148" s="542">
        <f t="shared" ref="E148:E154" si="14">SUM(F148:H148)</f>
        <v>0</v>
      </c>
      <c r="F148" s="525"/>
      <c r="G148" s="525"/>
      <c r="H148" s="525"/>
      <c r="I148" s="1501"/>
      <c r="J148" s="1505"/>
      <c r="K148" s="1506"/>
      <c r="L148" s="521"/>
    </row>
    <row r="149" spans="2:13" ht="19.5" customHeight="1">
      <c r="B149" s="1499"/>
      <c r="C149" s="252" t="s">
        <v>190</v>
      </c>
      <c r="D149" s="524"/>
      <c r="E149" s="542">
        <f t="shared" si="14"/>
        <v>0</v>
      </c>
      <c r="F149" s="525"/>
      <c r="G149" s="525"/>
      <c r="H149" s="525"/>
      <c r="I149" s="1501"/>
      <c r="J149" s="1505"/>
      <c r="K149" s="1506"/>
      <c r="L149" s="521"/>
    </row>
    <row r="150" spans="2:13" ht="19.5" customHeight="1">
      <c r="B150" s="1499"/>
      <c r="C150" s="255" t="s">
        <v>191</v>
      </c>
      <c r="D150" s="524"/>
      <c r="E150" s="542">
        <f t="shared" si="14"/>
        <v>0</v>
      </c>
      <c r="F150" s="525"/>
      <c r="G150" s="525"/>
      <c r="H150" s="525"/>
      <c r="I150" s="1501"/>
      <c r="J150" s="1505"/>
      <c r="K150" s="1506"/>
      <c r="L150" s="521"/>
    </row>
    <row r="151" spans="2:13" ht="19.5" customHeight="1">
      <c r="B151" s="1499"/>
      <c r="C151" s="252" t="s">
        <v>192</v>
      </c>
      <c r="D151" s="524"/>
      <c r="E151" s="542">
        <f t="shared" si="14"/>
        <v>0</v>
      </c>
      <c r="F151" s="525"/>
      <c r="G151" s="525"/>
      <c r="H151" s="525"/>
      <c r="I151" s="1501"/>
      <c r="J151" s="1505"/>
      <c r="K151" s="1506"/>
      <c r="L151" s="526"/>
      <c r="M151" s="123"/>
    </row>
    <row r="152" spans="2:13" ht="19.5" customHeight="1">
      <c r="B152" s="1499"/>
      <c r="C152" s="252" t="s">
        <v>193</v>
      </c>
      <c r="D152" s="524"/>
      <c r="E152" s="542">
        <f t="shared" si="14"/>
        <v>0</v>
      </c>
      <c r="F152" s="527"/>
      <c r="G152" s="527"/>
      <c r="H152" s="527"/>
      <c r="I152" s="1501"/>
      <c r="J152" s="1505"/>
      <c r="K152" s="1506"/>
      <c r="L152" s="526"/>
      <c r="M152" s="123"/>
    </row>
    <row r="153" spans="2:13" ht="19.5" customHeight="1">
      <c r="B153" s="1499"/>
      <c r="C153" s="257" t="s">
        <v>194</v>
      </c>
      <c r="D153" s="524"/>
      <c r="E153" s="542">
        <f t="shared" si="14"/>
        <v>0</v>
      </c>
      <c r="F153" s="525"/>
      <c r="G153" s="525"/>
      <c r="H153" s="525"/>
      <c r="I153" s="1501"/>
      <c r="J153" s="1505"/>
      <c r="K153" s="1506"/>
      <c r="L153" s="526"/>
      <c r="M153" s="123"/>
    </row>
    <row r="154" spans="2:13" ht="19.5" customHeight="1">
      <c r="B154" s="1499"/>
      <c r="C154" s="252" t="s">
        <v>195</v>
      </c>
      <c r="D154" s="524"/>
      <c r="E154" s="542">
        <f t="shared" si="14"/>
        <v>0</v>
      </c>
      <c r="F154" s="525"/>
      <c r="G154" s="525"/>
      <c r="H154" s="525"/>
      <c r="I154" s="1501"/>
      <c r="J154" s="1505"/>
      <c r="K154" s="1506"/>
      <c r="L154" s="526"/>
      <c r="M154" s="123"/>
    </row>
    <row r="155" spans="2:13" ht="19.5" customHeight="1" thickBot="1">
      <c r="B155" s="1500"/>
      <c r="C155" s="258" t="s">
        <v>196</v>
      </c>
      <c r="D155" s="528"/>
      <c r="E155" s="543">
        <f>SUM(F155:H155)</f>
        <v>0</v>
      </c>
      <c r="F155" s="529"/>
      <c r="G155" s="529"/>
      <c r="H155" s="529"/>
      <c r="I155" s="1502"/>
      <c r="J155" s="1494"/>
      <c r="K155" s="1495"/>
      <c r="L155" s="526"/>
      <c r="M155" s="123"/>
    </row>
    <row r="156" spans="2:13" ht="37.5" customHeight="1">
      <c r="B156" s="514" t="str">
        <f>IF('①4.事業内容（PR）'!B20="","",'①4.事業内容（PR）'!B20)</f>
        <v/>
      </c>
      <c r="C156" s="1511" t="str">
        <f>IF('⑥5.スケジュール(PR) '!C20="","",'⑥5.スケジュール(PR) '!C20)</f>
        <v/>
      </c>
      <c r="D156" s="1512" t="str">
        <f>IF('⑥5.スケジュール(PR) '!D74="","",'⑥5.スケジュール(PR) '!D74)</f>
        <v/>
      </c>
      <c r="E156" s="538">
        <f>SUM(E157:E165)</f>
        <v>0</v>
      </c>
      <c r="F156" s="538">
        <f>SUM(F157:F165)</f>
        <v>0</v>
      </c>
      <c r="G156" s="538">
        <f>SUM(G157:G165)</f>
        <v>0</v>
      </c>
      <c r="H156" s="538">
        <f>SUM(H157:H165)</f>
        <v>0</v>
      </c>
      <c r="I156" s="531"/>
      <c r="J156" s="1514"/>
      <c r="K156" s="1515"/>
      <c r="L156" s="521"/>
    </row>
    <row r="157" spans="2:13" ht="19.5" customHeight="1">
      <c r="B157" s="1498"/>
      <c r="C157" s="249" t="s">
        <v>188</v>
      </c>
      <c r="D157" s="522"/>
      <c r="E157" s="541">
        <f>SUM(F157:H157)</f>
        <v>0</v>
      </c>
      <c r="F157" s="523"/>
      <c r="G157" s="523"/>
      <c r="H157" s="523"/>
      <c r="I157" s="1170"/>
      <c r="J157" s="1503"/>
      <c r="K157" s="1504"/>
      <c r="L157" s="526"/>
      <c r="M157" s="123"/>
    </row>
    <row r="158" spans="2:13" ht="19.5" customHeight="1">
      <c r="B158" s="1499"/>
      <c r="C158" s="252" t="s">
        <v>189</v>
      </c>
      <c r="D158" s="524"/>
      <c r="E158" s="542">
        <f t="shared" ref="E158:E164" si="15">SUM(F158:H158)</f>
        <v>0</v>
      </c>
      <c r="F158" s="525"/>
      <c r="G158" s="525"/>
      <c r="H158" s="525"/>
      <c r="I158" s="1501"/>
      <c r="J158" s="1505"/>
      <c r="K158" s="1506"/>
      <c r="L158" s="521"/>
    </row>
    <row r="159" spans="2:13" ht="19.5" customHeight="1">
      <c r="B159" s="1499"/>
      <c r="C159" s="252" t="s">
        <v>190</v>
      </c>
      <c r="D159" s="524"/>
      <c r="E159" s="542">
        <f t="shared" si="15"/>
        <v>0</v>
      </c>
      <c r="F159" s="525"/>
      <c r="G159" s="525"/>
      <c r="H159" s="525"/>
      <c r="I159" s="1501"/>
      <c r="J159" s="1505"/>
      <c r="K159" s="1506"/>
      <c r="L159" s="521"/>
    </row>
    <row r="160" spans="2:13" ht="19.5" customHeight="1">
      <c r="B160" s="1499"/>
      <c r="C160" s="255" t="s">
        <v>191</v>
      </c>
      <c r="D160" s="524"/>
      <c r="E160" s="542">
        <f t="shared" si="15"/>
        <v>0</v>
      </c>
      <c r="F160" s="525"/>
      <c r="G160" s="525"/>
      <c r="H160" s="525"/>
      <c r="I160" s="1501"/>
      <c r="J160" s="1505"/>
      <c r="K160" s="1506"/>
      <c r="L160" s="521"/>
    </row>
    <row r="161" spans="2:13" ht="19.5" customHeight="1">
      <c r="B161" s="1499"/>
      <c r="C161" s="252" t="s">
        <v>192</v>
      </c>
      <c r="D161" s="524"/>
      <c r="E161" s="542">
        <f t="shared" si="15"/>
        <v>0</v>
      </c>
      <c r="F161" s="525"/>
      <c r="G161" s="525"/>
      <c r="H161" s="525"/>
      <c r="I161" s="1501"/>
      <c r="J161" s="1505"/>
      <c r="K161" s="1506"/>
      <c r="L161" s="526"/>
      <c r="M161" s="123"/>
    </row>
    <row r="162" spans="2:13" ht="19.5" customHeight="1">
      <c r="B162" s="1499"/>
      <c r="C162" s="252" t="s">
        <v>193</v>
      </c>
      <c r="D162" s="524"/>
      <c r="E162" s="542">
        <f t="shared" si="15"/>
        <v>0</v>
      </c>
      <c r="F162" s="527"/>
      <c r="G162" s="527"/>
      <c r="H162" s="527"/>
      <c r="I162" s="1501"/>
      <c r="J162" s="1507"/>
      <c r="K162" s="1508"/>
      <c r="L162" s="526"/>
      <c r="M162" s="123"/>
    </row>
    <row r="163" spans="2:13" ht="19.5" customHeight="1">
      <c r="B163" s="1499"/>
      <c r="C163" s="257" t="s">
        <v>194</v>
      </c>
      <c r="D163" s="524"/>
      <c r="E163" s="542">
        <f t="shared" si="15"/>
        <v>0</v>
      </c>
      <c r="F163" s="525"/>
      <c r="G163" s="525"/>
      <c r="H163" s="525"/>
      <c r="I163" s="1501"/>
      <c r="J163" s="1505"/>
      <c r="K163" s="1506"/>
      <c r="L163" s="526"/>
      <c r="M163" s="123"/>
    </row>
    <row r="164" spans="2:13" ht="19.5" customHeight="1">
      <c r="B164" s="1499"/>
      <c r="C164" s="252" t="s">
        <v>195</v>
      </c>
      <c r="D164" s="524"/>
      <c r="E164" s="542">
        <f t="shared" si="15"/>
        <v>0</v>
      </c>
      <c r="F164" s="525"/>
      <c r="G164" s="525"/>
      <c r="H164" s="525"/>
      <c r="I164" s="1501"/>
      <c r="J164" s="1505"/>
      <c r="K164" s="1506"/>
      <c r="L164" s="526"/>
      <c r="M164" s="123"/>
    </row>
    <row r="165" spans="2:13" ht="19.5" customHeight="1" thickBot="1">
      <c r="B165" s="1500"/>
      <c r="C165" s="258" t="s">
        <v>196</v>
      </c>
      <c r="D165" s="528"/>
      <c r="E165" s="543">
        <f>SUM(F165:H165)</f>
        <v>0</v>
      </c>
      <c r="F165" s="529"/>
      <c r="G165" s="529"/>
      <c r="H165" s="529"/>
      <c r="I165" s="1502"/>
      <c r="J165" s="1496"/>
      <c r="K165" s="1497"/>
      <c r="L165" s="526"/>
      <c r="M165" s="123"/>
    </row>
    <row r="166" spans="2:13" ht="37.5" customHeight="1">
      <c r="B166" s="514" t="str">
        <f>IF('①4.事業内容（PR）'!B21="","",'①4.事業内容（PR）'!B21)</f>
        <v/>
      </c>
      <c r="C166" s="1511" t="str">
        <f>IF('⑥5.スケジュール(PR) '!C21="","",'⑥5.スケジュール(PR) '!C21)</f>
        <v/>
      </c>
      <c r="D166" s="1512" t="str">
        <f>IF('⑥5.スケジュール(PR) '!D84="","",'⑥5.スケジュール(PR) '!D84)</f>
        <v/>
      </c>
      <c r="E166" s="538">
        <f>SUM(E167:E175)</f>
        <v>0</v>
      </c>
      <c r="F166" s="538">
        <f>SUM(F167:F175)</f>
        <v>0</v>
      </c>
      <c r="G166" s="538">
        <f>SUM(G167:G175)</f>
        <v>0</v>
      </c>
      <c r="H166" s="538">
        <f>SUM(H167:H175)</f>
        <v>0</v>
      </c>
      <c r="I166" s="530"/>
      <c r="J166" s="1064"/>
      <c r="K166" s="1513"/>
      <c r="L166" s="521"/>
    </row>
    <row r="167" spans="2:13" ht="19.5" customHeight="1">
      <c r="B167" s="1498"/>
      <c r="C167" s="249" t="s">
        <v>188</v>
      </c>
      <c r="D167" s="522"/>
      <c r="E167" s="541">
        <f>SUM(F167:H167)</f>
        <v>0</v>
      </c>
      <c r="F167" s="523"/>
      <c r="G167" s="523"/>
      <c r="H167" s="523"/>
      <c r="I167" s="1170"/>
      <c r="J167" s="1503"/>
      <c r="K167" s="1504"/>
      <c r="L167" s="526"/>
      <c r="M167" s="123"/>
    </row>
    <row r="168" spans="2:13" ht="19.5" customHeight="1">
      <c r="B168" s="1499"/>
      <c r="C168" s="252" t="s">
        <v>189</v>
      </c>
      <c r="D168" s="524"/>
      <c r="E168" s="542">
        <f t="shared" ref="E168:E174" si="16">SUM(F168:H168)</f>
        <v>0</v>
      </c>
      <c r="F168" s="525"/>
      <c r="G168" s="525"/>
      <c r="H168" s="525"/>
      <c r="I168" s="1501"/>
      <c r="J168" s="1505"/>
      <c r="K168" s="1506"/>
      <c r="L168" s="521"/>
    </row>
    <row r="169" spans="2:13" ht="19.5" customHeight="1">
      <c r="B169" s="1499"/>
      <c r="C169" s="252" t="s">
        <v>190</v>
      </c>
      <c r="D169" s="524"/>
      <c r="E169" s="542">
        <f t="shared" si="16"/>
        <v>0</v>
      </c>
      <c r="F169" s="525"/>
      <c r="G169" s="525"/>
      <c r="H169" s="525"/>
      <c r="I169" s="1501"/>
      <c r="J169" s="1505"/>
      <c r="K169" s="1506"/>
      <c r="L169" s="521"/>
    </row>
    <row r="170" spans="2:13" ht="19.5" customHeight="1">
      <c r="B170" s="1499"/>
      <c r="C170" s="255" t="s">
        <v>191</v>
      </c>
      <c r="D170" s="524"/>
      <c r="E170" s="542">
        <f t="shared" si="16"/>
        <v>0</v>
      </c>
      <c r="F170" s="525"/>
      <c r="G170" s="525"/>
      <c r="H170" s="525"/>
      <c r="I170" s="1501"/>
      <c r="J170" s="1505"/>
      <c r="K170" s="1506"/>
      <c r="L170" s="521"/>
    </row>
    <row r="171" spans="2:13" ht="19.5" customHeight="1">
      <c r="B171" s="1499"/>
      <c r="C171" s="252" t="s">
        <v>192</v>
      </c>
      <c r="D171" s="524"/>
      <c r="E171" s="542">
        <f t="shared" si="16"/>
        <v>0</v>
      </c>
      <c r="F171" s="525"/>
      <c r="G171" s="525"/>
      <c r="H171" s="525"/>
      <c r="I171" s="1501"/>
      <c r="J171" s="1505"/>
      <c r="K171" s="1506"/>
      <c r="L171" s="526"/>
      <c r="M171" s="123"/>
    </row>
    <row r="172" spans="2:13" ht="19.5" customHeight="1">
      <c r="B172" s="1499"/>
      <c r="C172" s="252" t="s">
        <v>193</v>
      </c>
      <c r="D172" s="524"/>
      <c r="E172" s="542">
        <f t="shared" si="16"/>
        <v>0</v>
      </c>
      <c r="F172" s="527"/>
      <c r="G172" s="527"/>
      <c r="H172" s="527"/>
      <c r="I172" s="1501"/>
      <c r="J172" s="1505"/>
      <c r="K172" s="1506"/>
      <c r="L172" s="526"/>
      <c r="M172" s="123"/>
    </row>
    <row r="173" spans="2:13" ht="19.5" customHeight="1">
      <c r="B173" s="1499"/>
      <c r="C173" s="257" t="s">
        <v>194</v>
      </c>
      <c r="D173" s="524"/>
      <c r="E173" s="542">
        <f t="shared" si="16"/>
        <v>0</v>
      </c>
      <c r="F173" s="525"/>
      <c r="G173" s="525"/>
      <c r="H173" s="525"/>
      <c r="I173" s="1501"/>
      <c r="J173" s="1505"/>
      <c r="K173" s="1506"/>
      <c r="L173" s="526"/>
      <c r="M173" s="123"/>
    </row>
    <row r="174" spans="2:13" ht="19.5" customHeight="1">
      <c r="B174" s="1499"/>
      <c r="C174" s="252" t="s">
        <v>195</v>
      </c>
      <c r="D174" s="524"/>
      <c r="E174" s="542">
        <f t="shared" si="16"/>
        <v>0</v>
      </c>
      <c r="F174" s="525"/>
      <c r="G174" s="525"/>
      <c r="H174" s="525"/>
      <c r="I174" s="1501"/>
      <c r="J174" s="1505"/>
      <c r="K174" s="1506"/>
      <c r="L174" s="526"/>
      <c r="M174" s="123"/>
    </row>
    <row r="175" spans="2:13" ht="19.5" customHeight="1" thickBot="1">
      <c r="B175" s="1499"/>
      <c r="C175" s="258" t="s">
        <v>196</v>
      </c>
      <c r="D175" s="533"/>
      <c r="E175" s="544">
        <f>SUM(F175:H175)</f>
        <v>0</v>
      </c>
      <c r="F175" s="529"/>
      <c r="G175" s="529"/>
      <c r="H175" s="534"/>
      <c r="I175" s="1501"/>
      <c r="J175" s="1527"/>
      <c r="K175" s="1528"/>
      <c r="L175" s="526"/>
      <c r="M175" s="123"/>
    </row>
    <row r="176" spans="2:13" ht="37.5" customHeight="1">
      <c r="B176" s="539" t="str">
        <f>IF('①4.事業内容（PR）'!B22="","",'①4.事業内容（PR）'!B22)</f>
        <v/>
      </c>
      <c r="C176" s="1490" t="str">
        <f>IF('⑥5.スケジュール(PR) '!C22="","",'⑥5.スケジュール(PR) '!C22)</f>
        <v/>
      </c>
      <c r="D176" s="1491" t="str">
        <f>IF('⑥5.スケジュール(PR) '!D94="","",'⑥5.スケジュール(PR) '!D94)</f>
        <v/>
      </c>
      <c r="E176" s="540">
        <f>SUM(E177:E185)</f>
        <v>0</v>
      </c>
      <c r="F176" s="540">
        <f>SUM(F177:F185)</f>
        <v>0</v>
      </c>
      <c r="G176" s="540">
        <f>SUM(G177:G185)</f>
        <v>0</v>
      </c>
      <c r="H176" s="540">
        <f>SUM(H177:H185)</f>
        <v>0</v>
      </c>
      <c r="I176" s="532"/>
      <c r="J176" s="1492"/>
      <c r="K176" s="1493"/>
      <c r="L176" s="521"/>
    </row>
    <row r="177" spans="2:13" ht="19.5" customHeight="1">
      <c r="B177" s="1498"/>
      <c r="C177" s="249" t="s">
        <v>188</v>
      </c>
      <c r="D177" s="522"/>
      <c r="E177" s="541">
        <f>SUM(F177:H177)</f>
        <v>0</v>
      </c>
      <c r="F177" s="523"/>
      <c r="G177" s="523"/>
      <c r="H177" s="523"/>
      <c r="I177" s="1170"/>
      <c r="J177" s="1503"/>
      <c r="K177" s="1504"/>
      <c r="L177" s="526"/>
      <c r="M177" s="123"/>
    </row>
    <row r="178" spans="2:13" ht="19.5" customHeight="1">
      <c r="B178" s="1499"/>
      <c r="C178" s="252" t="s">
        <v>189</v>
      </c>
      <c r="D178" s="524"/>
      <c r="E178" s="542">
        <f t="shared" ref="E178:E184" si="17">SUM(F178:H178)</f>
        <v>0</v>
      </c>
      <c r="F178" s="525"/>
      <c r="G178" s="525"/>
      <c r="H178" s="525"/>
      <c r="I178" s="1501"/>
      <c r="J178" s="1505"/>
      <c r="K178" s="1506"/>
      <c r="L178" s="521"/>
    </row>
    <row r="179" spans="2:13" ht="19.5" customHeight="1">
      <c r="B179" s="1499"/>
      <c r="C179" s="252" t="s">
        <v>190</v>
      </c>
      <c r="D179" s="524"/>
      <c r="E179" s="542">
        <f t="shared" si="17"/>
        <v>0</v>
      </c>
      <c r="F179" s="525"/>
      <c r="G179" s="525"/>
      <c r="H179" s="525"/>
      <c r="I179" s="1501"/>
      <c r="J179" s="1505"/>
      <c r="K179" s="1506"/>
      <c r="L179" s="521"/>
    </row>
    <row r="180" spans="2:13" ht="19.5" customHeight="1">
      <c r="B180" s="1499"/>
      <c r="C180" s="255" t="s">
        <v>191</v>
      </c>
      <c r="D180" s="524"/>
      <c r="E180" s="542">
        <f t="shared" si="17"/>
        <v>0</v>
      </c>
      <c r="F180" s="525"/>
      <c r="G180" s="525"/>
      <c r="H180" s="525"/>
      <c r="I180" s="1501"/>
      <c r="J180" s="1505"/>
      <c r="K180" s="1506"/>
      <c r="L180" s="521"/>
    </row>
    <row r="181" spans="2:13" ht="19.5" customHeight="1">
      <c r="B181" s="1499"/>
      <c r="C181" s="252" t="s">
        <v>192</v>
      </c>
      <c r="D181" s="524"/>
      <c r="E181" s="542">
        <f t="shared" si="17"/>
        <v>0</v>
      </c>
      <c r="F181" s="525"/>
      <c r="G181" s="525"/>
      <c r="H181" s="525"/>
      <c r="I181" s="1501"/>
      <c r="J181" s="1505"/>
      <c r="K181" s="1506"/>
      <c r="L181" s="526"/>
      <c r="M181" s="123"/>
    </row>
    <row r="182" spans="2:13" ht="19.5" customHeight="1">
      <c r="B182" s="1499"/>
      <c r="C182" s="252" t="s">
        <v>193</v>
      </c>
      <c r="D182" s="524"/>
      <c r="E182" s="542">
        <f t="shared" si="17"/>
        <v>0</v>
      </c>
      <c r="F182" s="527"/>
      <c r="G182" s="527"/>
      <c r="H182" s="527"/>
      <c r="I182" s="1501"/>
      <c r="J182" s="1507"/>
      <c r="K182" s="1508"/>
      <c r="L182" s="526"/>
      <c r="M182" s="123"/>
    </row>
    <row r="183" spans="2:13" ht="19.5" customHeight="1">
      <c r="B183" s="1499"/>
      <c r="C183" s="257" t="s">
        <v>194</v>
      </c>
      <c r="D183" s="524"/>
      <c r="E183" s="542">
        <f t="shared" si="17"/>
        <v>0</v>
      </c>
      <c r="F183" s="525"/>
      <c r="G183" s="525"/>
      <c r="H183" s="525"/>
      <c r="I183" s="1501"/>
      <c r="J183" s="1505"/>
      <c r="K183" s="1506"/>
      <c r="L183" s="526"/>
      <c r="M183" s="123"/>
    </row>
    <row r="184" spans="2:13" ht="19.5" customHeight="1">
      <c r="B184" s="1499"/>
      <c r="C184" s="252" t="s">
        <v>195</v>
      </c>
      <c r="D184" s="524"/>
      <c r="E184" s="542">
        <f t="shared" si="17"/>
        <v>0</v>
      </c>
      <c r="F184" s="525"/>
      <c r="G184" s="525"/>
      <c r="H184" s="525"/>
      <c r="I184" s="1501"/>
      <c r="J184" s="1505"/>
      <c r="K184" s="1506"/>
      <c r="L184" s="526"/>
      <c r="M184" s="123"/>
    </row>
    <row r="185" spans="2:13" ht="19.5" customHeight="1" thickBot="1">
      <c r="B185" s="1500"/>
      <c r="C185" s="258" t="s">
        <v>196</v>
      </c>
      <c r="D185" s="528"/>
      <c r="E185" s="543">
        <f>SUM(F185:H185)</f>
        <v>0</v>
      </c>
      <c r="F185" s="529"/>
      <c r="G185" s="529"/>
      <c r="H185" s="529"/>
      <c r="I185" s="1502"/>
      <c r="J185" s="1496"/>
      <c r="K185" s="1497"/>
      <c r="L185" s="526"/>
      <c r="M185" s="123"/>
    </row>
    <row r="186" spans="2:13" ht="37.5" customHeight="1">
      <c r="B186" s="514" t="str">
        <f>IF('①4.事業内容（PR）'!B23="","",'①4.事業内容（PR）'!B23)</f>
        <v/>
      </c>
      <c r="C186" s="1511" t="str">
        <f>IF('⑥5.スケジュール(PR) '!C23="","",'⑥5.スケジュール(PR) '!C23)</f>
        <v/>
      </c>
      <c r="D186" s="1512" t="str">
        <f>IF('⑥5.スケジュール(PR) '!D104="","",'⑥5.スケジュール(PR) '!D104)</f>
        <v/>
      </c>
      <c r="E186" s="538">
        <f>SUM(E187:E195)</f>
        <v>0</v>
      </c>
      <c r="F186" s="538">
        <f>SUM(F187:F195)</f>
        <v>0</v>
      </c>
      <c r="G186" s="538">
        <f>SUM(G187:G195)</f>
        <v>0</v>
      </c>
      <c r="H186" s="538">
        <f>SUM(H187:H195)</f>
        <v>0</v>
      </c>
      <c r="I186" s="530"/>
      <c r="J186" s="1064"/>
      <c r="K186" s="1513"/>
      <c r="L186" s="521"/>
    </row>
    <row r="187" spans="2:13" ht="19.5" customHeight="1">
      <c r="B187" s="1498"/>
      <c r="C187" s="249" t="s">
        <v>188</v>
      </c>
      <c r="D187" s="522"/>
      <c r="E187" s="541">
        <f>SUM(F187:H187)</f>
        <v>0</v>
      </c>
      <c r="F187" s="523"/>
      <c r="G187" s="523"/>
      <c r="H187" s="523"/>
      <c r="I187" s="1170"/>
      <c r="J187" s="1503"/>
      <c r="K187" s="1504"/>
      <c r="L187" s="526"/>
      <c r="M187" s="123"/>
    </row>
    <row r="188" spans="2:13" ht="19.5" customHeight="1">
      <c r="B188" s="1499"/>
      <c r="C188" s="252" t="s">
        <v>189</v>
      </c>
      <c r="D188" s="524"/>
      <c r="E188" s="542">
        <f t="shared" ref="E188:E194" si="18">SUM(F188:H188)</f>
        <v>0</v>
      </c>
      <c r="F188" s="525"/>
      <c r="G188" s="525"/>
      <c r="H188" s="525"/>
      <c r="I188" s="1501"/>
      <c r="J188" s="1505"/>
      <c r="K188" s="1506"/>
      <c r="L188" s="521"/>
    </row>
    <row r="189" spans="2:13" ht="19.5" customHeight="1">
      <c r="B189" s="1499"/>
      <c r="C189" s="252" t="s">
        <v>190</v>
      </c>
      <c r="D189" s="524"/>
      <c r="E189" s="542">
        <f t="shared" si="18"/>
        <v>0</v>
      </c>
      <c r="F189" s="525"/>
      <c r="G189" s="525"/>
      <c r="H189" s="525"/>
      <c r="I189" s="1501"/>
      <c r="J189" s="1505"/>
      <c r="K189" s="1506"/>
      <c r="L189" s="521"/>
    </row>
    <row r="190" spans="2:13" ht="19.5" customHeight="1">
      <c r="B190" s="1499"/>
      <c r="C190" s="255" t="s">
        <v>191</v>
      </c>
      <c r="D190" s="524"/>
      <c r="E190" s="542">
        <f t="shared" si="18"/>
        <v>0</v>
      </c>
      <c r="F190" s="525"/>
      <c r="G190" s="525"/>
      <c r="H190" s="525"/>
      <c r="I190" s="1501"/>
      <c r="J190" s="1505"/>
      <c r="K190" s="1506"/>
      <c r="L190" s="521"/>
    </row>
    <row r="191" spans="2:13" ht="19.5" customHeight="1">
      <c r="B191" s="1499"/>
      <c r="C191" s="252" t="s">
        <v>192</v>
      </c>
      <c r="D191" s="524"/>
      <c r="E191" s="542">
        <f t="shared" si="18"/>
        <v>0</v>
      </c>
      <c r="F191" s="525"/>
      <c r="G191" s="525"/>
      <c r="H191" s="525"/>
      <c r="I191" s="1501"/>
      <c r="J191" s="1505"/>
      <c r="K191" s="1506"/>
      <c r="L191" s="526"/>
      <c r="M191" s="123"/>
    </row>
    <row r="192" spans="2:13" ht="19.5" customHeight="1">
      <c r="B192" s="1499"/>
      <c r="C192" s="252" t="s">
        <v>193</v>
      </c>
      <c r="D192" s="524"/>
      <c r="E192" s="542">
        <f t="shared" si="18"/>
        <v>0</v>
      </c>
      <c r="F192" s="527"/>
      <c r="G192" s="527"/>
      <c r="H192" s="527"/>
      <c r="I192" s="1501"/>
      <c r="J192" s="1505"/>
      <c r="K192" s="1506"/>
      <c r="L192" s="526"/>
      <c r="M192" s="123"/>
    </row>
    <row r="193" spans="2:13" ht="19.5" customHeight="1">
      <c r="B193" s="1499"/>
      <c r="C193" s="257" t="s">
        <v>194</v>
      </c>
      <c r="D193" s="524"/>
      <c r="E193" s="542">
        <f t="shared" si="18"/>
        <v>0</v>
      </c>
      <c r="F193" s="525"/>
      <c r="G193" s="525"/>
      <c r="H193" s="525"/>
      <c r="I193" s="1501"/>
      <c r="J193" s="1505"/>
      <c r="K193" s="1506"/>
      <c r="L193" s="526"/>
      <c r="M193" s="123"/>
    </row>
    <row r="194" spans="2:13" ht="19.5" customHeight="1">
      <c r="B194" s="1499"/>
      <c r="C194" s="252" t="s">
        <v>195</v>
      </c>
      <c r="D194" s="524"/>
      <c r="E194" s="542">
        <f t="shared" si="18"/>
        <v>0</v>
      </c>
      <c r="F194" s="525"/>
      <c r="G194" s="525"/>
      <c r="H194" s="525"/>
      <c r="I194" s="1501"/>
      <c r="J194" s="1505"/>
      <c r="K194" s="1506"/>
      <c r="L194" s="526"/>
      <c r="M194" s="123"/>
    </row>
    <row r="195" spans="2:13" ht="19.5" customHeight="1" thickBot="1">
      <c r="B195" s="1499"/>
      <c r="C195" s="258" t="s">
        <v>196</v>
      </c>
      <c r="D195" s="533"/>
      <c r="E195" s="544">
        <f>SUM(F195:H195)</f>
        <v>0</v>
      </c>
      <c r="F195" s="529"/>
      <c r="G195" s="529"/>
      <c r="H195" s="534"/>
      <c r="I195" s="1501"/>
      <c r="J195" s="1527"/>
      <c r="K195" s="1528"/>
      <c r="L195" s="526"/>
      <c r="M195" s="123"/>
    </row>
    <row r="196" spans="2:13" ht="37.5" customHeight="1">
      <c r="B196" s="539" t="str">
        <f>IF('①4.事業内容（PR）'!B24="","",'①4.事業内容（PR）'!B24)</f>
        <v/>
      </c>
      <c r="C196" s="1490" t="str">
        <f>IF('⑥5.スケジュール(PR) '!C24="","",'⑥5.スケジュール(PR) '!C24)</f>
        <v/>
      </c>
      <c r="D196" s="1491" t="str">
        <f>IF('⑥5.スケジュール(PR) '!D114="","",'⑥5.スケジュール(PR) '!D114)</f>
        <v/>
      </c>
      <c r="E196" s="540">
        <f>SUM(E197:E205)</f>
        <v>0</v>
      </c>
      <c r="F196" s="540">
        <f>SUM(F197:F205)</f>
        <v>0</v>
      </c>
      <c r="G196" s="540">
        <f>SUM(G197:G205)</f>
        <v>0</v>
      </c>
      <c r="H196" s="540">
        <f>SUM(H197:H205)</f>
        <v>0</v>
      </c>
      <c r="I196" s="532"/>
      <c r="J196" s="1492"/>
      <c r="K196" s="1493"/>
      <c r="L196" s="521"/>
    </row>
    <row r="197" spans="2:13" ht="19.5" customHeight="1">
      <c r="B197" s="1498"/>
      <c r="C197" s="249" t="s">
        <v>188</v>
      </c>
      <c r="D197" s="522"/>
      <c r="E197" s="541">
        <f>SUM(F197:H197)</f>
        <v>0</v>
      </c>
      <c r="F197" s="523"/>
      <c r="G197" s="523"/>
      <c r="H197" s="523"/>
      <c r="I197" s="1170"/>
      <c r="J197" s="1503"/>
      <c r="K197" s="1504"/>
      <c r="L197" s="526"/>
      <c r="M197" s="123"/>
    </row>
    <row r="198" spans="2:13" ht="19.5" customHeight="1">
      <c r="B198" s="1499"/>
      <c r="C198" s="252" t="s">
        <v>189</v>
      </c>
      <c r="D198" s="524"/>
      <c r="E198" s="542">
        <f t="shared" ref="E198:E204" si="19">SUM(F198:H198)</f>
        <v>0</v>
      </c>
      <c r="F198" s="525"/>
      <c r="G198" s="525"/>
      <c r="H198" s="525"/>
      <c r="I198" s="1501"/>
      <c r="J198" s="1505"/>
      <c r="K198" s="1506"/>
      <c r="L198" s="521"/>
    </row>
    <row r="199" spans="2:13" ht="19.5" customHeight="1">
      <c r="B199" s="1499"/>
      <c r="C199" s="252" t="s">
        <v>190</v>
      </c>
      <c r="D199" s="524"/>
      <c r="E199" s="542">
        <f t="shared" si="19"/>
        <v>0</v>
      </c>
      <c r="F199" s="525"/>
      <c r="G199" s="525"/>
      <c r="H199" s="525"/>
      <c r="I199" s="1501"/>
      <c r="J199" s="1505"/>
      <c r="K199" s="1506"/>
      <c r="L199" s="521"/>
    </row>
    <row r="200" spans="2:13" ht="19.5" customHeight="1">
      <c r="B200" s="1499"/>
      <c r="C200" s="255" t="s">
        <v>191</v>
      </c>
      <c r="D200" s="524"/>
      <c r="E200" s="542">
        <f t="shared" si="19"/>
        <v>0</v>
      </c>
      <c r="F200" s="525"/>
      <c r="G200" s="525"/>
      <c r="H200" s="525"/>
      <c r="I200" s="1501"/>
      <c r="J200" s="1505"/>
      <c r="K200" s="1506"/>
      <c r="L200" s="521"/>
    </row>
    <row r="201" spans="2:13" ht="19.5" customHeight="1">
      <c r="B201" s="1499"/>
      <c r="C201" s="252" t="s">
        <v>192</v>
      </c>
      <c r="D201" s="524"/>
      <c r="E201" s="542">
        <f t="shared" si="19"/>
        <v>0</v>
      </c>
      <c r="F201" s="525"/>
      <c r="G201" s="525"/>
      <c r="H201" s="525"/>
      <c r="I201" s="1501"/>
      <c r="J201" s="1505"/>
      <c r="K201" s="1506"/>
      <c r="L201" s="526"/>
      <c r="M201" s="123"/>
    </row>
    <row r="202" spans="2:13" ht="19.5" customHeight="1">
      <c r="B202" s="1499"/>
      <c r="C202" s="252" t="s">
        <v>193</v>
      </c>
      <c r="D202" s="524"/>
      <c r="E202" s="542">
        <f t="shared" si="19"/>
        <v>0</v>
      </c>
      <c r="F202" s="527"/>
      <c r="G202" s="527"/>
      <c r="H202" s="527"/>
      <c r="I202" s="1501"/>
      <c r="J202" s="1507"/>
      <c r="K202" s="1508"/>
      <c r="L202" s="526"/>
      <c r="M202" s="123"/>
    </row>
    <row r="203" spans="2:13" ht="19.5" customHeight="1">
      <c r="B203" s="1499"/>
      <c r="C203" s="257" t="s">
        <v>194</v>
      </c>
      <c r="D203" s="524"/>
      <c r="E203" s="542">
        <f t="shared" si="19"/>
        <v>0</v>
      </c>
      <c r="F203" s="525"/>
      <c r="G203" s="525"/>
      <c r="H203" s="525"/>
      <c r="I203" s="1501"/>
      <c r="J203" s="1505"/>
      <c r="K203" s="1506"/>
      <c r="L203" s="526"/>
      <c r="M203" s="123"/>
    </row>
    <row r="204" spans="2:13" ht="19.5" customHeight="1">
      <c r="B204" s="1499"/>
      <c r="C204" s="252" t="s">
        <v>195</v>
      </c>
      <c r="D204" s="524"/>
      <c r="E204" s="542">
        <f t="shared" si="19"/>
        <v>0</v>
      </c>
      <c r="F204" s="525"/>
      <c r="G204" s="525"/>
      <c r="I204" s="1501"/>
      <c r="J204" s="1505"/>
      <c r="K204" s="1506"/>
      <c r="L204" s="526"/>
      <c r="M204" s="123"/>
    </row>
    <row r="205" spans="2:13" ht="19.5" customHeight="1" thickBot="1">
      <c r="B205" s="1500"/>
      <c r="C205" s="258" t="s">
        <v>196</v>
      </c>
      <c r="D205" s="528"/>
      <c r="E205" s="543">
        <f>SUM(F205:H205)</f>
        <v>0</v>
      </c>
      <c r="F205" s="529"/>
      <c r="G205" s="529"/>
      <c r="H205" s="529"/>
      <c r="I205" s="1502"/>
      <c r="J205" s="1496"/>
      <c r="K205" s="1497"/>
      <c r="L205" s="526"/>
      <c r="M205" s="123"/>
    </row>
    <row r="206" spans="2:13">
      <c r="B206" s="224" t="s">
        <v>157</v>
      </c>
      <c r="C206" s="184" t="s">
        <v>197</v>
      </c>
    </row>
    <row r="207" spans="2:13">
      <c r="B207" s="224" t="s">
        <v>159</v>
      </c>
      <c r="C207" s="184" t="s">
        <v>198</v>
      </c>
    </row>
    <row r="208" spans="2:13" ht="14">
      <c r="B208" s="150"/>
      <c r="C208" s="184" t="s">
        <v>199</v>
      </c>
    </row>
    <row r="209" spans="2:3" s="150" customFormat="1" ht="14">
      <c r="B209" s="224" t="s">
        <v>161</v>
      </c>
      <c r="C209" s="761" t="s">
        <v>200</v>
      </c>
    </row>
    <row r="210" spans="2:3">
      <c r="B210" s="168" t="s">
        <v>201</v>
      </c>
      <c r="C210" s="184" t="s">
        <v>202</v>
      </c>
    </row>
    <row r="211" spans="2:3" ht="14">
      <c r="B211" s="150"/>
      <c r="C211" s="184" t="s">
        <v>203</v>
      </c>
    </row>
  </sheetData>
  <sheetProtection algorithmName="SHA-512" hashValue="gjUbfMtc4bQ6UHwfE8T8iDT47x47Asg/3n+hiUFG3ScU6zrscRVQFgP+0YJyr4cEF9xUW/LLTIbVlzZMvXnHsA==" saltValue="Xp8ncRvYU9sBDQE7gpk+oQ==" spinCount="100000" sheet="1" formatCells="0" formatColumns="0" formatRows="0"/>
  <mergeCells count="268">
    <mergeCell ref="C196:D196"/>
    <mergeCell ref="J196:K196"/>
    <mergeCell ref="B197:B205"/>
    <mergeCell ref="I197:I205"/>
    <mergeCell ref="J197:K197"/>
    <mergeCell ref="J198:K198"/>
    <mergeCell ref="J199:K199"/>
    <mergeCell ref="J200:K200"/>
    <mergeCell ref="J201:K201"/>
    <mergeCell ref="J202:K202"/>
    <mergeCell ref="J203:K203"/>
    <mergeCell ref="J204:K204"/>
    <mergeCell ref="J205:K205"/>
    <mergeCell ref="C186:D186"/>
    <mergeCell ref="J186:K186"/>
    <mergeCell ref="B187:B195"/>
    <mergeCell ref="I187:I195"/>
    <mergeCell ref="J187:K187"/>
    <mergeCell ref="J188:K188"/>
    <mergeCell ref="J189:K189"/>
    <mergeCell ref="J190:K190"/>
    <mergeCell ref="J191:K191"/>
    <mergeCell ref="J192:K192"/>
    <mergeCell ref="J193:K193"/>
    <mergeCell ref="J194:K194"/>
    <mergeCell ref="J195:K195"/>
    <mergeCell ref="C176:D176"/>
    <mergeCell ref="J176:K176"/>
    <mergeCell ref="B177:B185"/>
    <mergeCell ref="I177:I185"/>
    <mergeCell ref="J177:K177"/>
    <mergeCell ref="J178:K178"/>
    <mergeCell ref="J179:K179"/>
    <mergeCell ref="J180:K180"/>
    <mergeCell ref="J181:K181"/>
    <mergeCell ref="J182:K182"/>
    <mergeCell ref="J183:K183"/>
    <mergeCell ref="J184:K184"/>
    <mergeCell ref="J185:K185"/>
    <mergeCell ref="C166:D166"/>
    <mergeCell ref="J166:K166"/>
    <mergeCell ref="B167:B175"/>
    <mergeCell ref="I167:I175"/>
    <mergeCell ref="J167:K167"/>
    <mergeCell ref="J168:K168"/>
    <mergeCell ref="J169:K169"/>
    <mergeCell ref="J170:K170"/>
    <mergeCell ref="J171:K171"/>
    <mergeCell ref="J172:K172"/>
    <mergeCell ref="J173:K173"/>
    <mergeCell ref="J174:K174"/>
    <mergeCell ref="J175:K175"/>
    <mergeCell ref="C156:D156"/>
    <mergeCell ref="J156:K156"/>
    <mergeCell ref="B157:B165"/>
    <mergeCell ref="I157:I165"/>
    <mergeCell ref="J157:K157"/>
    <mergeCell ref="J158:K158"/>
    <mergeCell ref="J159:K159"/>
    <mergeCell ref="J160:K160"/>
    <mergeCell ref="J161:K161"/>
    <mergeCell ref="J162:K162"/>
    <mergeCell ref="J163:K163"/>
    <mergeCell ref="J164:K164"/>
    <mergeCell ref="J165:K165"/>
    <mergeCell ref="C146:D146"/>
    <mergeCell ref="J146:K146"/>
    <mergeCell ref="B147:B155"/>
    <mergeCell ref="I147:I155"/>
    <mergeCell ref="J147:K147"/>
    <mergeCell ref="J148:K148"/>
    <mergeCell ref="J149:K149"/>
    <mergeCell ref="J150:K150"/>
    <mergeCell ref="J151:K151"/>
    <mergeCell ref="J152:K152"/>
    <mergeCell ref="J153:K153"/>
    <mergeCell ref="J154:K154"/>
    <mergeCell ref="J155:K155"/>
    <mergeCell ref="C136:D136"/>
    <mergeCell ref="J136:K136"/>
    <mergeCell ref="B137:B145"/>
    <mergeCell ref="I137:I145"/>
    <mergeCell ref="J137:K137"/>
    <mergeCell ref="J138:K138"/>
    <mergeCell ref="J139:K139"/>
    <mergeCell ref="J140:K140"/>
    <mergeCell ref="J141:K141"/>
    <mergeCell ref="J142:K142"/>
    <mergeCell ref="J143:K143"/>
    <mergeCell ref="J144:K144"/>
    <mergeCell ref="J145:K145"/>
    <mergeCell ref="C126:D126"/>
    <mergeCell ref="J126:K126"/>
    <mergeCell ref="B127:B135"/>
    <mergeCell ref="I127:I135"/>
    <mergeCell ref="J127:K127"/>
    <mergeCell ref="J128:K128"/>
    <mergeCell ref="J129:K129"/>
    <mergeCell ref="J130:K130"/>
    <mergeCell ref="J131:K131"/>
    <mergeCell ref="J132:K132"/>
    <mergeCell ref="J133:K133"/>
    <mergeCell ref="J134:K134"/>
    <mergeCell ref="J135:K135"/>
    <mergeCell ref="C116:D116"/>
    <mergeCell ref="J116:K116"/>
    <mergeCell ref="B117:B125"/>
    <mergeCell ref="I117:I125"/>
    <mergeCell ref="J117:K117"/>
    <mergeCell ref="J118:K118"/>
    <mergeCell ref="J119:K119"/>
    <mergeCell ref="J120:K120"/>
    <mergeCell ref="J121:K121"/>
    <mergeCell ref="J122:K122"/>
    <mergeCell ref="J123:K123"/>
    <mergeCell ref="J124:K124"/>
    <mergeCell ref="J125:K125"/>
    <mergeCell ref="J2:K2"/>
    <mergeCell ref="B3:D4"/>
    <mergeCell ref="E3:E4"/>
    <mergeCell ref="F3:H3"/>
    <mergeCell ref="I3:I4"/>
    <mergeCell ref="J3:K4"/>
    <mergeCell ref="C106:D106"/>
    <mergeCell ref="J106:K106"/>
    <mergeCell ref="B107:B115"/>
    <mergeCell ref="I107:I115"/>
    <mergeCell ref="J107:K107"/>
    <mergeCell ref="J108:K108"/>
    <mergeCell ref="J109:K109"/>
    <mergeCell ref="J110:K110"/>
    <mergeCell ref="J111:K111"/>
    <mergeCell ref="J112:K112"/>
    <mergeCell ref="J113:K113"/>
    <mergeCell ref="J114:K114"/>
    <mergeCell ref="J115:K115"/>
    <mergeCell ref="J11:K11"/>
    <mergeCell ref="J12:K12"/>
    <mergeCell ref="J13:K13"/>
    <mergeCell ref="J14:K14"/>
    <mergeCell ref="J15:K15"/>
    <mergeCell ref="C16:D16"/>
    <mergeCell ref="J16:K16"/>
    <mergeCell ref="B5:D5"/>
    <mergeCell ref="J5:K5"/>
    <mergeCell ref="C6:D6"/>
    <mergeCell ref="J6:K6"/>
    <mergeCell ref="B7:B15"/>
    <mergeCell ref="I7:I15"/>
    <mergeCell ref="J7:K7"/>
    <mergeCell ref="J8:K8"/>
    <mergeCell ref="J9:K9"/>
    <mergeCell ref="J10:K10"/>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J54:K54"/>
    <mergeCell ref="J55:K55"/>
    <mergeCell ref="C56:D56"/>
    <mergeCell ref="J56:K56"/>
    <mergeCell ref="J45:K45"/>
    <mergeCell ref="C46:D46"/>
    <mergeCell ref="J46:K46"/>
    <mergeCell ref="J92:K92"/>
    <mergeCell ref="J93:K93"/>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C96:D96"/>
    <mergeCell ref="J96:K96"/>
    <mergeCell ref="J85:K85"/>
    <mergeCell ref="C86:D86"/>
    <mergeCell ref="J86:K86"/>
    <mergeCell ref="J105:K105"/>
    <mergeCell ref="B97:B105"/>
    <mergeCell ref="I97:I105"/>
    <mergeCell ref="J97:K97"/>
    <mergeCell ref="J98:K98"/>
    <mergeCell ref="J99:K99"/>
    <mergeCell ref="J100:K100"/>
    <mergeCell ref="J101:K101"/>
    <mergeCell ref="J102:K102"/>
    <mergeCell ref="J103:K103"/>
    <mergeCell ref="J104:K104"/>
    <mergeCell ref="B87:B95"/>
    <mergeCell ref="I87:I95"/>
    <mergeCell ref="J87:K87"/>
    <mergeCell ref="J88:K88"/>
    <mergeCell ref="J89:K89"/>
    <mergeCell ref="J90:K90"/>
    <mergeCell ref="J91:K91"/>
    <mergeCell ref="B77:B85"/>
  </mergeCells>
  <phoneticPr fontId="1"/>
  <conditionalFormatting sqref="C6:D6 C16:D16 C26:D26 C36:D36 C46:D46 C56:D56 C66:D66 C76:D76 C86:D86 C96:D96 C106:D106 C116:D116 C126:D126 C136:D136 C146:D146 C156:D156 C166:D166 C176:D176 C186:D186 C196:D196">
    <cfRule type="containsText" dxfId="1991" priority="1" operator="containsText" text="事業中止">
      <formula>NOT(ISERROR(SEARCH("事業中止",C6)))</formula>
    </cfRule>
  </conditionalFormatting>
  <dataValidations count="24">
    <dataValidation allowBlank="1" showInputMessage="1" showErrorMessage="1" promptTitle="金額単位は「円」です。" prompt="間違いはありませんか？" sqref="F7 F17 F27 F37 F47 F57 F67 F77 F87 F97 F107 F117 F127 F137 F147 F157 F167 F177 F187 F197" xr:uid="{00000000-0002-0000-2600-000000000000}"/>
    <dataValidation operator="lessThan" allowBlank="1" showInputMessage="1" showErrorMessage="1" errorTitle="民間企業は対象外です。" error="[キャンセル]をクリックしてください。なお補助対象は実施要領をご確認ください。" sqref="F14 F24 F34 F44 F54 F64 F74 F84 F94 F104 F114 F124 F134 F144 F154 F164 F174 F184 F194 F204" xr:uid="{00000000-0002-0000-2600-000001000000}"/>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D107:D114 I6:K6 C177:C182 C187:C192 C167:C172 D187:D194 C157:C162 D177:D184 C147:C152 D167:D174 C137:C142 D157:D164 C127:C132 D147:D154 C117:C122 D137:D144 C107:C112 D127:D134 C104:C105 D117:D124 C7:C12 C14:C15 C17:C22 C24:C25 C27:C32 C34:C35 C37:C42 C44:C45 C47:C52 C54:C55 C57:C62 C64:C65 C67:C72 C74:C75 C77:C82 C84:C85 C87:C92 C94:C95 C97:C102 B107:B115 C114:C115 B117:B125 C124:C125 B127:B135 C134:C135 B137:B145 C144:C145 B147:B155 C154:C155 B157:B165 C164:C165 B167:B175 C174:C175 B177:B185 C184:C185 B187:B195 C194:C195 B197:B205 D197:D205 C204:C205 C197:C202" xr:uid="{00000000-0002-0000-2600-000002000000}">
      <formula1>100000000000</formula1>
    </dataValidation>
    <dataValidation type="whole" imeMode="off" operator="lessThan" allowBlank="1" showInputMessage="1" showErrorMessage="1" errorTitle="入力不要です。" error="[キャンセル]をクリックしてください。" sqref="E7:E205 B26:H26 B36:H36 B46:H46 B56:H56 B66:H66 B76:H76 B86:H86 B96:H96 E116:H116 E126:H126 E136:H136 E146:H146 E156:H156 E166:H166 E176:H176 E186:H186 E196:H196 B5:H6 B16:H16 B196 B186 B176 B166 B156 B146 B136 B126 B116 B106 E106:H106 C196:D196 C186:D186 C176:D176 C166:D166 C156:D156 C146:D146 C136:D136 C126:D126 C116:D116 C106:D106" xr:uid="{00000000-0002-0000-2600-000003000000}">
      <formula1>0</formula1>
    </dataValidation>
    <dataValidation allowBlank="1" showInputMessage="1" showErrorMessage="1" promptTitle="その他を計上する場合" prompt="内容を「D15セル」に入力してください。" sqref="F15:H15" xr:uid="{00000000-0002-0000-2600-000004000000}"/>
    <dataValidation allowBlank="1" showInputMessage="1" showErrorMessage="1" promptTitle="その他を計上する場合" prompt="内容を「D25セル」に入力してください。" sqref="F25:H25" xr:uid="{00000000-0002-0000-2600-000005000000}"/>
    <dataValidation allowBlank="1" showInputMessage="1" showErrorMessage="1" promptTitle="その他を計上する場合" prompt="内容を「D35セル」に入力してください。" sqref="F35:H35" xr:uid="{00000000-0002-0000-2600-000006000000}"/>
    <dataValidation allowBlank="1" showInputMessage="1" showErrorMessage="1" promptTitle="その他を計上する場合" prompt="内容を「D45セル」に入力してください。" sqref="F45:H45" xr:uid="{00000000-0002-0000-2600-000007000000}"/>
    <dataValidation allowBlank="1" showInputMessage="1" showErrorMessage="1" promptTitle="その他を計上する場合" prompt="内容を「D55セル」に入力してください。" sqref="F55:H55" xr:uid="{00000000-0002-0000-2600-000008000000}"/>
    <dataValidation allowBlank="1" showInputMessage="1" showErrorMessage="1" promptTitle="その他を計上する場合" prompt="内容を「D65セル」に入力してください。" sqref="F65:H65" xr:uid="{00000000-0002-0000-2600-000009000000}"/>
    <dataValidation allowBlank="1" showInputMessage="1" showErrorMessage="1" promptTitle="その他を計上する場合" prompt="内容を「D75セル」に入力してください。" sqref="F75:H75" xr:uid="{00000000-0002-0000-2600-00000A000000}"/>
    <dataValidation allowBlank="1" showInputMessage="1" showErrorMessage="1" promptTitle="その他を計上する場合" prompt="内容を「D85セル」に入力してください。" sqref="F85:H85" xr:uid="{00000000-0002-0000-2600-00000B000000}"/>
    <dataValidation allowBlank="1" showInputMessage="1" showErrorMessage="1" promptTitle="その他を計上する場合" prompt="内容を「D95セル」に入力してください。" sqref="F95:H95" xr:uid="{00000000-0002-0000-2600-00000C000000}"/>
    <dataValidation allowBlank="1" showInputMessage="1" showErrorMessage="1" promptTitle="その他を計上する場合" prompt="内容を「D105セル」に入力してください。" sqref="F105:H105" xr:uid="{00000000-0002-0000-2600-00000D000000}"/>
    <dataValidation allowBlank="1" showInputMessage="1" showErrorMessage="1" promptTitle="その他を計上する場合" prompt="内容を「D115セル」に入力してください。" sqref="F115:H115" xr:uid="{00000000-0002-0000-2600-00000E000000}"/>
    <dataValidation allowBlank="1" showInputMessage="1" showErrorMessage="1" promptTitle="その他を計上する場合" prompt="内容を「D125セル」に入力してください。" sqref="F125:H125" xr:uid="{00000000-0002-0000-2600-00000F000000}"/>
    <dataValidation allowBlank="1" showInputMessage="1" showErrorMessage="1" promptTitle="その他を計上する場合" prompt="内容を「D135セル」に入力してください。" sqref="F135:H135" xr:uid="{00000000-0002-0000-2600-000010000000}"/>
    <dataValidation allowBlank="1" showInputMessage="1" showErrorMessage="1" promptTitle="その他を計上する場合" prompt="内容を「D145セル」に入力してください。" sqref="F145:H145" xr:uid="{00000000-0002-0000-2600-000011000000}"/>
    <dataValidation allowBlank="1" showInputMessage="1" showErrorMessage="1" promptTitle="その他を計上する場合" prompt="内容を「D155セル」に入力してください。" sqref="F155:H155" xr:uid="{00000000-0002-0000-2600-000012000000}"/>
    <dataValidation allowBlank="1" showInputMessage="1" showErrorMessage="1" promptTitle="その他を計上する場合" prompt="内容を「D165セル」に入力してください。" sqref="F165:H165" xr:uid="{00000000-0002-0000-2600-000013000000}"/>
    <dataValidation allowBlank="1" showInputMessage="1" showErrorMessage="1" promptTitle="その他を計上する場合" prompt="内容を「D175セル」に入力してください。" sqref="F175:H175" xr:uid="{00000000-0002-0000-2600-000014000000}"/>
    <dataValidation allowBlank="1" showInputMessage="1" showErrorMessage="1" promptTitle="その他を計上する場合" prompt="内容を「D185セル」に入力してください。" sqref="F185:H185" xr:uid="{00000000-0002-0000-2600-000015000000}"/>
    <dataValidation allowBlank="1" showInputMessage="1" showErrorMessage="1" promptTitle="その他を計上する場合" prompt="内容を「D195セル」に入力してください。" sqref="F195:H195" xr:uid="{00000000-0002-0000-2600-000016000000}"/>
    <dataValidation allowBlank="1" showInputMessage="1" showErrorMessage="1" promptTitle="その他を計上する場合" prompt="内容を「D205セル」に入力してください。" sqref="F205:G205" xr:uid="{00000000-0002-0000-2600-000017000000}"/>
  </dataValidations>
  <pageMargins left="0.59055118110236227" right="0.39370078740157483" top="0.78740157480314965" bottom="0.35433070866141736" header="0.31496062992125984" footer="0.15748031496062992"/>
  <pageSetup paperSize="9" scale="79" fitToHeight="0" orientation="landscape" r:id="rId1"/>
  <headerFooter>
    <oddHeader>&amp;L様式６（別添１）</oddHeader>
    <oddFooter>&amp;C&amp;"ＭＳ Ｐゴシック,標準"&amp;10&amp;P / &amp;N</oddFooter>
  </headerFooter>
  <rowBreaks count="9" manualBreakCount="9">
    <brk id="25" max="11" man="1"/>
    <brk id="45" max="11" man="1"/>
    <brk id="65" max="11" man="1"/>
    <brk id="85" max="11" man="1"/>
    <brk id="105" max="11" man="1"/>
    <brk id="125" max="11" man="1"/>
    <brk id="145" max="11" man="1"/>
    <brk id="165" max="11" man="1"/>
    <brk id="185"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S52"/>
  <sheetViews>
    <sheetView view="pageBreakPreview" zoomScale="91" zoomScaleNormal="100" zoomScaleSheetLayoutView="91" workbookViewId="0"/>
  </sheetViews>
  <sheetFormatPr defaultColWidth="9" defaultRowHeight="13"/>
  <cols>
    <col min="1" max="1" width="1.58203125" style="121" customWidth="1"/>
    <col min="2" max="2" width="9" style="121" customWidth="1"/>
    <col min="3" max="3" width="9" style="121"/>
    <col min="4" max="4" width="11.08203125" style="121" customWidth="1"/>
    <col min="5" max="5" width="6" style="121" customWidth="1"/>
    <col min="6" max="6" width="9" style="121" customWidth="1"/>
    <col min="7" max="7" width="9" style="121"/>
    <col min="8" max="8" width="7.58203125" style="121" customWidth="1"/>
    <col min="9" max="9" width="5.25" style="121" customWidth="1"/>
    <col min="10" max="10" width="9" style="121"/>
    <col min="11" max="12" width="9" style="121" customWidth="1"/>
    <col min="13" max="13" width="9" style="121"/>
    <col min="14" max="14" width="9" style="121" customWidth="1"/>
    <col min="15" max="15" width="12.83203125" style="121" customWidth="1"/>
    <col min="16" max="16" width="1.83203125" style="121" customWidth="1"/>
    <col min="17" max="16384" width="9" style="121"/>
  </cols>
  <sheetData>
    <row r="1" spans="2:17" ht="8.25" customHeight="1"/>
    <row r="2" spans="2:17" ht="23.25" customHeight="1">
      <c r="B2" s="122"/>
      <c r="C2" s="122"/>
      <c r="D2" s="122"/>
      <c r="E2" s="122"/>
      <c r="F2" s="122"/>
      <c r="G2" s="122"/>
      <c r="H2" s="122"/>
      <c r="I2" s="879" t="s">
        <v>66</v>
      </c>
      <c r="J2" s="122" t="s">
        <v>67</v>
      </c>
      <c r="K2" s="122"/>
      <c r="L2" s="122"/>
      <c r="M2" s="122"/>
      <c r="N2" s="122"/>
      <c r="O2" s="122"/>
    </row>
    <row r="3" spans="2:17" ht="19.5" customHeight="1">
      <c r="B3" s="123"/>
      <c r="C3" s="123"/>
      <c r="D3" s="123"/>
      <c r="E3" s="123"/>
      <c r="F3" s="123"/>
      <c r="G3" s="123"/>
      <c r="H3" s="123"/>
      <c r="I3" s="123"/>
      <c r="J3" s="123"/>
      <c r="K3" s="123"/>
      <c r="Q3" s="124"/>
    </row>
    <row r="4" spans="2:17" ht="19.5" customHeight="1" thickBot="1">
      <c r="B4" s="125" t="s">
        <v>68</v>
      </c>
      <c r="C4" s="123"/>
      <c r="D4" s="123"/>
      <c r="E4" s="123"/>
      <c r="F4" s="123"/>
      <c r="G4" s="123"/>
      <c r="H4" s="123"/>
      <c r="I4" s="123"/>
      <c r="J4" s="121" t="s">
        <v>69</v>
      </c>
      <c r="K4" s="123"/>
    </row>
    <row r="5" spans="2:17" ht="19.5" customHeight="1" thickBot="1">
      <c r="B5" s="121" t="s">
        <v>70</v>
      </c>
      <c r="J5" s="958"/>
      <c r="K5" s="959"/>
      <c r="L5" s="959"/>
      <c r="M5" s="959"/>
      <c r="N5" s="959"/>
      <c r="O5" s="960"/>
    </row>
    <row r="6" spans="2:17" ht="19.5" customHeight="1">
      <c r="B6" s="935" t="s">
        <v>71</v>
      </c>
      <c r="C6" s="936"/>
      <c r="D6" s="984"/>
      <c r="E6" s="991"/>
      <c r="F6" s="991"/>
      <c r="G6" s="991"/>
      <c r="H6" s="992"/>
      <c r="I6" s="126"/>
      <c r="J6" s="961"/>
      <c r="K6" s="962"/>
      <c r="L6" s="962"/>
      <c r="M6" s="962"/>
      <c r="N6" s="962"/>
      <c r="O6" s="963"/>
    </row>
    <row r="7" spans="2:17" ht="19" customHeight="1">
      <c r="B7" s="937" t="s">
        <v>72</v>
      </c>
      <c r="C7" s="938"/>
      <c r="D7" s="993"/>
      <c r="E7" s="994"/>
      <c r="F7" s="994"/>
      <c r="G7" s="994"/>
      <c r="H7" s="995"/>
      <c r="I7" s="126"/>
      <c r="J7" s="961"/>
      <c r="K7" s="962"/>
      <c r="L7" s="962"/>
      <c r="M7" s="962"/>
      <c r="N7" s="962"/>
      <c r="O7" s="963"/>
    </row>
    <row r="8" spans="2:17" ht="19" customHeight="1" thickBot="1">
      <c r="B8" s="939"/>
      <c r="C8" s="940"/>
      <c r="D8" s="996"/>
      <c r="E8" s="997"/>
      <c r="F8" s="997"/>
      <c r="G8" s="997"/>
      <c r="H8" s="998"/>
      <c r="I8" s="126"/>
      <c r="J8" s="961"/>
      <c r="K8" s="962"/>
      <c r="L8" s="962"/>
      <c r="M8" s="962"/>
      <c r="N8" s="962"/>
      <c r="O8" s="963"/>
    </row>
    <row r="9" spans="2:17" ht="19.5" customHeight="1" thickBot="1">
      <c r="B9" s="121" t="s">
        <v>73</v>
      </c>
      <c r="J9" s="961"/>
      <c r="K9" s="962"/>
      <c r="L9" s="962"/>
      <c r="M9" s="962"/>
      <c r="N9" s="962"/>
      <c r="O9" s="963"/>
    </row>
    <row r="10" spans="2:17" ht="20.25" customHeight="1">
      <c r="B10" s="127" t="s">
        <v>74</v>
      </c>
      <c r="C10" s="981"/>
      <c r="D10" s="981"/>
      <c r="E10" s="999"/>
      <c r="F10" s="1000"/>
      <c r="G10" s="1000"/>
      <c r="H10" s="1001"/>
      <c r="J10" s="961"/>
      <c r="K10" s="962"/>
      <c r="L10" s="962"/>
      <c r="M10" s="962"/>
      <c r="N10" s="962"/>
      <c r="O10" s="963"/>
    </row>
    <row r="11" spans="2:17" ht="19" customHeight="1">
      <c r="B11" s="982" t="s">
        <v>75</v>
      </c>
      <c r="C11" s="1002"/>
      <c r="D11" s="1003"/>
      <c r="E11" s="1003"/>
      <c r="F11" s="1003"/>
      <c r="G11" s="1003"/>
      <c r="H11" s="1004"/>
      <c r="J11" s="961"/>
      <c r="K11" s="962"/>
      <c r="L11" s="962"/>
      <c r="M11" s="962"/>
      <c r="N11" s="962"/>
      <c r="O11" s="963"/>
    </row>
    <row r="12" spans="2:17" ht="19" customHeight="1" thickBot="1">
      <c r="B12" s="983"/>
      <c r="C12" s="1005"/>
      <c r="D12" s="1006"/>
      <c r="E12" s="1006"/>
      <c r="F12" s="1006"/>
      <c r="G12" s="1006"/>
      <c r="H12" s="1007"/>
      <c r="J12" s="961"/>
      <c r="K12" s="962"/>
      <c r="L12" s="962"/>
      <c r="M12" s="962"/>
      <c r="N12" s="962"/>
      <c r="O12" s="963"/>
    </row>
    <row r="13" spans="2:17" ht="19.5" customHeight="1" thickBot="1">
      <c r="B13" s="121" t="s">
        <v>76</v>
      </c>
      <c r="J13" s="961"/>
      <c r="K13" s="962"/>
      <c r="L13" s="962"/>
      <c r="M13" s="962"/>
      <c r="N13" s="962"/>
      <c r="O13" s="963"/>
    </row>
    <row r="14" spans="2:17" ht="25" customHeight="1">
      <c r="B14" s="128" t="s">
        <v>77</v>
      </c>
      <c r="C14" s="1008"/>
      <c r="D14" s="1009"/>
      <c r="E14" s="1009"/>
      <c r="F14" s="1009"/>
      <c r="G14" s="1009"/>
      <c r="H14" s="1010"/>
      <c r="J14" s="961"/>
      <c r="K14" s="962"/>
      <c r="L14" s="962"/>
      <c r="M14" s="962"/>
      <c r="N14" s="962"/>
      <c r="O14" s="963"/>
    </row>
    <row r="15" spans="2:17" ht="19.5" customHeight="1">
      <c r="B15" s="129" t="s">
        <v>71</v>
      </c>
      <c r="C15" s="1011"/>
      <c r="D15" s="1012"/>
      <c r="E15" s="1012"/>
      <c r="F15" s="1012"/>
      <c r="G15" s="1012"/>
      <c r="H15" s="1013"/>
      <c r="J15" s="961"/>
      <c r="K15" s="962"/>
      <c r="L15" s="962"/>
      <c r="M15" s="962"/>
      <c r="N15" s="962"/>
      <c r="O15" s="963"/>
    </row>
    <row r="16" spans="2:17" ht="19" customHeight="1">
      <c r="B16" s="937" t="s">
        <v>78</v>
      </c>
      <c r="C16" s="1014"/>
      <c r="D16" s="1015"/>
      <c r="E16" s="1015"/>
      <c r="F16" s="1015"/>
      <c r="G16" s="1015"/>
      <c r="H16" s="1016"/>
      <c r="J16" s="961"/>
      <c r="K16" s="962"/>
      <c r="L16" s="962"/>
      <c r="M16" s="962"/>
      <c r="N16" s="962"/>
      <c r="O16" s="963"/>
    </row>
    <row r="17" spans="2:18" ht="19" customHeight="1" thickBot="1">
      <c r="B17" s="939"/>
      <c r="C17" s="1017"/>
      <c r="D17" s="1018"/>
      <c r="E17" s="1018"/>
      <c r="F17" s="1018"/>
      <c r="G17" s="1018"/>
      <c r="H17" s="1019"/>
      <c r="J17" s="961"/>
      <c r="K17" s="962"/>
      <c r="L17" s="962"/>
      <c r="M17" s="962"/>
      <c r="N17" s="962"/>
      <c r="O17" s="963"/>
    </row>
    <row r="18" spans="2:18" ht="19.5" customHeight="1" thickBot="1">
      <c r="B18" s="121" t="s">
        <v>79</v>
      </c>
      <c r="J18" s="961"/>
      <c r="K18" s="962"/>
      <c r="L18" s="962"/>
      <c r="M18" s="962"/>
      <c r="N18" s="962"/>
      <c r="O18" s="963"/>
    </row>
    <row r="19" spans="2:18" ht="21" customHeight="1">
      <c r="B19" s="127" t="s">
        <v>80</v>
      </c>
      <c r="C19" s="984"/>
      <c r="D19" s="985"/>
      <c r="E19" s="407" t="s">
        <v>81</v>
      </c>
      <c r="F19" s="986"/>
      <c r="G19" s="987"/>
      <c r="H19" s="988"/>
      <c r="J19" s="961"/>
      <c r="K19" s="962"/>
      <c r="L19" s="962"/>
      <c r="M19" s="962"/>
      <c r="N19" s="962"/>
      <c r="O19" s="963"/>
    </row>
    <row r="20" spans="2:18" ht="30" customHeight="1">
      <c r="B20" s="130" t="s" ph="1">
        <v>82</v>
      </c>
      <c r="C20" s="932" ph="1"/>
      <c r="D20" s="933" ph="1"/>
      <c r="E20" s="933" ph="1"/>
      <c r="F20" s="933" ph="1"/>
      <c r="G20" s="933" ph="1"/>
      <c r="H20" s="934" ph="1"/>
      <c r="I20" s="131"/>
      <c r="J20" s="961"/>
      <c r="K20" s="962"/>
      <c r="L20" s="962"/>
      <c r="M20" s="962"/>
      <c r="N20" s="962"/>
      <c r="O20" s="963"/>
    </row>
    <row r="21" spans="2:18" ht="20.25" customHeight="1">
      <c r="B21" s="129" t="s">
        <v>74</v>
      </c>
      <c r="C21" s="989"/>
      <c r="D21" s="990"/>
      <c r="E21" s="132"/>
      <c r="F21" s="133"/>
      <c r="G21" s="133"/>
      <c r="H21" s="134"/>
      <c r="J21" s="961"/>
      <c r="K21" s="962"/>
      <c r="L21" s="962"/>
      <c r="M21" s="962"/>
      <c r="N21" s="962"/>
      <c r="O21" s="963"/>
    </row>
    <row r="22" spans="2:18" ht="19.5" customHeight="1">
      <c r="B22" s="947" t="s">
        <v>75</v>
      </c>
      <c r="C22" s="1020"/>
      <c r="D22" s="1021"/>
      <c r="E22" s="1021"/>
      <c r="F22" s="1021"/>
      <c r="G22" s="1021"/>
      <c r="H22" s="1022"/>
      <c r="J22" s="961"/>
      <c r="K22" s="962"/>
      <c r="L22" s="962"/>
      <c r="M22" s="962"/>
      <c r="N22" s="962"/>
      <c r="O22" s="963"/>
    </row>
    <row r="23" spans="2:18" ht="19.5" customHeight="1" thickBot="1">
      <c r="B23" s="948"/>
      <c r="C23" s="1023"/>
      <c r="D23" s="1024"/>
      <c r="E23" s="1024"/>
      <c r="F23" s="1024"/>
      <c r="G23" s="1024"/>
      <c r="H23" s="1025"/>
      <c r="J23" s="964"/>
      <c r="K23" s="965"/>
      <c r="L23" s="965"/>
      <c r="M23" s="965"/>
      <c r="N23" s="965"/>
      <c r="O23" s="966"/>
    </row>
    <row r="24" spans="2:18" ht="21.75" customHeight="1" thickBot="1">
      <c r="B24" s="129" t="s">
        <v>83</v>
      </c>
      <c r="C24" s="969"/>
      <c r="D24" s="970"/>
      <c r="E24" s="970"/>
      <c r="F24" s="971"/>
      <c r="G24" s="970"/>
      <c r="H24" s="972"/>
      <c r="J24" s="121" t="s">
        <v>84</v>
      </c>
    </row>
    <row r="25" spans="2:18" ht="21.75" customHeight="1" thickBot="1">
      <c r="B25" s="135" t="s">
        <v>85</v>
      </c>
      <c r="C25" s="973"/>
      <c r="D25" s="974"/>
      <c r="E25" s="974"/>
      <c r="F25" s="974"/>
      <c r="G25" s="974"/>
      <c r="H25" s="975"/>
      <c r="J25" s="945"/>
      <c r="K25" s="946"/>
      <c r="L25" s="148" t="str">
        <f>IF(J25="","",J25)</f>
        <v/>
      </c>
      <c r="M25" s="136"/>
      <c r="N25" s="136"/>
      <c r="O25" s="136"/>
    </row>
    <row r="26" spans="2:18" ht="9" customHeight="1"/>
    <row r="27" spans="2:18" ht="19.5" customHeight="1" thickBot="1">
      <c r="B27" s="137" t="s">
        <v>86</v>
      </c>
      <c r="C27" s="138"/>
      <c r="D27" s="138"/>
      <c r="E27" s="138"/>
      <c r="J27" s="121" t="s">
        <v>87</v>
      </c>
    </row>
    <row r="28" spans="2:18" ht="21" customHeight="1">
      <c r="B28" s="949"/>
      <c r="C28" s="950"/>
      <c r="D28" s="950"/>
      <c r="E28" s="950"/>
      <c r="F28" s="950"/>
      <c r="G28" s="950"/>
      <c r="H28" s="951"/>
      <c r="J28" s="976" t="s">
        <v>88</v>
      </c>
      <c r="K28" s="977"/>
      <c r="L28" s="139"/>
      <c r="M28" s="139"/>
      <c r="N28" s="139"/>
      <c r="O28" s="140"/>
    </row>
    <row r="29" spans="2:18" ht="21" customHeight="1">
      <c r="B29" s="952"/>
      <c r="C29" s="953"/>
      <c r="D29" s="953"/>
      <c r="E29" s="953"/>
      <c r="F29" s="953"/>
      <c r="G29" s="953"/>
      <c r="H29" s="954"/>
      <c r="I29" s="141"/>
      <c r="J29" s="961"/>
      <c r="K29" s="962"/>
      <c r="L29" s="962"/>
      <c r="M29" s="962"/>
      <c r="N29" s="962"/>
      <c r="O29" s="963"/>
      <c r="R29" s="126" t="s">
        <v>89</v>
      </c>
    </row>
    <row r="30" spans="2:18" ht="21" customHeight="1">
      <c r="B30" s="952"/>
      <c r="C30" s="953"/>
      <c r="D30" s="953"/>
      <c r="E30" s="953"/>
      <c r="F30" s="953"/>
      <c r="G30" s="953"/>
      <c r="H30" s="954"/>
      <c r="I30" s="141"/>
      <c r="J30" s="961"/>
      <c r="K30" s="962"/>
      <c r="L30" s="962"/>
      <c r="M30" s="962"/>
      <c r="N30" s="962"/>
      <c r="O30" s="963"/>
    </row>
    <row r="31" spans="2:18" ht="21" customHeight="1">
      <c r="B31" s="952"/>
      <c r="C31" s="953"/>
      <c r="D31" s="953"/>
      <c r="E31" s="953"/>
      <c r="F31" s="953"/>
      <c r="G31" s="953"/>
      <c r="H31" s="954"/>
      <c r="I31" s="141"/>
      <c r="J31" s="961"/>
      <c r="K31" s="962"/>
      <c r="L31" s="962"/>
      <c r="M31" s="962"/>
      <c r="N31" s="962"/>
      <c r="O31" s="963"/>
    </row>
    <row r="32" spans="2:18" ht="21" customHeight="1">
      <c r="B32" s="952"/>
      <c r="C32" s="953"/>
      <c r="D32" s="953"/>
      <c r="E32" s="953"/>
      <c r="F32" s="953"/>
      <c r="G32" s="953"/>
      <c r="H32" s="954"/>
      <c r="I32" s="141"/>
      <c r="J32" s="961"/>
      <c r="K32" s="962"/>
      <c r="L32" s="962"/>
      <c r="M32" s="962"/>
      <c r="N32" s="962"/>
      <c r="O32" s="963"/>
    </row>
    <row r="33" spans="2:15" ht="21" customHeight="1">
      <c r="B33" s="952"/>
      <c r="C33" s="953"/>
      <c r="D33" s="953"/>
      <c r="E33" s="953"/>
      <c r="F33" s="953"/>
      <c r="G33" s="953"/>
      <c r="H33" s="954"/>
      <c r="I33" s="141"/>
      <c r="J33" s="961"/>
      <c r="K33" s="962"/>
      <c r="L33" s="962"/>
      <c r="M33" s="962"/>
      <c r="N33" s="962"/>
      <c r="O33" s="963"/>
    </row>
    <row r="34" spans="2:15" ht="21" customHeight="1">
      <c r="B34" s="952"/>
      <c r="C34" s="953"/>
      <c r="D34" s="953"/>
      <c r="E34" s="953"/>
      <c r="F34" s="953"/>
      <c r="G34" s="953"/>
      <c r="H34" s="954"/>
      <c r="I34" s="141"/>
      <c r="J34" s="961"/>
      <c r="K34" s="962"/>
      <c r="L34" s="962"/>
      <c r="M34" s="962"/>
      <c r="N34" s="962"/>
      <c r="O34" s="963"/>
    </row>
    <row r="35" spans="2:15" ht="21" customHeight="1">
      <c r="B35" s="952"/>
      <c r="C35" s="953"/>
      <c r="D35" s="953"/>
      <c r="E35" s="953"/>
      <c r="F35" s="953"/>
      <c r="G35" s="953"/>
      <c r="H35" s="954"/>
      <c r="I35" s="141"/>
      <c r="J35" s="961"/>
      <c r="K35" s="962"/>
      <c r="L35" s="962"/>
      <c r="M35" s="962"/>
      <c r="N35" s="962"/>
      <c r="O35" s="963"/>
    </row>
    <row r="36" spans="2:15" ht="21" customHeight="1">
      <c r="B36" s="952"/>
      <c r="C36" s="953"/>
      <c r="D36" s="953"/>
      <c r="E36" s="953"/>
      <c r="F36" s="953"/>
      <c r="G36" s="953"/>
      <c r="H36" s="954"/>
      <c r="I36" s="141"/>
      <c r="J36" s="961"/>
      <c r="K36" s="962"/>
      <c r="L36" s="962"/>
      <c r="M36" s="962"/>
      <c r="N36" s="962"/>
      <c r="O36" s="963"/>
    </row>
    <row r="37" spans="2:15" ht="21" customHeight="1" thickBot="1">
      <c r="B37" s="955"/>
      <c r="C37" s="956"/>
      <c r="D37" s="956"/>
      <c r="E37" s="956"/>
      <c r="F37" s="956"/>
      <c r="G37" s="956"/>
      <c r="H37" s="957"/>
      <c r="J37" s="964"/>
      <c r="K37" s="965"/>
      <c r="L37" s="965"/>
      <c r="M37" s="965"/>
      <c r="N37" s="965"/>
      <c r="O37" s="966"/>
    </row>
    <row r="38" spans="2:15" ht="41.25" customHeight="1" thickBot="1">
      <c r="B38" s="121" t="s">
        <v>90</v>
      </c>
      <c r="I38" s="141"/>
      <c r="J38" s="967" t="s">
        <v>91</v>
      </c>
      <c r="K38" s="968"/>
      <c r="L38" s="968"/>
      <c r="M38" s="968"/>
      <c r="N38" s="968"/>
      <c r="O38" s="968"/>
    </row>
    <row r="39" spans="2:15" ht="21" customHeight="1">
      <c r="B39" s="958"/>
      <c r="C39" s="959"/>
      <c r="D39" s="959"/>
      <c r="E39" s="959"/>
      <c r="F39" s="959"/>
      <c r="G39" s="959"/>
      <c r="H39" s="960"/>
      <c r="I39" s="141"/>
      <c r="J39" s="976" t="s">
        <v>88</v>
      </c>
      <c r="K39" s="977"/>
      <c r="L39" s="142"/>
      <c r="M39" s="142"/>
      <c r="N39" s="142"/>
      <c r="O39" s="143"/>
    </row>
    <row r="40" spans="2:15" ht="21" customHeight="1">
      <c r="B40" s="961"/>
      <c r="C40" s="962"/>
      <c r="D40" s="962"/>
      <c r="E40" s="962"/>
      <c r="F40" s="962"/>
      <c r="G40" s="962"/>
      <c r="H40" s="963"/>
      <c r="I40" s="141"/>
      <c r="J40" s="980" t="str">
        <f>IF(J39="有","事業名：","")</f>
        <v/>
      </c>
      <c r="K40" s="978"/>
      <c r="L40" s="978"/>
      <c r="M40" s="978"/>
      <c r="N40" s="978"/>
      <c r="O40" s="979"/>
    </row>
    <row r="41" spans="2:15" ht="21" customHeight="1">
      <c r="B41" s="961"/>
      <c r="C41" s="962"/>
      <c r="D41" s="962"/>
      <c r="E41" s="962"/>
      <c r="F41" s="962"/>
      <c r="G41" s="962"/>
      <c r="H41" s="963"/>
      <c r="I41" s="141"/>
      <c r="J41" s="980"/>
      <c r="K41" s="978"/>
      <c r="L41" s="978"/>
      <c r="M41" s="978"/>
      <c r="N41" s="978"/>
      <c r="O41" s="979"/>
    </row>
    <row r="42" spans="2:15" ht="21" customHeight="1">
      <c r="B42" s="961"/>
      <c r="C42" s="962"/>
      <c r="D42" s="962"/>
      <c r="E42" s="962"/>
      <c r="F42" s="962"/>
      <c r="G42" s="962"/>
      <c r="H42" s="963"/>
      <c r="I42" s="141"/>
      <c r="J42" s="149" t="str">
        <f>IF(J39="有","概要：","")</f>
        <v/>
      </c>
      <c r="K42" s="941"/>
      <c r="L42" s="941"/>
      <c r="M42" s="941"/>
      <c r="N42" s="941"/>
      <c r="O42" s="942"/>
    </row>
    <row r="43" spans="2:15" ht="21" customHeight="1">
      <c r="B43" s="961"/>
      <c r="C43" s="962"/>
      <c r="D43" s="962"/>
      <c r="E43" s="962"/>
      <c r="F43" s="962"/>
      <c r="G43" s="962"/>
      <c r="H43" s="963"/>
      <c r="I43" s="141"/>
      <c r="J43" s="144"/>
      <c r="K43" s="941"/>
      <c r="L43" s="941"/>
      <c r="M43" s="941"/>
      <c r="N43" s="941"/>
      <c r="O43" s="942"/>
    </row>
    <row r="44" spans="2:15" ht="21" customHeight="1">
      <c r="B44" s="961"/>
      <c r="C44" s="962"/>
      <c r="D44" s="962"/>
      <c r="E44" s="962"/>
      <c r="F44" s="962"/>
      <c r="G44" s="962"/>
      <c r="H44" s="963"/>
      <c r="I44" s="141"/>
      <c r="J44" s="144"/>
      <c r="K44" s="941"/>
      <c r="L44" s="941"/>
      <c r="M44" s="941"/>
      <c r="N44" s="941"/>
      <c r="O44" s="942"/>
    </row>
    <row r="45" spans="2:15" ht="21" customHeight="1">
      <c r="B45" s="961"/>
      <c r="C45" s="962"/>
      <c r="D45" s="962"/>
      <c r="E45" s="962"/>
      <c r="F45" s="962"/>
      <c r="G45" s="962"/>
      <c r="H45" s="963"/>
      <c r="I45" s="141"/>
      <c r="J45" s="144"/>
      <c r="K45" s="941"/>
      <c r="L45" s="941"/>
      <c r="M45" s="941"/>
      <c r="N45" s="941"/>
      <c r="O45" s="942"/>
    </row>
    <row r="46" spans="2:15" ht="21" customHeight="1">
      <c r="B46" s="961"/>
      <c r="C46" s="962"/>
      <c r="D46" s="962"/>
      <c r="E46" s="962"/>
      <c r="F46" s="962"/>
      <c r="G46" s="962"/>
      <c r="H46" s="963"/>
      <c r="J46" s="144"/>
      <c r="K46" s="941"/>
      <c r="L46" s="941"/>
      <c r="M46" s="941"/>
      <c r="N46" s="941"/>
      <c r="O46" s="942"/>
    </row>
    <row r="47" spans="2:15" ht="21" customHeight="1">
      <c r="B47" s="961"/>
      <c r="C47" s="962"/>
      <c r="D47" s="962"/>
      <c r="E47" s="962"/>
      <c r="F47" s="962"/>
      <c r="G47" s="962"/>
      <c r="H47" s="963"/>
      <c r="I47" s="145"/>
      <c r="J47" s="144"/>
      <c r="K47" s="941"/>
      <c r="L47" s="941"/>
      <c r="M47" s="941"/>
      <c r="N47" s="941"/>
      <c r="O47" s="942"/>
    </row>
    <row r="48" spans="2:15" ht="21" customHeight="1">
      <c r="B48" s="961"/>
      <c r="C48" s="962"/>
      <c r="D48" s="962"/>
      <c r="E48" s="962"/>
      <c r="F48" s="962"/>
      <c r="G48" s="962"/>
      <c r="H48" s="963"/>
      <c r="I48" s="145"/>
      <c r="J48" s="144"/>
      <c r="K48" s="941"/>
      <c r="L48" s="941"/>
      <c r="M48" s="941"/>
      <c r="N48" s="941"/>
      <c r="O48" s="942"/>
    </row>
    <row r="49" spans="2:19" ht="21" customHeight="1" thickBot="1">
      <c r="B49" s="964"/>
      <c r="C49" s="965"/>
      <c r="D49" s="965"/>
      <c r="E49" s="965"/>
      <c r="F49" s="965"/>
      <c r="G49" s="965"/>
      <c r="H49" s="966"/>
      <c r="J49" s="146"/>
      <c r="K49" s="943"/>
      <c r="L49" s="943"/>
      <c r="M49" s="943"/>
      <c r="N49" s="943"/>
      <c r="O49" s="944"/>
    </row>
    <row r="50" spans="2:19" ht="9" customHeight="1">
      <c r="B50" s="147"/>
      <c r="C50" s="147"/>
      <c r="D50" s="147"/>
      <c r="E50" s="147"/>
      <c r="F50" s="147"/>
      <c r="G50" s="147"/>
      <c r="H50" s="147"/>
      <c r="I50" s="147"/>
      <c r="J50" s="147"/>
      <c r="K50" s="147"/>
      <c r="L50" s="147"/>
      <c r="M50" s="147"/>
      <c r="N50" s="147"/>
      <c r="O50" s="147"/>
    </row>
    <row r="52" spans="2:19" ht="16.5" customHeight="1">
      <c r="K52" s="126"/>
      <c r="L52" s="126"/>
      <c r="M52" s="126"/>
      <c r="N52" s="126"/>
      <c r="O52" s="126"/>
      <c r="P52" s="126"/>
      <c r="Q52" s="126"/>
      <c r="R52" s="126"/>
      <c r="S52" s="126"/>
    </row>
  </sheetData>
  <sheetProtection algorithmName="SHA-512" hashValue="Klu0CK7O+lNCR9GJzR4cUYE+hkIOUz3aQy4LkNzcOZQL28iLt2clbVDROTnYVA3bE9ZAe6oMqSWMJxEFKBIfNA==" saltValue="mLzKnxOPNxjE5TrJdSCp8g==" spinCount="100000" sheet="1" scenarios="1" formatCells="0" formatColumns="0" formatRows="0" insertRows="0" deleteRows="0"/>
  <mergeCells count="32">
    <mergeCell ref="C10:D10"/>
    <mergeCell ref="B11:B12"/>
    <mergeCell ref="B16:B17"/>
    <mergeCell ref="C19:D19"/>
    <mergeCell ref="J39:K39"/>
    <mergeCell ref="F19:H19"/>
    <mergeCell ref="C21:D21"/>
    <mergeCell ref="J5:O23"/>
    <mergeCell ref="D6:H6"/>
    <mergeCell ref="D7:H8"/>
    <mergeCell ref="E10:H10"/>
    <mergeCell ref="C11:H12"/>
    <mergeCell ref="C14:H14"/>
    <mergeCell ref="C15:H15"/>
    <mergeCell ref="C16:H17"/>
    <mergeCell ref="C22:H23"/>
    <mergeCell ref="C20:H20"/>
    <mergeCell ref="B6:C6"/>
    <mergeCell ref="B7:C8"/>
    <mergeCell ref="K42:O49"/>
    <mergeCell ref="J25:K25"/>
    <mergeCell ref="B22:B23"/>
    <mergeCell ref="B28:H37"/>
    <mergeCell ref="B39:H49"/>
    <mergeCell ref="J38:O38"/>
    <mergeCell ref="C24:E24"/>
    <mergeCell ref="F24:H24"/>
    <mergeCell ref="C25:H25"/>
    <mergeCell ref="J29:O37"/>
    <mergeCell ref="J28:K28"/>
    <mergeCell ref="K40:O41"/>
    <mergeCell ref="J40:J41"/>
  </mergeCells>
  <phoneticPr fontId="61" type="Hiragana"/>
  <conditionalFormatting sqref="J28:K28">
    <cfRule type="containsText" dxfId="2179" priority="3" operator="containsText" text="有,無">
      <formula>NOT(ISERROR(SEARCH("有,無",J28)))</formula>
    </cfRule>
    <cfRule type="containsText" dxfId="2178" priority="4" operator="containsText" text="クリック">
      <formula>NOT(ISERROR(SEARCH("クリック",J28)))</formula>
    </cfRule>
  </conditionalFormatting>
  <conditionalFormatting sqref="J39:K39">
    <cfRule type="containsText" dxfId="2177" priority="1" operator="containsText" text="有,無">
      <formula>NOT(ISERROR(SEARCH("有,無",J39)))</formula>
    </cfRule>
    <cfRule type="containsText" dxfId="2176" priority="2" operator="containsText" text="クリック">
      <formula>NOT(ISERROR(SEARCH("クリック",J39)))</formula>
    </cfRule>
  </conditionalFormatting>
  <dataValidations xWindow="711" yWindow="548" count="9">
    <dataValidation allowBlank="1" showInputMessage="1" showErrorMessage="1" promptTitle="設立年月日" prompt="西暦で入力_x000a_例:2003/10/1" sqref="J25 L25" xr:uid="{00000000-0002-0000-0300-000000000000}"/>
    <dataValidation imeMode="on" allowBlank="1" showInputMessage="1" showErrorMessage="1" errorTitle="ひらがなで入力のこと" sqref="D6" xr:uid="{00000000-0002-0000-0300-000001000000}"/>
    <dataValidation imeMode="on" allowBlank="1" showInputMessage="1" showErrorMessage="1" sqref="D7 C11 C14 C16" xr:uid="{00000000-0002-0000-0300-000002000000}"/>
    <dataValidation imeMode="off" allowBlank="1" showInputMessage="1" showErrorMessage="1" sqref="C10:D10" xr:uid="{00000000-0002-0000-0300-000003000000}"/>
    <dataValidation imeMode="disabled" allowBlank="1" showInputMessage="1" showErrorMessage="1" sqref="C25:H25" xr:uid="{00000000-0002-0000-0300-000004000000}"/>
    <dataValidation imeMode="disabled" allowBlank="1" showInputMessage="1" showErrorMessage="1" promptTitle="＊任意入力欄" prompt="事務所不在時連絡先として携帯番号を記載可能な場合のみ併記してください。" sqref="F24:H24" xr:uid="{00000000-0002-0000-0300-000005000000}"/>
    <dataValidation imeMode="off" allowBlank="1" showInputMessage="1" showErrorMessage="1" promptTitle="電話番号" prompt="事務所等の日中連絡可能な電話番号。携帯番号、固定電話のどちらでも可。" sqref="C24:E24" xr:uid="{00000000-0002-0000-0300-000006000000}"/>
    <dataValidation type="list" allowBlank="1" showInputMessage="1" showErrorMessage="1" sqref="J28:K28 J39:K39" xr:uid="{00000000-0002-0000-0300-000007000000}">
      <formula1>"▼をクリックして選択,有,無"</formula1>
    </dataValidation>
    <dataValidation imeMode="hiragana" allowBlank="1" showInputMessage="1" showErrorMessage="1" sqref="C15:H15" xr:uid="{00000000-0002-0000-0300-000008000000}"/>
  </dataValidations>
  <pageMargins left="0.59055118110236227" right="0.39370078740157483" top="0.74803149606299213" bottom="0.43307086614173229" header="0.31496062992125984" footer="0.15748031496062992"/>
  <pageSetup paperSize="9" scale="99" orientation="landscape" horizontalDpi="300" verticalDpi="300" r:id="rId1"/>
  <headerFooter>
    <oddHeader>&amp;L様式１、２、６（別添１）</oddHeader>
    <oddFooter xml:space="preserve">&amp;C&amp;"ＭＳ Ｐゴシック,標準"&amp;10&amp;P / &amp;N </oddFooter>
  </headerFooter>
  <rowBreaks count="1" manualBreakCount="1">
    <brk id="26" max="15"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7C80"/>
    <pageSetUpPr fitToPage="1"/>
  </sheetPr>
  <dimension ref="A1:P511"/>
  <sheetViews>
    <sheetView view="pageBreakPreview" zoomScale="95" zoomScaleNormal="100" zoomScaleSheetLayoutView="95" workbookViewId="0"/>
  </sheetViews>
  <sheetFormatPr defaultColWidth="9" defaultRowHeight="13"/>
  <cols>
    <col min="1" max="1" width="1.58203125" style="121" customWidth="1"/>
    <col min="2" max="2" width="6.83203125" style="121" customWidth="1"/>
    <col min="3" max="3" width="16.08203125" style="121" customWidth="1"/>
    <col min="4" max="4" width="21.33203125" style="121" customWidth="1"/>
    <col min="5" max="8" width="17.75" style="121" customWidth="1"/>
    <col min="9" max="9" width="21.5" style="121" customWidth="1"/>
    <col min="10" max="10" width="10.08203125" style="121" customWidth="1"/>
    <col min="11" max="11" width="9" style="121"/>
    <col min="12" max="12" width="1.58203125" style="121" customWidth="1"/>
    <col min="13" max="16384" width="9" style="121"/>
  </cols>
  <sheetData>
    <row r="1" spans="2:16" ht="9" customHeight="1"/>
    <row r="2" spans="2:16" s="281" customFormat="1" ht="18.75" customHeight="1" thickBot="1">
      <c r="B2" s="151" t="s">
        <v>457</v>
      </c>
      <c r="D2" s="517"/>
      <c r="J2" s="1457" t="s">
        <v>178</v>
      </c>
      <c r="K2" s="1457"/>
    </row>
    <row r="3" spans="2:16" ht="22.5" customHeight="1">
      <c r="B3" s="1524" t="s">
        <v>447</v>
      </c>
      <c r="C3" s="1462"/>
      <c r="D3" s="1054"/>
      <c r="E3" s="1060" t="s">
        <v>448</v>
      </c>
      <c r="F3" s="1054" t="s">
        <v>449</v>
      </c>
      <c r="G3" s="1054"/>
      <c r="H3" s="1054"/>
      <c r="I3" s="1164" t="s">
        <v>182</v>
      </c>
      <c r="J3" s="1054" t="s">
        <v>450</v>
      </c>
      <c r="K3" s="1055"/>
    </row>
    <row r="4" spans="2:16" ht="22.5" customHeight="1" thickBot="1">
      <c r="B4" s="1425"/>
      <c r="C4" s="1525"/>
      <c r="D4" s="1072"/>
      <c r="E4" s="1427"/>
      <c r="F4" s="518" t="s">
        <v>451</v>
      </c>
      <c r="G4" s="476" t="s">
        <v>452</v>
      </c>
      <c r="H4" s="518" t="s">
        <v>453</v>
      </c>
      <c r="I4" s="1526"/>
      <c r="J4" s="1072"/>
      <c r="K4" s="1073"/>
    </row>
    <row r="5" spans="2:16" ht="33" customHeight="1" thickBot="1">
      <c r="B5" s="1516" t="s">
        <v>443</v>
      </c>
      <c r="C5" s="1517"/>
      <c r="D5" s="1517"/>
      <c r="E5" s="535">
        <f>SUM(E6,E16,E26,E36,E46,E56,E66,E76,E86,E96,E106,E116,E126,E136,E146,E156,E166,E176,E186,E196,E206,E216,E226,E236,E246,E256,E266,E276,E286,E296,E306,E316,E326,E336,E346,E356,E366,E376,E386,E396,E406,E416,E426,E436,E446,E456,E466,E476,E486,E496)</f>
        <v>0</v>
      </c>
      <c r="F5" s="535">
        <f t="shared" ref="F5:H5" si="0">SUM(F6,F16,F26,F36,F46,F56,F66,F76,F86,F96,F106,F116,F126,F136,F146,F156,F166,F176,F186,F196,F206,F216,F226,F236,F246,F256,F266,F276,F286,F296,F306,F316,F326,F336,F346,F356,F366,F376,F386,F396,F406,F416,F426,F436,F446,F456,F466,F476,F486,F496)</f>
        <v>0</v>
      </c>
      <c r="G5" s="535">
        <f t="shared" si="0"/>
        <v>0</v>
      </c>
      <c r="H5" s="535">
        <f t="shared" si="0"/>
        <v>0</v>
      </c>
      <c r="I5" s="519"/>
      <c r="J5" s="1518"/>
      <c r="K5" s="1519"/>
    </row>
    <row r="6" spans="2:16" ht="40.5" customHeight="1" thickTop="1">
      <c r="B6" s="537" t="str">
        <f>IF('⑥5.スケジュール(販促) '!B5="","",'⑥5.スケジュール(販促) '!B5)</f>
        <v/>
      </c>
      <c r="C6" s="1520" t="str">
        <f>IF('⑥5.スケジュール(販促) '!C5="","",'⑥5.スケジュール(販促) '!C5)</f>
        <v/>
      </c>
      <c r="D6" s="1521" t="str">
        <f>IF('⑥5.スケジュール(PR) '!D5="","",'⑥5.スケジュール(PR) '!D5)</f>
        <v/>
      </c>
      <c r="E6" s="536">
        <f>SUM(E7:E15)</f>
        <v>0</v>
      </c>
      <c r="F6" s="536">
        <f>SUM(F7:F15)</f>
        <v>0</v>
      </c>
      <c r="G6" s="536">
        <f>SUM(G7:G15)</f>
        <v>0</v>
      </c>
      <c r="H6" s="536">
        <f>SUM(H7:H15)</f>
        <v>0</v>
      </c>
      <c r="I6" s="520"/>
      <c r="J6" s="1522"/>
      <c r="K6" s="1523"/>
      <c r="L6" s="521"/>
      <c r="M6" s="158" t="s">
        <v>107</v>
      </c>
      <c r="P6" s="121" t="str">
        <f>IF(B6="","",IF(C8="変更",H8,IF(C8="中止",0,IF(C7="上期　変更",H7,IF(B6="報告済",'⑥7.経費内訳（販促）'!F6,H6)))))</f>
        <v/>
      </c>
    </row>
    <row r="7" spans="2:16" ht="19.5" customHeight="1">
      <c r="B7" s="1498"/>
      <c r="C7" s="249" t="s">
        <v>188</v>
      </c>
      <c r="D7" s="522"/>
      <c r="E7" s="541">
        <f>SUM(F7:H7)</f>
        <v>0</v>
      </c>
      <c r="F7" s="523"/>
      <c r="G7" s="523"/>
      <c r="H7" s="523"/>
      <c r="I7" s="1170"/>
      <c r="J7" s="1503"/>
      <c r="K7" s="1504"/>
      <c r="L7" s="521"/>
      <c r="M7" s="163" t="s">
        <v>108</v>
      </c>
    </row>
    <row r="8" spans="2:16" ht="19.5" customHeight="1">
      <c r="B8" s="1499"/>
      <c r="C8" s="252" t="s">
        <v>189</v>
      </c>
      <c r="D8" s="524"/>
      <c r="E8" s="542">
        <f t="shared" ref="E8:E14" si="1">SUM(F8:H8)</f>
        <v>0</v>
      </c>
      <c r="F8" s="525"/>
      <c r="G8" s="525"/>
      <c r="H8" s="525"/>
      <c r="I8" s="1501"/>
      <c r="J8" s="1505"/>
      <c r="K8" s="1506"/>
      <c r="L8" s="526"/>
      <c r="M8" s="123"/>
    </row>
    <row r="9" spans="2:16" ht="19.5" customHeight="1">
      <c r="B9" s="1499"/>
      <c r="C9" s="252" t="s">
        <v>190</v>
      </c>
      <c r="D9" s="524"/>
      <c r="E9" s="542">
        <f t="shared" si="1"/>
        <v>0</v>
      </c>
      <c r="F9" s="525"/>
      <c r="G9" s="525"/>
      <c r="H9" s="525"/>
      <c r="I9" s="1501"/>
      <c r="J9" s="1505"/>
      <c r="K9" s="1506"/>
      <c r="L9" s="526"/>
      <c r="M9" s="158" t="s">
        <v>455</v>
      </c>
    </row>
    <row r="10" spans="2:16" ht="19.5" customHeight="1">
      <c r="B10" s="1499"/>
      <c r="C10" s="255" t="s">
        <v>191</v>
      </c>
      <c r="D10" s="524"/>
      <c r="E10" s="542">
        <f t="shared" si="1"/>
        <v>0</v>
      </c>
      <c r="F10" s="525"/>
      <c r="G10" s="525"/>
      <c r="H10" s="525"/>
      <c r="I10" s="1501"/>
      <c r="J10" s="1505"/>
      <c r="K10" s="1506"/>
      <c r="L10" s="526"/>
      <c r="M10" s="124" t="s">
        <v>456</v>
      </c>
    </row>
    <row r="11" spans="2:16" ht="19.5" customHeight="1">
      <c r="B11" s="1499"/>
      <c r="C11" s="252" t="s">
        <v>192</v>
      </c>
      <c r="D11" s="524"/>
      <c r="E11" s="542">
        <f t="shared" si="1"/>
        <v>0</v>
      </c>
      <c r="F11" s="525"/>
      <c r="G11" s="525"/>
      <c r="H11" s="525"/>
      <c r="I11" s="1501"/>
      <c r="J11" s="1505"/>
      <c r="K11" s="1506"/>
      <c r="L11" s="521"/>
    </row>
    <row r="12" spans="2:16" ht="19.5" customHeight="1">
      <c r="B12" s="1499"/>
      <c r="C12" s="252" t="s">
        <v>193</v>
      </c>
      <c r="D12" s="524"/>
      <c r="E12" s="542">
        <f t="shared" si="1"/>
        <v>0</v>
      </c>
      <c r="F12" s="527"/>
      <c r="G12" s="527"/>
      <c r="H12" s="527"/>
      <c r="I12" s="1501"/>
      <c r="J12" s="1507"/>
      <c r="K12" s="1508"/>
      <c r="L12" s="521"/>
    </row>
    <row r="13" spans="2:16" ht="19.5" customHeight="1">
      <c r="B13" s="1499"/>
      <c r="C13" s="257" t="s">
        <v>194</v>
      </c>
      <c r="D13" s="524"/>
      <c r="E13" s="542">
        <f t="shared" si="1"/>
        <v>0</v>
      </c>
      <c r="F13" s="525"/>
      <c r="G13" s="525"/>
      <c r="H13" s="525"/>
      <c r="I13" s="1501"/>
      <c r="J13" s="1505"/>
      <c r="K13" s="1506"/>
      <c r="L13" s="521"/>
    </row>
    <row r="14" spans="2:16" ht="19.5" customHeight="1">
      <c r="B14" s="1499"/>
      <c r="C14" s="252" t="s">
        <v>195</v>
      </c>
      <c r="D14" s="524"/>
      <c r="E14" s="542">
        <f t="shared" si="1"/>
        <v>0</v>
      </c>
      <c r="F14" s="525"/>
      <c r="G14" s="525"/>
      <c r="H14" s="525"/>
      <c r="I14" s="1501"/>
      <c r="J14" s="1505"/>
      <c r="K14" s="1506"/>
      <c r="L14" s="521"/>
    </row>
    <row r="15" spans="2:16" ht="19.5" customHeight="1" thickBot="1">
      <c r="B15" s="1500"/>
      <c r="C15" s="258" t="s">
        <v>196</v>
      </c>
      <c r="D15" s="528"/>
      <c r="E15" s="543">
        <f>SUM(F15:H15)</f>
        <v>0</v>
      </c>
      <c r="F15" s="529"/>
      <c r="G15" s="529"/>
      <c r="H15" s="529"/>
      <c r="I15" s="1502"/>
      <c r="J15" s="1496"/>
      <c r="K15" s="1497"/>
      <c r="L15" s="521"/>
    </row>
    <row r="16" spans="2:16" ht="37.5" customHeight="1">
      <c r="B16" s="514" t="str">
        <f>IF('⑥5.スケジュール(販促) '!B6="","",'⑥5.スケジュール(販促) '!B6)</f>
        <v/>
      </c>
      <c r="C16" s="1511" t="str">
        <f>IF('⑥5.スケジュール(販促) '!C6="","",'⑥5.スケジュール(販促) '!C6)</f>
        <v/>
      </c>
      <c r="D16" s="1512" t="str">
        <f>IF('⑥5.スケジュール(PR) '!D6="","",'⑥5.スケジュール(PR) '!D6)</f>
        <v/>
      </c>
      <c r="E16" s="538">
        <f>SUM(E17:E25)</f>
        <v>0</v>
      </c>
      <c r="F16" s="538">
        <f>SUM(F17:F25)</f>
        <v>0</v>
      </c>
      <c r="G16" s="538">
        <f>SUM(G17:G25)</f>
        <v>0</v>
      </c>
      <c r="H16" s="538">
        <f>SUM(H17:H25)</f>
        <v>0</v>
      </c>
      <c r="I16" s="530"/>
      <c r="J16" s="1064"/>
      <c r="K16" s="1513"/>
      <c r="L16" s="521"/>
    </row>
    <row r="17" spans="2:13" ht="19.5" customHeight="1">
      <c r="B17" s="1498"/>
      <c r="C17" s="249" t="s">
        <v>188</v>
      </c>
      <c r="D17" s="522"/>
      <c r="E17" s="541">
        <f>SUM(F17:H17)</f>
        <v>0</v>
      </c>
      <c r="F17" s="523"/>
      <c r="G17" s="523"/>
      <c r="H17" s="523"/>
      <c r="I17" s="1170"/>
      <c r="J17" s="1503"/>
      <c r="K17" s="1504"/>
      <c r="L17" s="526"/>
      <c r="M17" s="123"/>
    </row>
    <row r="18" spans="2:13" ht="19.5" customHeight="1">
      <c r="B18" s="1499"/>
      <c r="C18" s="252" t="s">
        <v>189</v>
      </c>
      <c r="D18" s="524"/>
      <c r="E18" s="542">
        <f t="shared" ref="E18:E24" si="2">SUM(F18:H18)</f>
        <v>0</v>
      </c>
      <c r="F18" s="525"/>
      <c r="G18" s="525"/>
      <c r="H18" s="525"/>
      <c r="I18" s="1501"/>
      <c r="J18" s="1505"/>
      <c r="K18" s="1506"/>
      <c r="L18" s="521"/>
    </row>
    <row r="19" spans="2:13" ht="19.5" customHeight="1">
      <c r="B19" s="1499"/>
      <c r="C19" s="252" t="s">
        <v>190</v>
      </c>
      <c r="D19" s="524"/>
      <c r="E19" s="542">
        <f t="shared" si="2"/>
        <v>0</v>
      </c>
      <c r="F19" s="525"/>
      <c r="G19" s="525"/>
      <c r="H19" s="525"/>
      <c r="I19" s="1501"/>
      <c r="J19" s="1505"/>
      <c r="K19" s="1506"/>
      <c r="L19" s="521"/>
    </row>
    <row r="20" spans="2:13" ht="19.5" customHeight="1">
      <c r="B20" s="1499"/>
      <c r="C20" s="255" t="s">
        <v>191</v>
      </c>
      <c r="D20" s="524"/>
      <c r="E20" s="542">
        <f t="shared" si="2"/>
        <v>0</v>
      </c>
      <c r="F20" s="525"/>
      <c r="G20" s="525"/>
      <c r="H20" s="525"/>
      <c r="I20" s="1501"/>
      <c r="J20" s="1505"/>
      <c r="K20" s="1506"/>
      <c r="L20" s="521"/>
    </row>
    <row r="21" spans="2:13" ht="19.5" customHeight="1">
      <c r="B21" s="1499"/>
      <c r="C21" s="252" t="s">
        <v>192</v>
      </c>
      <c r="D21" s="524"/>
      <c r="E21" s="542">
        <f t="shared" si="2"/>
        <v>0</v>
      </c>
      <c r="F21" s="525"/>
      <c r="G21" s="525"/>
      <c r="H21" s="525"/>
      <c r="I21" s="1501"/>
      <c r="J21" s="1505"/>
      <c r="K21" s="1506"/>
      <c r="L21" s="526"/>
      <c r="M21" s="123"/>
    </row>
    <row r="22" spans="2:13" ht="19.5" customHeight="1">
      <c r="B22" s="1499"/>
      <c r="C22" s="252" t="s">
        <v>193</v>
      </c>
      <c r="D22" s="524"/>
      <c r="E22" s="542">
        <f t="shared" si="2"/>
        <v>0</v>
      </c>
      <c r="F22" s="527"/>
      <c r="G22" s="527"/>
      <c r="H22" s="527"/>
      <c r="I22" s="1501"/>
      <c r="J22" s="1505"/>
      <c r="K22" s="1506"/>
      <c r="L22" s="526"/>
      <c r="M22" s="123"/>
    </row>
    <row r="23" spans="2:13" ht="19.5" customHeight="1">
      <c r="B23" s="1499"/>
      <c r="C23" s="257" t="s">
        <v>194</v>
      </c>
      <c r="D23" s="524"/>
      <c r="E23" s="542">
        <f t="shared" si="2"/>
        <v>0</v>
      </c>
      <c r="F23" s="525"/>
      <c r="G23" s="525"/>
      <c r="H23" s="525"/>
      <c r="I23" s="1501"/>
      <c r="J23" s="1505"/>
      <c r="K23" s="1506"/>
      <c r="L23" s="526"/>
      <c r="M23" s="123"/>
    </row>
    <row r="24" spans="2:13" ht="19.5" customHeight="1">
      <c r="B24" s="1499"/>
      <c r="C24" s="252" t="s">
        <v>195</v>
      </c>
      <c r="D24" s="524"/>
      <c r="E24" s="542">
        <f t="shared" si="2"/>
        <v>0</v>
      </c>
      <c r="F24" s="525"/>
      <c r="G24" s="525"/>
      <c r="H24" s="525"/>
      <c r="I24" s="1501"/>
      <c r="J24" s="1505"/>
      <c r="K24" s="1506"/>
      <c r="L24" s="526"/>
      <c r="M24" s="123"/>
    </row>
    <row r="25" spans="2:13" ht="19.5" customHeight="1" thickBot="1">
      <c r="B25" s="1500"/>
      <c r="C25" s="258" t="s">
        <v>196</v>
      </c>
      <c r="D25" s="528"/>
      <c r="E25" s="543">
        <f>SUM(F25:H25)</f>
        <v>0</v>
      </c>
      <c r="F25" s="529"/>
      <c r="G25" s="529"/>
      <c r="H25" s="529"/>
      <c r="I25" s="1502"/>
      <c r="J25" s="1494"/>
      <c r="K25" s="1495"/>
      <c r="L25" s="526"/>
      <c r="M25" s="123"/>
    </row>
    <row r="26" spans="2:13" ht="37.5" customHeight="1">
      <c r="B26" s="514" t="str">
        <f>IF('⑥5.スケジュール(販促) '!B7="","",'⑥5.スケジュール(販促) '!B7)</f>
        <v/>
      </c>
      <c r="C26" s="1511" t="str">
        <f>IF('⑥5.スケジュール(販促) '!C7="","",'⑥5.スケジュール(販促) '!C7)</f>
        <v/>
      </c>
      <c r="D26" s="1512" t="str">
        <f>IF('⑥5.スケジュール(PR) '!D7="","",'⑥5.スケジュール(PR) '!D7)</f>
        <v/>
      </c>
      <c r="E26" s="538">
        <f>SUM(E27:E35)</f>
        <v>0</v>
      </c>
      <c r="F26" s="538">
        <f>SUM(F27:F35)</f>
        <v>0</v>
      </c>
      <c r="G26" s="538">
        <f>SUM(G27:G35)</f>
        <v>0</v>
      </c>
      <c r="H26" s="538">
        <f>SUM(H27:H35)</f>
        <v>0</v>
      </c>
      <c r="I26" s="531"/>
      <c r="J26" s="1514"/>
      <c r="K26" s="1515"/>
      <c r="L26" s="521"/>
    </row>
    <row r="27" spans="2:13" ht="19.5" customHeight="1">
      <c r="B27" s="1498"/>
      <c r="C27" s="249" t="s">
        <v>188</v>
      </c>
      <c r="D27" s="522"/>
      <c r="E27" s="541">
        <f>SUM(F27:H27)</f>
        <v>0</v>
      </c>
      <c r="F27" s="523"/>
      <c r="G27" s="523"/>
      <c r="H27" s="523"/>
      <c r="I27" s="1170"/>
      <c r="J27" s="1503"/>
      <c r="K27" s="1504"/>
      <c r="L27" s="526"/>
      <c r="M27" s="123"/>
    </row>
    <row r="28" spans="2:13" ht="19.5" customHeight="1">
      <c r="B28" s="1499"/>
      <c r="C28" s="252" t="s">
        <v>189</v>
      </c>
      <c r="D28" s="524"/>
      <c r="E28" s="542">
        <f t="shared" ref="E28:E34" si="3">SUM(F28:H28)</f>
        <v>0</v>
      </c>
      <c r="F28" s="525"/>
      <c r="G28" s="525"/>
      <c r="H28" s="525"/>
      <c r="I28" s="1501"/>
      <c r="J28" s="1505"/>
      <c r="K28" s="1506"/>
      <c r="L28" s="521"/>
    </row>
    <row r="29" spans="2:13" ht="19.5" customHeight="1">
      <c r="B29" s="1499"/>
      <c r="C29" s="252" t="s">
        <v>190</v>
      </c>
      <c r="D29" s="524"/>
      <c r="E29" s="542">
        <f t="shared" si="3"/>
        <v>0</v>
      </c>
      <c r="F29" s="525"/>
      <c r="G29" s="525"/>
      <c r="H29" s="525"/>
      <c r="I29" s="1501"/>
      <c r="J29" s="1505"/>
      <c r="K29" s="1506"/>
      <c r="L29" s="521"/>
    </row>
    <row r="30" spans="2:13" ht="19.5" customHeight="1">
      <c r="B30" s="1499"/>
      <c r="C30" s="255" t="s">
        <v>191</v>
      </c>
      <c r="D30" s="524"/>
      <c r="E30" s="542">
        <f t="shared" si="3"/>
        <v>0</v>
      </c>
      <c r="F30" s="525"/>
      <c r="G30" s="525"/>
      <c r="H30" s="525"/>
      <c r="I30" s="1501"/>
      <c r="J30" s="1505"/>
      <c r="K30" s="1506"/>
      <c r="L30" s="521"/>
    </row>
    <row r="31" spans="2:13" ht="19.5" customHeight="1">
      <c r="B31" s="1499"/>
      <c r="C31" s="252" t="s">
        <v>192</v>
      </c>
      <c r="D31" s="524"/>
      <c r="E31" s="542">
        <f t="shared" si="3"/>
        <v>0</v>
      </c>
      <c r="F31" s="525"/>
      <c r="G31" s="525"/>
      <c r="H31" s="525"/>
      <c r="I31" s="1501"/>
      <c r="J31" s="1505"/>
      <c r="K31" s="1506"/>
      <c r="L31" s="526"/>
      <c r="M31" s="123"/>
    </row>
    <row r="32" spans="2:13" ht="19.5" customHeight="1">
      <c r="B32" s="1499"/>
      <c r="C32" s="252" t="s">
        <v>193</v>
      </c>
      <c r="D32" s="524"/>
      <c r="E32" s="542">
        <f t="shared" si="3"/>
        <v>0</v>
      </c>
      <c r="F32" s="527"/>
      <c r="G32" s="527"/>
      <c r="H32" s="527"/>
      <c r="I32" s="1501"/>
      <c r="J32" s="1507"/>
      <c r="K32" s="1508"/>
      <c r="L32" s="526"/>
      <c r="M32" s="123"/>
    </row>
    <row r="33" spans="2:13" ht="19.5" customHeight="1">
      <c r="B33" s="1499"/>
      <c r="C33" s="257" t="s">
        <v>194</v>
      </c>
      <c r="D33" s="524"/>
      <c r="E33" s="542">
        <f t="shared" si="3"/>
        <v>0</v>
      </c>
      <c r="F33" s="525"/>
      <c r="G33" s="525"/>
      <c r="H33" s="525"/>
      <c r="I33" s="1501"/>
      <c r="J33" s="1505"/>
      <c r="K33" s="1506"/>
      <c r="L33" s="526"/>
      <c r="M33" s="123"/>
    </row>
    <row r="34" spans="2:13" ht="19.5" customHeight="1">
      <c r="B34" s="1499"/>
      <c r="C34" s="252" t="s">
        <v>195</v>
      </c>
      <c r="D34" s="524"/>
      <c r="E34" s="542">
        <f t="shared" si="3"/>
        <v>0</v>
      </c>
      <c r="F34" s="525"/>
      <c r="G34" s="525"/>
      <c r="H34" s="525"/>
      <c r="I34" s="1501"/>
      <c r="J34" s="1505"/>
      <c r="K34" s="1506"/>
      <c r="L34" s="526"/>
      <c r="M34" s="123"/>
    </row>
    <row r="35" spans="2:13" ht="19.5" customHeight="1" thickBot="1">
      <c r="B35" s="1500"/>
      <c r="C35" s="258" t="s">
        <v>196</v>
      </c>
      <c r="D35" s="528"/>
      <c r="E35" s="543">
        <f>SUM(F35:H35)</f>
        <v>0</v>
      </c>
      <c r="F35" s="529"/>
      <c r="G35" s="529"/>
      <c r="H35" s="529"/>
      <c r="I35" s="1502"/>
      <c r="J35" s="1496"/>
      <c r="K35" s="1497"/>
      <c r="L35" s="526"/>
      <c r="M35" s="123"/>
    </row>
    <row r="36" spans="2:13" ht="37.5" customHeight="1">
      <c r="B36" s="514" t="str">
        <f>IF('⑥5.スケジュール(販促) '!B8="","",'⑥5.スケジュール(販促) '!B8)</f>
        <v/>
      </c>
      <c r="C36" s="1511" t="str">
        <f>IF('⑥5.スケジュール(販促) '!C8="","",'⑥5.スケジュール(販促) '!C8)</f>
        <v/>
      </c>
      <c r="D36" s="1512" t="str">
        <f>IF('⑥5.スケジュール(PR) '!D8="","",'⑥5.スケジュール(PR) '!D8)</f>
        <v/>
      </c>
      <c r="E36" s="538">
        <f>SUM(E37:E45)</f>
        <v>0</v>
      </c>
      <c r="F36" s="538">
        <f>SUM(F37:F45)</f>
        <v>0</v>
      </c>
      <c r="G36" s="538">
        <f>SUM(G37:G45)</f>
        <v>0</v>
      </c>
      <c r="H36" s="538">
        <f>SUM(H37:H45)</f>
        <v>0</v>
      </c>
      <c r="I36" s="530"/>
      <c r="J36" s="1064"/>
      <c r="K36" s="1513"/>
      <c r="L36" s="521"/>
    </row>
    <row r="37" spans="2:13" ht="19.5" customHeight="1">
      <c r="B37" s="1498"/>
      <c r="C37" s="249" t="s">
        <v>188</v>
      </c>
      <c r="D37" s="522"/>
      <c r="E37" s="541">
        <f>SUM(F37:H37)</f>
        <v>0</v>
      </c>
      <c r="F37" s="523"/>
      <c r="G37" s="523"/>
      <c r="H37" s="523"/>
      <c r="I37" s="1170"/>
      <c r="J37" s="1503"/>
      <c r="K37" s="1504"/>
      <c r="L37" s="526"/>
      <c r="M37" s="123"/>
    </row>
    <row r="38" spans="2:13" ht="19.5" customHeight="1">
      <c r="B38" s="1499"/>
      <c r="C38" s="252" t="s">
        <v>189</v>
      </c>
      <c r="D38" s="524"/>
      <c r="E38" s="542">
        <f t="shared" ref="E38:E44" si="4">SUM(F38:H38)</f>
        <v>0</v>
      </c>
      <c r="F38" s="525"/>
      <c r="G38" s="525"/>
      <c r="H38" s="525"/>
      <c r="I38" s="1501"/>
      <c r="J38" s="1505"/>
      <c r="K38" s="1506"/>
      <c r="L38" s="521"/>
    </row>
    <row r="39" spans="2:13" ht="19.5" customHeight="1">
      <c r="B39" s="1499"/>
      <c r="C39" s="252" t="s">
        <v>190</v>
      </c>
      <c r="D39" s="524"/>
      <c r="E39" s="542">
        <f t="shared" si="4"/>
        <v>0</v>
      </c>
      <c r="F39" s="525"/>
      <c r="G39" s="525"/>
      <c r="H39" s="525"/>
      <c r="I39" s="1501"/>
      <c r="J39" s="1505"/>
      <c r="K39" s="1506"/>
      <c r="L39" s="521"/>
    </row>
    <row r="40" spans="2:13" ht="19.5" customHeight="1">
      <c r="B40" s="1499"/>
      <c r="C40" s="255" t="s">
        <v>191</v>
      </c>
      <c r="D40" s="524"/>
      <c r="E40" s="542">
        <f t="shared" si="4"/>
        <v>0</v>
      </c>
      <c r="F40" s="525"/>
      <c r="G40" s="525"/>
      <c r="H40" s="525"/>
      <c r="I40" s="1501"/>
      <c r="J40" s="1505"/>
      <c r="K40" s="1506"/>
      <c r="L40" s="521"/>
    </row>
    <row r="41" spans="2:13" ht="19.5" customHeight="1">
      <c r="B41" s="1499"/>
      <c r="C41" s="252" t="s">
        <v>192</v>
      </c>
      <c r="D41" s="524"/>
      <c r="E41" s="542">
        <f t="shared" si="4"/>
        <v>0</v>
      </c>
      <c r="F41" s="525"/>
      <c r="G41" s="525"/>
      <c r="H41" s="525"/>
      <c r="I41" s="1501"/>
      <c r="J41" s="1505"/>
      <c r="K41" s="1506"/>
      <c r="L41" s="526"/>
      <c r="M41" s="123"/>
    </row>
    <row r="42" spans="2:13" ht="19.5" customHeight="1">
      <c r="B42" s="1499"/>
      <c r="C42" s="252" t="s">
        <v>193</v>
      </c>
      <c r="D42" s="524"/>
      <c r="E42" s="542">
        <f t="shared" si="4"/>
        <v>0</v>
      </c>
      <c r="F42" s="527"/>
      <c r="G42" s="527"/>
      <c r="H42" s="527"/>
      <c r="I42" s="1501"/>
      <c r="J42" s="1505"/>
      <c r="K42" s="1506"/>
      <c r="L42" s="526"/>
      <c r="M42" s="123"/>
    </row>
    <row r="43" spans="2:13" ht="19.5" customHeight="1">
      <c r="B43" s="1499"/>
      <c r="C43" s="257" t="s">
        <v>194</v>
      </c>
      <c r="D43" s="524"/>
      <c r="E43" s="542">
        <f t="shared" si="4"/>
        <v>0</v>
      </c>
      <c r="F43" s="525"/>
      <c r="G43" s="525"/>
      <c r="H43" s="525"/>
      <c r="I43" s="1501"/>
      <c r="J43" s="1505"/>
      <c r="K43" s="1506"/>
      <c r="L43" s="526"/>
      <c r="M43" s="123"/>
    </row>
    <row r="44" spans="2:13" ht="19.5" customHeight="1">
      <c r="B44" s="1499"/>
      <c r="C44" s="252" t="s">
        <v>195</v>
      </c>
      <c r="D44" s="524"/>
      <c r="E44" s="542">
        <f t="shared" si="4"/>
        <v>0</v>
      </c>
      <c r="F44" s="525"/>
      <c r="G44" s="525"/>
      <c r="H44" s="525"/>
      <c r="I44" s="1501"/>
      <c r="J44" s="1505"/>
      <c r="K44" s="1506"/>
      <c r="L44" s="526"/>
      <c r="M44" s="123"/>
    </row>
    <row r="45" spans="2:13" ht="19.5" customHeight="1" thickBot="1">
      <c r="B45" s="1500"/>
      <c r="C45" s="258" t="s">
        <v>196</v>
      </c>
      <c r="D45" s="528"/>
      <c r="E45" s="543">
        <f>SUM(F45:H45)</f>
        <v>0</v>
      </c>
      <c r="F45" s="529"/>
      <c r="G45" s="529"/>
      <c r="H45" s="529"/>
      <c r="I45" s="1502"/>
      <c r="J45" s="1494"/>
      <c r="K45" s="1495"/>
      <c r="L45" s="526"/>
      <c r="M45" s="123"/>
    </row>
    <row r="46" spans="2:13" ht="37.5" customHeight="1">
      <c r="B46" s="539" t="str">
        <f>IF('⑥5.スケジュール(販促) '!B9="","",'⑥5.スケジュール(販促) '!B9)</f>
        <v/>
      </c>
      <c r="C46" s="1490" t="str">
        <f>IF('⑥5.スケジュール(販促) '!C9="","",'⑥5.スケジュール(販促) '!C9)</f>
        <v/>
      </c>
      <c r="D46" s="1491" t="str">
        <f>IF('⑥5.スケジュール(PR) '!D9="","",'⑥5.スケジュール(PR) '!D9)</f>
        <v/>
      </c>
      <c r="E46" s="540">
        <f>SUM(E47:E55)</f>
        <v>0</v>
      </c>
      <c r="F46" s="540">
        <f>SUM(F47:F55)</f>
        <v>0</v>
      </c>
      <c r="G46" s="540">
        <f>SUM(G47:G55)</f>
        <v>0</v>
      </c>
      <c r="H46" s="540">
        <f>SUM(H47:H55)</f>
        <v>0</v>
      </c>
      <c r="I46" s="532"/>
      <c r="J46" s="1492"/>
      <c r="K46" s="1493"/>
      <c r="L46" s="521"/>
    </row>
    <row r="47" spans="2:13" ht="19.5" customHeight="1">
      <c r="B47" s="1498"/>
      <c r="C47" s="249" t="s">
        <v>188</v>
      </c>
      <c r="D47" s="522"/>
      <c r="E47" s="541">
        <f>SUM(F47:H47)</f>
        <v>0</v>
      </c>
      <c r="F47" s="523"/>
      <c r="G47" s="523"/>
      <c r="H47" s="523"/>
      <c r="I47" s="1170"/>
      <c r="J47" s="1503"/>
      <c r="K47" s="1504"/>
      <c r="L47" s="526"/>
      <c r="M47" s="123"/>
    </row>
    <row r="48" spans="2:13" ht="19.5" customHeight="1">
      <c r="B48" s="1499"/>
      <c r="C48" s="252" t="s">
        <v>189</v>
      </c>
      <c r="D48" s="524"/>
      <c r="E48" s="542">
        <f t="shared" ref="E48:E54" si="5">SUM(F48:H48)</f>
        <v>0</v>
      </c>
      <c r="F48" s="525"/>
      <c r="G48" s="525"/>
      <c r="H48" s="525"/>
      <c r="I48" s="1501"/>
      <c r="J48" s="1505"/>
      <c r="K48" s="1506"/>
      <c r="L48" s="521"/>
    </row>
    <row r="49" spans="2:13" ht="19.5" customHeight="1">
      <c r="B49" s="1499"/>
      <c r="C49" s="252" t="s">
        <v>190</v>
      </c>
      <c r="D49" s="524"/>
      <c r="E49" s="542">
        <f t="shared" si="5"/>
        <v>0</v>
      </c>
      <c r="F49" s="525"/>
      <c r="G49" s="525"/>
      <c r="H49" s="525"/>
      <c r="I49" s="1501"/>
      <c r="J49" s="1505"/>
      <c r="K49" s="1506"/>
      <c r="L49" s="521"/>
    </row>
    <row r="50" spans="2:13" ht="19.5" customHeight="1">
      <c r="B50" s="1499"/>
      <c r="C50" s="255" t="s">
        <v>191</v>
      </c>
      <c r="D50" s="524"/>
      <c r="E50" s="542">
        <f t="shared" si="5"/>
        <v>0</v>
      </c>
      <c r="F50" s="525"/>
      <c r="G50" s="525"/>
      <c r="H50" s="525"/>
      <c r="I50" s="1501"/>
      <c r="J50" s="1505"/>
      <c r="K50" s="1506"/>
      <c r="L50" s="521"/>
    </row>
    <row r="51" spans="2:13" ht="19.5" customHeight="1">
      <c r="B51" s="1499"/>
      <c r="C51" s="252" t="s">
        <v>192</v>
      </c>
      <c r="D51" s="524"/>
      <c r="E51" s="542">
        <f t="shared" si="5"/>
        <v>0</v>
      </c>
      <c r="F51" s="525"/>
      <c r="G51" s="525"/>
      <c r="H51" s="525"/>
      <c r="I51" s="1501"/>
      <c r="J51" s="1505"/>
      <c r="K51" s="1506"/>
      <c r="L51" s="526"/>
      <c r="M51" s="123"/>
    </row>
    <row r="52" spans="2:13" ht="19.5" customHeight="1">
      <c r="B52" s="1499"/>
      <c r="C52" s="252" t="s">
        <v>193</v>
      </c>
      <c r="D52" s="524"/>
      <c r="E52" s="542">
        <f t="shared" si="5"/>
        <v>0</v>
      </c>
      <c r="F52" s="527"/>
      <c r="G52" s="527"/>
      <c r="H52" s="527"/>
      <c r="I52" s="1501"/>
      <c r="J52" s="1507"/>
      <c r="K52" s="1508"/>
      <c r="L52" s="526"/>
      <c r="M52" s="123"/>
    </row>
    <row r="53" spans="2:13" ht="19.5" customHeight="1">
      <c r="B53" s="1499"/>
      <c r="C53" s="257" t="s">
        <v>194</v>
      </c>
      <c r="D53" s="524"/>
      <c r="E53" s="542">
        <f t="shared" si="5"/>
        <v>0</v>
      </c>
      <c r="F53" s="525"/>
      <c r="G53" s="525"/>
      <c r="H53" s="525"/>
      <c r="I53" s="1501"/>
      <c r="J53" s="1505"/>
      <c r="K53" s="1506"/>
      <c r="L53" s="526"/>
      <c r="M53" s="123"/>
    </row>
    <row r="54" spans="2:13" ht="19.5" customHeight="1">
      <c r="B54" s="1499"/>
      <c r="C54" s="252" t="s">
        <v>195</v>
      </c>
      <c r="D54" s="524"/>
      <c r="E54" s="542">
        <f t="shared" si="5"/>
        <v>0</v>
      </c>
      <c r="F54" s="525"/>
      <c r="G54" s="525"/>
      <c r="H54" s="525"/>
      <c r="I54" s="1501"/>
      <c r="J54" s="1505"/>
      <c r="K54" s="1506"/>
      <c r="L54" s="526"/>
      <c r="M54" s="123"/>
    </row>
    <row r="55" spans="2:13" ht="19.5" customHeight="1" thickBot="1">
      <c r="B55" s="1500"/>
      <c r="C55" s="258" t="s">
        <v>196</v>
      </c>
      <c r="D55" s="528"/>
      <c r="E55" s="543">
        <f>SUM(F55:H55)</f>
        <v>0</v>
      </c>
      <c r="F55" s="529"/>
      <c r="G55" s="529"/>
      <c r="H55" s="529"/>
      <c r="I55" s="1502"/>
      <c r="J55" s="1496"/>
      <c r="K55" s="1497"/>
      <c r="L55" s="526"/>
      <c r="M55" s="123"/>
    </row>
    <row r="56" spans="2:13" ht="37.5" customHeight="1">
      <c r="B56" s="514" t="str">
        <f>IF('⑥5.スケジュール(販促) '!B10="","",'⑥5.スケジュール(販促) '!B10)</f>
        <v/>
      </c>
      <c r="C56" s="1511" t="str">
        <f>IF('⑥5.スケジュール(販促) '!C10="","",'⑥5.スケジュール(販促) '!C10)</f>
        <v/>
      </c>
      <c r="D56" s="1512" t="str">
        <f>IF('⑥5.スケジュール(PR) '!D10="","",'⑥5.スケジュール(PR) '!D10)</f>
        <v/>
      </c>
      <c r="E56" s="538">
        <f>SUM(E57:E65)</f>
        <v>0</v>
      </c>
      <c r="F56" s="538">
        <f>SUM(F57:F65)</f>
        <v>0</v>
      </c>
      <c r="G56" s="538">
        <f>SUM(G57:G65)</f>
        <v>0</v>
      </c>
      <c r="H56" s="538">
        <f>SUM(H57:H65)</f>
        <v>0</v>
      </c>
      <c r="I56" s="530"/>
      <c r="J56" s="1064"/>
      <c r="K56" s="1513"/>
      <c r="L56" s="521"/>
    </row>
    <row r="57" spans="2:13" ht="19.5" customHeight="1">
      <c r="B57" s="1498"/>
      <c r="C57" s="249" t="s">
        <v>188</v>
      </c>
      <c r="D57" s="522"/>
      <c r="E57" s="541">
        <f>SUM(F57:H57)</f>
        <v>0</v>
      </c>
      <c r="F57" s="523"/>
      <c r="G57" s="523"/>
      <c r="H57" s="523"/>
      <c r="I57" s="1170"/>
      <c r="J57" s="1503"/>
      <c r="K57" s="1504"/>
      <c r="L57" s="526"/>
      <c r="M57" s="123"/>
    </row>
    <row r="58" spans="2:13" ht="19.5" customHeight="1">
      <c r="B58" s="1499"/>
      <c r="C58" s="252" t="s">
        <v>189</v>
      </c>
      <c r="D58" s="524"/>
      <c r="E58" s="542">
        <f t="shared" ref="E58:E64" si="6">SUM(F58:H58)</f>
        <v>0</v>
      </c>
      <c r="F58" s="525"/>
      <c r="G58" s="525"/>
      <c r="H58" s="525"/>
      <c r="I58" s="1501"/>
      <c r="J58" s="1505"/>
      <c r="K58" s="1506"/>
      <c r="L58" s="521"/>
    </row>
    <row r="59" spans="2:13" ht="19.5" customHeight="1">
      <c r="B59" s="1499"/>
      <c r="C59" s="252" t="s">
        <v>190</v>
      </c>
      <c r="D59" s="524"/>
      <c r="E59" s="542">
        <f t="shared" si="6"/>
        <v>0</v>
      </c>
      <c r="F59" s="525"/>
      <c r="G59" s="525"/>
      <c r="H59" s="525"/>
      <c r="I59" s="1501"/>
      <c r="J59" s="1505"/>
      <c r="K59" s="1506"/>
      <c r="L59" s="521"/>
    </row>
    <row r="60" spans="2:13" ht="19.5" customHeight="1">
      <c r="B60" s="1499"/>
      <c r="C60" s="255" t="s">
        <v>191</v>
      </c>
      <c r="D60" s="524"/>
      <c r="E60" s="542">
        <f t="shared" si="6"/>
        <v>0</v>
      </c>
      <c r="F60" s="525"/>
      <c r="G60" s="525"/>
      <c r="H60" s="525"/>
      <c r="I60" s="1501"/>
      <c r="J60" s="1505"/>
      <c r="K60" s="1506"/>
      <c r="L60" s="521"/>
    </row>
    <row r="61" spans="2:13" ht="19.5" customHeight="1">
      <c r="B61" s="1499"/>
      <c r="C61" s="252" t="s">
        <v>192</v>
      </c>
      <c r="D61" s="524"/>
      <c r="E61" s="542">
        <f t="shared" si="6"/>
        <v>0</v>
      </c>
      <c r="F61" s="525"/>
      <c r="G61" s="525"/>
      <c r="H61" s="525"/>
      <c r="I61" s="1501"/>
      <c r="J61" s="1505"/>
      <c r="K61" s="1506"/>
      <c r="L61" s="526"/>
      <c r="M61" s="123"/>
    </row>
    <row r="62" spans="2:13" ht="19.5" customHeight="1">
      <c r="B62" s="1499"/>
      <c r="C62" s="252" t="s">
        <v>193</v>
      </c>
      <c r="D62" s="524"/>
      <c r="E62" s="542">
        <f t="shared" si="6"/>
        <v>0</v>
      </c>
      <c r="F62" s="527"/>
      <c r="G62" s="527"/>
      <c r="H62" s="527"/>
      <c r="I62" s="1501"/>
      <c r="J62" s="1505"/>
      <c r="K62" s="1506"/>
      <c r="L62" s="526"/>
      <c r="M62" s="123"/>
    </row>
    <row r="63" spans="2:13" ht="19.5" customHeight="1">
      <c r="B63" s="1499"/>
      <c r="C63" s="257" t="s">
        <v>194</v>
      </c>
      <c r="D63" s="524"/>
      <c r="E63" s="542">
        <f t="shared" si="6"/>
        <v>0</v>
      </c>
      <c r="F63" s="525"/>
      <c r="G63" s="525"/>
      <c r="H63" s="525"/>
      <c r="I63" s="1501"/>
      <c r="J63" s="1505"/>
      <c r="K63" s="1506"/>
      <c r="L63" s="526"/>
      <c r="M63" s="123"/>
    </row>
    <row r="64" spans="2:13" ht="19.5" customHeight="1">
      <c r="B64" s="1499"/>
      <c r="C64" s="252" t="s">
        <v>195</v>
      </c>
      <c r="D64" s="524"/>
      <c r="E64" s="542">
        <f t="shared" si="6"/>
        <v>0</v>
      </c>
      <c r="F64" s="525"/>
      <c r="G64" s="525"/>
      <c r="H64" s="525"/>
      <c r="I64" s="1501"/>
      <c r="J64" s="1505"/>
      <c r="K64" s="1506"/>
      <c r="L64" s="526"/>
      <c r="M64" s="123"/>
    </row>
    <row r="65" spans="2:13" ht="19.5" customHeight="1" thickBot="1">
      <c r="B65" s="1500"/>
      <c r="C65" s="258" t="s">
        <v>196</v>
      </c>
      <c r="D65" s="528"/>
      <c r="E65" s="543">
        <f>SUM(F65:H65)</f>
        <v>0</v>
      </c>
      <c r="F65" s="529"/>
      <c r="G65" s="529"/>
      <c r="H65" s="529"/>
      <c r="I65" s="1502"/>
      <c r="J65" s="1494"/>
      <c r="K65" s="1495"/>
      <c r="L65" s="526"/>
      <c r="M65" s="123"/>
    </row>
    <row r="66" spans="2:13" ht="37.5" customHeight="1">
      <c r="B66" s="539" t="str">
        <f>IF('⑥5.スケジュール(販促) '!B11="","",'⑥5.スケジュール(販促) '!B11)</f>
        <v/>
      </c>
      <c r="C66" s="1490" t="str">
        <f>IF('⑥5.スケジュール(販促) '!C11="","",'⑥5.スケジュール(販促) '!C11)</f>
        <v/>
      </c>
      <c r="D66" s="1491" t="str">
        <f>IF('⑥5.スケジュール(PR) '!D11="","",'⑥5.スケジュール(PR) '!D11)</f>
        <v/>
      </c>
      <c r="E66" s="540">
        <f>SUM(E67:E75)</f>
        <v>0</v>
      </c>
      <c r="F66" s="540">
        <f>SUM(F67:F75)</f>
        <v>0</v>
      </c>
      <c r="G66" s="540">
        <f>SUM(G67:G75)</f>
        <v>0</v>
      </c>
      <c r="H66" s="540">
        <f>SUM(H67:H75)</f>
        <v>0</v>
      </c>
      <c r="I66" s="532"/>
      <c r="J66" s="1492"/>
      <c r="K66" s="1493"/>
      <c r="L66" s="521"/>
    </row>
    <row r="67" spans="2:13" ht="19.5" customHeight="1">
      <c r="B67" s="1498"/>
      <c r="C67" s="249" t="s">
        <v>188</v>
      </c>
      <c r="D67" s="522"/>
      <c r="E67" s="541">
        <f>SUM(F67:H67)</f>
        <v>0</v>
      </c>
      <c r="F67" s="523"/>
      <c r="G67" s="523"/>
      <c r="H67" s="523"/>
      <c r="I67" s="1170"/>
      <c r="J67" s="1503"/>
      <c r="K67" s="1504"/>
      <c r="L67" s="526"/>
      <c r="M67" s="123"/>
    </row>
    <row r="68" spans="2:13" ht="19.5" customHeight="1">
      <c r="B68" s="1499"/>
      <c r="C68" s="252" t="s">
        <v>189</v>
      </c>
      <c r="D68" s="524"/>
      <c r="E68" s="542">
        <f t="shared" ref="E68:E74" si="7">SUM(F68:H68)</f>
        <v>0</v>
      </c>
      <c r="F68" s="525"/>
      <c r="G68" s="525"/>
      <c r="H68" s="525"/>
      <c r="I68" s="1501"/>
      <c r="J68" s="1505"/>
      <c r="K68" s="1506"/>
      <c r="L68" s="521"/>
    </row>
    <row r="69" spans="2:13" ht="19.5" customHeight="1">
      <c r="B69" s="1499"/>
      <c r="C69" s="252" t="s">
        <v>190</v>
      </c>
      <c r="D69" s="524"/>
      <c r="E69" s="542">
        <f t="shared" si="7"/>
        <v>0</v>
      </c>
      <c r="F69" s="525"/>
      <c r="G69" s="525"/>
      <c r="H69" s="525"/>
      <c r="I69" s="1501"/>
      <c r="J69" s="1505"/>
      <c r="K69" s="1506"/>
      <c r="L69" s="521"/>
    </row>
    <row r="70" spans="2:13" ht="19.5" customHeight="1">
      <c r="B70" s="1499"/>
      <c r="C70" s="255" t="s">
        <v>191</v>
      </c>
      <c r="D70" s="524"/>
      <c r="E70" s="542">
        <f t="shared" si="7"/>
        <v>0</v>
      </c>
      <c r="F70" s="525"/>
      <c r="G70" s="525"/>
      <c r="H70" s="525"/>
      <c r="I70" s="1501"/>
      <c r="J70" s="1505"/>
      <c r="K70" s="1506"/>
      <c r="L70" s="521"/>
    </row>
    <row r="71" spans="2:13" ht="19.5" customHeight="1">
      <c r="B71" s="1499"/>
      <c r="C71" s="252" t="s">
        <v>192</v>
      </c>
      <c r="D71" s="524"/>
      <c r="E71" s="542">
        <f t="shared" si="7"/>
        <v>0</v>
      </c>
      <c r="F71" s="525"/>
      <c r="G71" s="525"/>
      <c r="H71" s="525"/>
      <c r="I71" s="1501"/>
      <c r="J71" s="1505"/>
      <c r="K71" s="1506"/>
      <c r="L71" s="526"/>
      <c r="M71" s="123"/>
    </row>
    <row r="72" spans="2:13" ht="19.5" customHeight="1">
      <c r="B72" s="1499"/>
      <c r="C72" s="252" t="s">
        <v>193</v>
      </c>
      <c r="D72" s="524"/>
      <c r="E72" s="542">
        <f t="shared" si="7"/>
        <v>0</v>
      </c>
      <c r="F72" s="527"/>
      <c r="G72" s="527"/>
      <c r="H72" s="527"/>
      <c r="I72" s="1501"/>
      <c r="J72" s="1507"/>
      <c r="K72" s="1508"/>
      <c r="L72" s="526"/>
      <c r="M72" s="123"/>
    </row>
    <row r="73" spans="2:13" ht="19.5" customHeight="1">
      <c r="B73" s="1499"/>
      <c r="C73" s="257" t="s">
        <v>194</v>
      </c>
      <c r="D73" s="524"/>
      <c r="E73" s="542">
        <f t="shared" si="7"/>
        <v>0</v>
      </c>
      <c r="F73" s="525"/>
      <c r="G73" s="525"/>
      <c r="H73" s="525"/>
      <c r="I73" s="1501"/>
      <c r="J73" s="1505"/>
      <c r="K73" s="1506"/>
      <c r="L73" s="526"/>
      <c r="M73" s="123"/>
    </row>
    <row r="74" spans="2:13" ht="19.5" customHeight="1">
      <c r="B74" s="1499"/>
      <c r="C74" s="252" t="s">
        <v>195</v>
      </c>
      <c r="D74" s="524"/>
      <c r="E74" s="542">
        <f t="shared" si="7"/>
        <v>0</v>
      </c>
      <c r="F74" s="525"/>
      <c r="G74" s="525"/>
      <c r="H74" s="525"/>
      <c r="I74" s="1501"/>
      <c r="J74" s="1505"/>
      <c r="K74" s="1506"/>
      <c r="L74" s="526"/>
      <c r="M74" s="123"/>
    </row>
    <row r="75" spans="2:13" ht="19.5" customHeight="1" thickBot="1">
      <c r="B75" s="1500"/>
      <c r="C75" s="258" t="s">
        <v>196</v>
      </c>
      <c r="D75" s="528"/>
      <c r="E75" s="543">
        <f>SUM(F75:H75)</f>
        <v>0</v>
      </c>
      <c r="F75" s="529"/>
      <c r="G75" s="529"/>
      <c r="H75" s="529"/>
      <c r="I75" s="1502"/>
      <c r="J75" s="1496"/>
      <c r="K75" s="1497"/>
      <c r="L75" s="526"/>
      <c r="M75" s="123"/>
    </row>
    <row r="76" spans="2:13" ht="37.5" customHeight="1">
      <c r="B76" s="514" t="str">
        <f>IF('⑥5.スケジュール(販促) '!B12="","",'⑥5.スケジュール(販促) '!B12)</f>
        <v/>
      </c>
      <c r="C76" s="1511" t="str">
        <f>IF('⑥5.スケジュール(販促) '!C12="","",'⑥5.スケジュール(販促) '!C12)</f>
        <v/>
      </c>
      <c r="D76" s="1512" t="str">
        <f>IF('⑥5.スケジュール(PR) '!D12="","",'⑥5.スケジュール(PR) '!D12)</f>
        <v/>
      </c>
      <c r="E76" s="538">
        <f>SUM(E77:E85)</f>
        <v>0</v>
      </c>
      <c r="F76" s="538">
        <f>SUM(F77:F85)</f>
        <v>0</v>
      </c>
      <c r="G76" s="538">
        <f>SUM(G77:G85)</f>
        <v>0</v>
      </c>
      <c r="H76" s="538">
        <f>SUM(H77:H85)</f>
        <v>0</v>
      </c>
      <c r="I76" s="530"/>
      <c r="J76" s="1064"/>
      <c r="K76" s="1513"/>
      <c r="L76" s="521"/>
    </row>
    <row r="77" spans="2:13" ht="19.5" customHeight="1">
      <c r="B77" s="1498"/>
      <c r="C77" s="249" t="s">
        <v>188</v>
      </c>
      <c r="D77" s="522"/>
      <c r="E77" s="541">
        <f>SUM(F77:H77)</f>
        <v>0</v>
      </c>
      <c r="F77" s="523"/>
      <c r="G77" s="523"/>
      <c r="H77" s="523"/>
      <c r="I77" s="1170"/>
      <c r="J77" s="1503"/>
      <c r="K77" s="1504"/>
      <c r="L77" s="526"/>
      <c r="M77" s="123"/>
    </row>
    <row r="78" spans="2:13" ht="19.5" customHeight="1">
      <c r="B78" s="1499"/>
      <c r="C78" s="252" t="s">
        <v>189</v>
      </c>
      <c r="D78" s="524"/>
      <c r="E78" s="542">
        <f t="shared" ref="E78:E84" si="8">SUM(F78:H78)</f>
        <v>0</v>
      </c>
      <c r="F78" s="525"/>
      <c r="G78" s="525"/>
      <c r="H78" s="525"/>
      <c r="I78" s="1501"/>
      <c r="J78" s="1505"/>
      <c r="K78" s="1506"/>
      <c r="L78" s="521"/>
    </row>
    <row r="79" spans="2:13" ht="19.5" customHeight="1">
      <c r="B79" s="1499"/>
      <c r="C79" s="252" t="s">
        <v>190</v>
      </c>
      <c r="D79" s="524"/>
      <c r="E79" s="542">
        <f t="shared" si="8"/>
        <v>0</v>
      </c>
      <c r="F79" s="525"/>
      <c r="G79" s="525"/>
      <c r="H79" s="525"/>
      <c r="I79" s="1501"/>
      <c r="J79" s="1505"/>
      <c r="K79" s="1506"/>
      <c r="L79" s="521"/>
    </row>
    <row r="80" spans="2:13" ht="19.5" customHeight="1">
      <c r="B80" s="1499"/>
      <c r="C80" s="255" t="s">
        <v>191</v>
      </c>
      <c r="D80" s="524"/>
      <c r="E80" s="542">
        <f t="shared" si="8"/>
        <v>0</v>
      </c>
      <c r="F80" s="525"/>
      <c r="G80" s="525"/>
      <c r="H80" s="525"/>
      <c r="I80" s="1501"/>
      <c r="J80" s="1505"/>
      <c r="K80" s="1506"/>
      <c r="L80" s="521"/>
    </row>
    <row r="81" spans="2:13" ht="19.5" customHeight="1">
      <c r="B81" s="1499"/>
      <c r="C81" s="252" t="s">
        <v>192</v>
      </c>
      <c r="D81" s="524"/>
      <c r="E81" s="542">
        <f t="shared" si="8"/>
        <v>0</v>
      </c>
      <c r="F81" s="525"/>
      <c r="G81" s="525"/>
      <c r="H81" s="525"/>
      <c r="I81" s="1501"/>
      <c r="J81" s="1505"/>
      <c r="K81" s="1506"/>
      <c r="L81" s="526"/>
      <c r="M81" s="123"/>
    </row>
    <row r="82" spans="2:13" ht="19.5" customHeight="1">
      <c r="B82" s="1499"/>
      <c r="C82" s="252" t="s">
        <v>193</v>
      </c>
      <c r="D82" s="524"/>
      <c r="E82" s="542">
        <f t="shared" si="8"/>
        <v>0</v>
      </c>
      <c r="F82" s="527"/>
      <c r="G82" s="527"/>
      <c r="H82" s="527"/>
      <c r="I82" s="1501"/>
      <c r="J82" s="1505"/>
      <c r="K82" s="1506"/>
      <c r="L82" s="526"/>
      <c r="M82" s="123"/>
    </row>
    <row r="83" spans="2:13" ht="19.5" customHeight="1">
      <c r="B83" s="1499"/>
      <c r="C83" s="257" t="s">
        <v>194</v>
      </c>
      <c r="D83" s="524"/>
      <c r="E83" s="542">
        <f t="shared" si="8"/>
        <v>0</v>
      </c>
      <c r="F83" s="525"/>
      <c r="G83" s="525"/>
      <c r="H83" s="525"/>
      <c r="I83" s="1501"/>
      <c r="J83" s="1505"/>
      <c r="K83" s="1506"/>
      <c r="L83" s="526"/>
      <c r="M83" s="123"/>
    </row>
    <row r="84" spans="2:13" ht="19.5" customHeight="1">
      <c r="B84" s="1499"/>
      <c r="C84" s="252" t="s">
        <v>195</v>
      </c>
      <c r="D84" s="524"/>
      <c r="E84" s="542">
        <f t="shared" si="8"/>
        <v>0</v>
      </c>
      <c r="F84" s="525"/>
      <c r="G84" s="525"/>
      <c r="H84" s="525"/>
      <c r="I84" s="1501"/>
      <c r="J84" s="1505"/>
      <c r="K84" s="1506"/>
      <c r="L84" s="526"/>
      <c r="M84" s="123"/>
    </row>
    <row r="85" spans="2:13" ht="19.5" customHeight="1" thickBot="1">
      <c r="B85" s="1500"/>
      <c r="C85" s="258" t="s">
        <v>196</v>
      </c>
      <c r="D85" s="528"/>
      <c r="E85" s="543">
        <f>SUM(F85:H85)</f>
        <v>0</v>
      </c>
      <c r="F85" s="529"/>
      <c r="G85" s="529"/>
      <c r="H85" s="529"/>
      <c r="I85" s="1502"/>
      <c r="J85" s="1494"/>
      <c r="K85" s="1495"/>
      <c r="L85" s="526"/>
      <c r="M85" s="123"/>
    </row>
    <row r="86" spans="2:13" ht="37.5" customHeight="1">
      <c r="B86" s="539" t="str">
        <f>IF('⑥5.スケジュール(販促) '!B13="","",'⑥5.スケジュール(販促) '!B13)</f>
        <v/>
      </c>
      <c r="C86" s="1490" t="str">
        <f>IF('⑥5.スケジュール(販促) '!C13="","",'⑥5.スケジュール(販促) '!C13)</f>
        <v/>
      </c>
      <c r="D86" s="1491" t="str">
        <f>IF('⑥5.スケジュール(PR) '!D13="","",'⑥5.スケジュール(PR) '!D13)</f>
        <v/>
      </c>
      <c r="E86" s="540">
        <f>SUM(E87:E95)</f>
        <v>0</v>
      </c>
      <c r="F86" s="540">
        <f>SUM(F87:F95)</f>
        <v>0</v>
      </c>
      <c r="G86" s="540">
        <f>SUM(G87:G95)</f>
        <v>0</v>
      </c>
      <c r="H86" s="540">
        <f>SUM(H87:H95)</f>
        <v>0</v>
      </c>
      <c r="I86" s="532"/>
      <c r="J86" s="1492"/>
      <c r="K86" s="1493"/>
      <c r="L86" s="521"/>
    </row>
    <row r="87" spans="2:13" ht="19.5" customHeight="1">
      <c r="B87" s="1498"/>
      <c r="C87" s="249" t="s">
        <v>188</v>
      </c>
      <c r="D87" s="522"/>
      <c r="E87" s="541">
        <f>SUM(F87:H87)</f>
        <v>0</v>
      </c>
      <c r="F87" s="523"/>
      <c r="G87" s="523"/>
      <c r="H87" s="523"/>
      <c r="I87" s="1170"/>
      <c r="J87" s="1503"/>
      <c r="K87" s="1504"/>
      <c r="L87" s="526"/>
      <c r="M87" s="123"/>
    </row>
    <row r="88" spans="2:13" ht="19.5" customHeight="1">
      <c r="B88" s="1499"/>
      <c r="C88" s="252" t="s">
        <v>189</v>
      </c>
      <c r="D88" s="524"/>
      <c r="E88" s="542">
        <f t="shared" ref="E88:E94" si="9">SUM(F88:H88)</f>
        <v>0</v>
      </c>
      <c r="F88" s="525"/>
      <c r="G88" s="525"/>
      <c r="H88" s="525"/>
      <c r="I88" s="1501"/>
      <c r="J88" s="1505"/>
      <c r="K88" s="1506"/>
      <c r="L88" s="521"/>
    </row>
    <row r="89" spans="2:13" ht="19.5" customHeight="1">
      <c r="B89" s="1499"/>
      <c r="C89" s="252" t="s">
        <v>190</v>
      </c>
      <c r="D89" s="524"/>
      <c r="E89" s="542">
        <f t="shared" si="9"/>
        <v>0</v>
      </c>
      <c r="F89" s="525"/>
      <c r="G89" s="525"/>
      <c r="H89" s="525"/>
      <c r="I89" s="1501"/>
      <c r="J89" s="1505"/>
      <c r="K89" s="1506"/>
      <c r="L89" s="521"/>
    </row>
    <row r="90" spans="2:13" ht="19.5" customHeight="1">
      <c r="B90" s="1499"/>
      <c r="C90" s="255" t="s">
        <v>191</v>
      </c>
      <c r="D90" s="524"/>
      <c r="E90" s="542">
        <f t="shared" si="9"/>
        <v>0</v>
      </c>
      <c r="F90" s="525"/>
      <c r="G90" s="525"/>
      <c r="H90" s="525"/>
      <c r="I90" s="1501"/>
      <c r="J90" s="1505"/>
      <c r="K90" s="1506"/>
      <c r="L90" s="521"/>
    </row>
    <row r="91" spans="2:13" ht="19.5" customHeight="1">
      <c r="B91" s="1499"/>
      <c r="C91" s="252" t="s">
        <v>192</v>
      </c>
      <c r="D91" s="524"/>
      <c r="E91" s="542">
        <f t="shared" si="9"/>
        <v>0</v>
      </c>
      <c r="F91" s="525"/>
      <c r="G91" s="525"/>
      <c r="H91" s="525"/>
      <c r="I91" s="1501"/>
      <c r="J91" s="1505"/>
      <c r="K91" s="1506"/>
      <c r="L91" s="526"/>
      <c r="M91" s="123"/>
    </row>
    <row r="92" spans="2:13" ht="19.5" customHeight="1">
      <c r="B92" s="1499"/>
      <c r="C92" s="252" t="s">
        <v>193</v>
      </c>
      <c r="D92" s="524"/>
      <c r="E92" s="542">
        <f t="shared" si="9"/>
        <v>0</v>
      </c>
      <c r="F92" s="527"/>
      <c r="G92" s="527"/>
      <c r="H92" s="527"/>
      <c r="I92" s="1501"/>
      <c r="J92" s="1507"/>
      <c r="K92" s="1508"/>
      <c r="L92" s="526"/>
      <c r="M92" s="123"/>
    </row>
    <row r="93" spans="2:13" ht="19.5" customHeight="1">
      <c r="B93" s="1499"/>
      <c r="C93" s="257" t="s">
        <v>194</v>
      </c>
      <c r="D93" s="524"/>
      <c r="E93" s="542">
        <f t="shared" si="9"/>
        <v>0</v>
      </c>
      <c r="F93" s="525"/>
      <c r="G93" s="525"/>
      <c r="H93" s="525"/>
      <c r="I93" s="1501"/>
      <c r="J93" s="1505"/>
      <c r="K93" s="1506"/>
      <c r="L93" s="526"/>
      <c r="M93" s="123"/>
    </row>
    <row r="94" spans="2:13" ht="19.5" customHeight="1">
      <c r="B94" s="1499"/>
      <c r="C94" s="252" t="s">
        <v>195</v>
      </c>
      <c r="D94" s="524"/>
      <c r="E94" s="542">
        <f t="shared" si="9"/>
        <v>0</v>
      </c>
      <c r="F94" s="525"/>
      <c r="G94" s="525"/>
      <c r="H94" s="525"/>
      <c r="I94" s="1501"/>
      <c r="J94" s="1505"/>
      <c r="K94" s="1506"/>
      <c r="L94" s="526"/>
      <c r="M94" s="123"/>
    </row>
    <row r="95" spans="2:13" ht="19.5" customHeight="1" thickBot="1">
      <c r="B95" s="1499"/>
      <c r="C95" s="258" t="s">
        <v>196</v>
      </c>
      <c r="D95" s="533"/>
      <c r="E95" s="544">
        <f>SUM(F95:H95)</f>
        <v>0</v>
      </c>
      <c r="F95" s="534"/>
      <c r="G95" s="534"/>
      <c r="H95" s="534"/>
      <c r="I95" s="1501"/>
      <c r="J95" s="1509"/>
      <c r="K95" s="1510"/>
      <c r="L95" s="526"/>
      <c r="M95" s="123"/>
    </row>
    <row r="96" spans="2:13" ht="37.5" customHeight="1">
      <c r="B96" s="539" t="str">
        <f>IF('⑥5.スケジュール(販促) '!B14="","",'⑥5.スケジュール(販促) '!B14)</f>
        <v/>
      </c>
      <c r="C96" s="1490" t="str">
        <f>IF('⑥5.スケジュール(販促) '!C14="","",'⑥5.スケジュール(販促) '!C14)</f>
        <v/>
      </c>
      <c r="D96" s="1491" t="str">
        <f>IF('⑥5.スケジュール(PR) '!D14="","",'⑥5.スケジュール(PR) '!D14)</f>
        <v/>
      </c>
      <c r="E96" s="540">
        <f>SUM(E97:E105)</f>
        <v>0</v>
      </c>
      <c r="F96" s="540">
        <f>SUM(F97:F105)</f>
        <v>0</v>
      </c>
      <c r="G96" s="540">
        <f>SUM(G97:G105)</f>
        <v>0</v>
      </c>
      <c r="H96" s="540">
        <f>SUM(H97:H105)</f>
        <v>0</v>
      </c>
      <c r="I96" s="532"/>
      <c r="J96" s="1492"/>
      <c r="K96" s="1493"/>
      <c r="L96" s="521"/>
    </row>
    <row r="97" spans="1:13" ht="19.5" customHeight="1">
      <c r="B97" s="1498"/>
      <c r="C97" s="249" t="s">
        <v>188</v>
      </c>
      <c r="D97" s="522"/>
      <c r="E97" s="541">
        <f>SUM(F97:H97)</f>
        <v>0</v>
      </c>
      <c r="F97" s="523"/>
      <c r="G97" s="523"/>
      <c r="H97" s="523"/>
      <c r="I97" s="1170"/>
      <c r="J97" s="1503"/>
      <c r="K97" s="1504"/>
      <c r="L97" s="526"/>
      <c r="M97" s="123"/>
    </row>
    <row r="98" spans="1:13" ht="19.5" customHeight="1">
      <c r="B98" s="1499"/>
      <c r="C98" s="252" t="s">
        <v>189</v>
      </c>
      <c r="D98" s="524"/>
      <c r="E98" s="542">
        <f t="shared" ref="E98:E104" si="10">SUM(F98:H98)</f>
        <v>0</v>
      </c>
      <c r="F98" s="525"/>
      <c r="G98" s="525"/>
      <c r="H98" s="525"/>
      <c r="I98" s="1501"/>
      <c r="J98" s="1505"/>
      <c r="K98" s="1506"/>
      <c r="L98" s="521"/>
    </row>
    <row r="99" spans="1:13" ht="19.5" customHeight="1">
      <c r="B99" s="1499"/>
      <c r="C99" s="252" t="s">
        <v>190</v>
      </c>
      <c r="D99" s="524"/>
      <c r="E99" s="542">
        <f t="shared" si="10"/>
        <v>0</v>
      </c>
      <c r="F99" s="525"/>
      <c r="G99" s="525"/>
      <c r="H99" s="525"/>
      <c r="I99" s="1501"/>
      <c r="J99" s="1505"/>
      <c r="K99" s="1506"/>
      <c r="L99" s="521"/>
    </row>
    <row r="100" spans="1:13" ht="19.5" customHeight="1">
      <c r="B100" s="1499"/>
      <c r="C100" s="255" t="s">
        <v>191</v>
      </c>
      <c r="D100" s="524"/>
      <c r="E100" s="542">
        <f t="shared" si="10"/>
        <v>0</v>
      </c>
      <c r="F100" s="525"/>
      <c r="G100" s="525"/>
      <c r="H100" s="525"/>
      <c r="I100" s="1501"/>
      <c r="J100" s="1505"/>
      <c r="K100" s="1506"/>
      <c r="L100" s="521"/>
    </row>
    <row r="101" spans="1:13" ht="19.5" customHeight="1">
      <c r="B101" s="1499"/>
      <c r="C101" s="252" t="s">
        <v>192</v>
      </c>
      <c r="D101" s="524"/>
      <c r="E101" s="542">
        <f t="shared" si="10"/>
        <v>0</v>
      </c>
      <c r="F101" s="525"/>
      <c r="G101" s="525"/>
      <c r="H101" s="525"/>
      <c r="I101" s="1501"/>
      <c r="J101" s="1505"/>
      <c r="K101" s="1506"/>
      <c r="L101" s="526"/>
      <c r="M101" s="123"/>
    </row>
    <row r="102" spans="1:13" ht="19.5" customHeight="1">
      <c r="B102" s="1499"/>
      <c r="C102" s="252" t="s">
        <v>193</v>
      </c>
      <c r="D102" s="524"/>
      <c r="E102" s="542">
        <f t="shared" si="10"/>
        <v>0</v>
      </c>
      <c r="F102" s="527"/>
      <c r="G102" s="527"/>
      <c r="H102" s="527"/>
      <c r="I102" s="1501"/>
      <c r="J102" s="1507"/>
      <c r="K102" s="1508"/>
      <c r="L102" s="526"/>
      <c r="M102" s="123"/>
    </row>
    <row r="103" spans="1:13" ht="19.5" customHeight="1">
      <c r="B103" s="1499"/>
      <c r="C103" s="257" t="s">
        <v>194</v>
      </c>
      <c r="D103" s="524"/>
      <c r="E103" s="542">
        <f t="shared" si="10"/>
        <v>0</v>
      </c>
      <c r="F103" s="525"/>
      <c r="G103" s="525"/>
      <c r="H103" s="525"/>
      <c r="I103" s="1501"/>
      <c r="J103" s="1505"/>
      <c r="K103" s="1506"/>
      <c r="L103" s="526"/>
      <c r="M103" s="123"/>
    </row>
    <row r="104" spans="1:13" ht="19.5" customHeight="1">
      <c r="B104" s="1499"/>
      <c r="C104" s="252" t="s">
        <v>195</v>
      </c>
      <c r="D104" s="524"/>
      <c r="E104" s="542">
        <f t="shared" si="10"/>
        <v>0</v>
      </c>
      <c r="F104" s="525"/>
      <c r="G104" s="525"/>
      <c r="H104" s="525"/>
      <c r="I104" s="1501"/>
      <c r="J104" s="1505"/>
      <c r="K104" s="1506"/>
      <c r="L104" s="526"/>
      <c r="M104" s="123"/>
    </row>
    <row r="105" spans="1:13" ht="19.5" customHeight="1" thickBot="1">
      <c r="B105" s="1500"/>
      <c r="C105" s="258" t="s">
        <v>196</v>
      </c>
      <c r="D105" s="528"/>
      <c r="E105" s="543">
        <f>SUM(F105:H105)</f>
        <v>0</v>
      </c>
      <c r="F105" s="529"/>
      <c r="G105" s="529"/>
      <c r="H105" s="529"/>
      <c r="I105" s="1502"/>
      <c r="J105" s="1496"/>
      <c r="K105" s="1497"/>
      <c r="L105" s="526"/>
      <c r="M105" s="123"/>
    </row>
    <row r="106" spans="1:13" ht="37.5" hidden="1" customHeight="1">
      <c r="B106" s="514" t="str">
        <f>IF('①4.事業内容（販促）'!B15="","",'①4.事業内容（販促）'!B15)</f>
        <v/>
      </c>
      <c r="C106" s="1511" t="str">
        <f>IF('⑥5.スケジュール(販促) '!C15="","",'⑥5.スケジュール(販促) '!C15)</f>
        <v/>
      </c>
      <c r="D106" s="1512" t="str">
        <f>IF('⑥5.スケジュール(PR) '!D24="","",'⑥5.スケジュール(PR) '!D24)</f>
        <v/>
      </c>
      <c r="E106" s="538">
        <f>SUM(E107:E115)</f>
        <v>0</v>
      </c>
      <c r="F106" s="538">
        <f>SUM(F107:F115)</f>
        <v>0</v>
      </c>
      <c r="G106" s="538">
        <f>SUM(G107:G115)</f>
        <v>0</v>
      </c>
      <c r="H106" s="538">
        <f>SUM(H107:H115)</f>
        <v>0</v>
      </c>
      <c r="I106" s="530"/>
      <c r="J106" s="1064"/>
      <c r="K106" s="1513"/>
      <c r="L106" s="521"/>
    </row>
    <row r="107" spans="1:13" ht="19.5" hidden="1" customHeight="1">
      <c r="B107" s="1498"/>
      <c r="C107" s="249" t="s">
        <v>188</v>
      </c>
      <c r="D107" s="522"/>
      <c r="E107" s="541">
        <f>SUM(F107:H107)</f>
        <v>0</v>
      </c>
      <c r="F107" s="523"/>
      <c r="G107" s="523"/>
      <c r="H107" s="523"/>
      <c r="I107" s="1170"/>
      <c r="J107" s="1503"/>
      <c r="K107" s="1504"/>
      <c r="L107" s="526"/>
      <c r="M107" s="123"/>
    </row>
    <row r="108" spans="1:13" ht="19.5" hidden="1" customHeight="1">
      <c r="B108" s="1499"/>
      <c r="C108" s="252" t="s">
        <v>189</v>
      </c>
      <c r="D108" s="524"/>
      <c r="E108" s="542">
        <f t="shared" ref="E108:E114" si="11">SUM(F108:H108)</f>
        <v>0</v>
      </c>
      <c r="F108" s="525"/>
      <c r="G108" s="525"/>
      <c r="H108" s="525"/>
      <c r="I108" s="1501"/>
      <c r="J108" s="1505"/>
      <c r="K108" s="1506"/>
      <c r="L108" s="521"/>
    </row>
    <row r="109" spans="1:13" ht="19.5" hidden="1" customHeight="1">
      <c r="B109" s="1499"/>
      <c r="C109" s="252" t="s">
        <v>190</v>
      </c>
      <c r="D109" s="524"/>
      <c r="E109" s="542">
        <f t="shared" si="11"/>
        <v>0</v>
      </c>
      <c r="F109" s="525"/>
      <c r="G109" s="525"/>
      <c r="H109" s="525"/>
      <c r="I109" s="1501"/>
      <c r="J109" s="1505"/>
      <c r="K109" s="1506"/>
      <c r="L109" s="521"/>
    </row>
    <row r="110" spans="1:13" ht="19.5" hidden="1" customHeight="1">
      <c r="B110" s="1499"/>
      <c r="C110" s="255" t="s">
        <v>191</v>
      </c>
      <c r="D110" s="524"/>
      <c r="E110" s="542">
        <f t="shared" si="11"/>
        <v>0</v>
      </c>
      <c r="F110" s="525"/>
      <c r="G110" s="525"/>
      <c r="H110" s="525"/>
      <c r="I110" s="1501"/>
      <c r="J110" s="1505"/>
      <c r="K110" s="1506"/>
      <c r="L110" s="521"/>
    </row>
    <row r="111" spans="1:13" ht="19.5" hidden="1" customHeight="1">
      <c r="B111" s="1499"/>
      <c r="C111" s="252" t="s">
        <v>192</v>
      </c>
      <c r="D111" s="524"/>
      <c r="E111" s="542">
        <f t="shared" si="11"/>
        <v>0</v>
      </c>
      <c r="F111" s="525"/>
      <c r="G111" s="525"/>
      <c r="H111" s="525"/>
      <c r="I111" s="1501"/>
      <c r="J111" s="1505"/>
      <c r="K111" s="1506"/>
      <c r="L111" s="526"/>
      <c r="M111" s="123"/>
    </row>
    <row r="112" spans="1:13" ht="19.5" hidden="1" customHeight="1">
      <c r="B112" s="1499"/>
      <c r="C112" s="252" t="s">
        <v>193</v>
      </c>
      <c r="D112" s="524"/>
      <c r="E112" s="542">
        <f t="shared" si="11"/>
        <v>0</v>
      </c>
      <c r="F112" s="527"/>
      <c r="G112" s="527"/>
      <c r="H112" s="527"/>
      <c r="I112" s="1501"/>
      <c r="J112" s="1505"/>
      <c r="K112" s="1506"/>
      <c r="L112" s="526"/>
      <c r="M112" s="123"/>
    </row>
    <row r="113" spans="2:13" ht="19.5" hidden="1" customHeight="1">
      <c r="B113" s="1499"/>
      <c r="C113" s="257" t="s">
        <v>194</v>
      </c>
      <c r="D113" s="524"/>
      <c r="E113" s="542">
        <f t="shared" si="11"/>
        <v>0</v>
      </c>
      <c r="F113" s="525"/>
      <c r="G113" s="525"/>
      <c r="H113" s="525"/>
      <c r="I113" s="1501"/>
      <c r="J113" s="1505"/>
      <c r="K113" s="1506"/>
      <c r="L113" s="526"/>
      <c r="M113" s="123"/>
    </row>
    <row r="114" spans="2:13" ht="19.5" hidden="1" customHeight="1">
      <c r="B114" s="1499"/>
      <c r="C114" s="252" t="s">
        <v>195</v>
      </c>
      <c r="D114" s="524"/>
      <c r="E114" s="542">
        <f t="shared" si="11"/>
        <v>0</v>
      </c>
      <c r="F114" s="525"/>
      <c r="G114" s="525"/>
      <c r="H114" s="525"/>
      <c r="I114" s="1501"/>
      <c r="J114" s="1505"/>
      <c r="K114" s="1506"/>
      <c r="L114" s="526"/>
      <c r="M114" s="123"/>
    </row>
    <row r="115" spans="2:13" ht="19.5" hidden="1" customHeight="1" thickBot="1">
      <c r="B115" s="1499"/>
      <c r="C115" s="258" t="s">
        <v>196</v>
      </c>
      <c r="D115" s="533"/>
      <c r="E115" s="544">
        <f>SUM(F115:H115)</f>
        <v>0</v>
      </c>
      <c r="F115" s="534"/>
      <c r="G115" s="534"/>
      <c r="H115" s="534"/>
      <c r="I115" s="1501"/>
      <c r="J115" s="1527"/>
      <c r="K115" s="1528"/>
      <c r="L115" s="526"/>
      <c r="M115" s="123"/>
    </row>
    <row r="116" spans="2:13" ht="37.5" hidden="1" customHeight="1">
      <c r="B116" s="539" t="str">
        <f>IF('①4.事業内容（販促）'!B16="","",'①4.事業内容（販促）'!B16)</f>
        <v/>
      </c>
      <c r="C116" s="1490" t="str">
        <f>IF('⑥5.スケジュール(販促) '!C16="","",'⑥5.スケジュール(販促) '!C16)</f>
        <v/>
      </c>
      <c r="D116" s="1491" t="str">
        <f>IF('⑥5.スケジュール(PR) '!D34="","",'⑥5.スケジュール(PR) '!D34)</f>
        <v/>
      </c>
      <c r="E116" s="540">
        <f>SUM(E117:E125)</f>
        <v>0</v>
      </c>
      <c r="F116" s="540">
        <f>SUM(F117:F125)</f>
        <v>0</v>
      </c>
      <c r="G116" s="540">
        <f>SUM(G117:G125)</f>
        <v>0</v>
      </c>
      <c r="H116" s="540">
        <f>SUM(H117:H125)</f>
        <v>0</v>
      </c>
      <c r="I116" s="532"/>
      <c r="J116" s="1492"/>
      <c r="K116" s="1493"/>
      <c r="L116" s="521"/>
    </row>
    <row r="117" spans="2:13" ht="19.5" hidden="1" customHeight="1">
      <c r="B117" s="1498"/>
      <c r="C117" s="249" t="s">
        <v>188</v>
      </c>
      <c r="D117" s="522"/>
      <c r="E117" s="541">
        <f>SUM(F117:H117)</f>
        <v>0</v>
      </c>
      <c r="F117" s="523"/>
      <c r="G117" s="523"/>
      <c r="H117" s="523"/>
      <c r="I117" s="1170"/>
      <c r="J117" s="1503"/>
      <c r="K117" s="1504"/>
      <c r="L117" s="526"/>
      <c r="M117" s="123"/>
    </row>
    <row r="118" spans="2:13" ht="19.5" hidden="1" customHeight="1">
      <c r="B118" s="1499"/>
      <c r="C118" s="252" t="s">
        <v>189</v>
      </c>
      <c r="D118" s="524"/>
      <c r="E118" s="542">
        <f t="shared" ref="E118:E124" si="12">SUM(F118:H118)</f>
        <v>0</v>
      </c>
      <c r="F118" s="525"/>
      <c r="G118" s="525"/>
      <c r="H118" s="525"/>
      <c r="I118" s="1501"/>
      <c r="J118" s="1505"/>
      <c r="K118" s="1506"/>
      <c r="L118" s="521"/>
    </row>
    <row r="119" spans="2:13" ht="19.5" hidden="1" customHeight="1">
      <c r="B119" s="1499"/>
      <c r="C119" s="252" t="s">
        <v>190</v>
      </c>
      <c r="D119" s="524"/>
      <c r="E119" s="542">
        <f t="shared" si="12"/>
        <v>0</v>
      </c>
      <c r="F119" s="525"/>
      <c r="G119" s="525"/>
      <c r="H119" s="525"/>
      <c r="I119" s="1501"/>
      <c r="J119" s="1505"/>
      <c r="K119" s="1506"/>
      <c r="L119" s="521"/>
    </row>
    <row r="120" spans="2:13" ht="19.5" hidden="1" customHeight="1">
      <c r="B120" s="1499"/>
      <c r="C120" s="255" t="s">
        <v>191</v>
      </c>
      <c r="D120" s="524"/>
      <c r="E120" s="542">
        <f t="shared" si="12"/>
        <v>0</v>
      </c>
      <c r="F120" s="525"/>
      <c r="G120" s="525"/>
      <c r="H120" s="525"/>
      <c r="I120" s="1501"/>
      <c r="J120" s="1505"/>
      <c r="K120" s="1506"/>
      <c r="L120" s="521"/>
    </row>
    <row r="121" spans="2:13" ht="19.5" hidden="1" customHeight="1">
      <c r="B121" s="1499"/>
      <c r="C121" s="252" t="s">
        <v>192</v>
      </c>
      <c r="D121" s="524"/>
      <c r="E121" s="542">
        <f t="shared" si="12"/>
        <v>0</v>
      </c>
      <c r="F121" s="525"/>
      <c r="G121" s="525"/>
      <c r="H121" s="525"/>
      <c r="I121" s="1501"/>
      <c r="J121" s="1505"/>
      <c r="K121" s="1506"/>
      <c r="L121" s="526"/>
      <c r="M121" s="123"/>
    </row>
    <row r="122" spans="2:13" ht="19.5" hidden="1" customHeight="1">
      <c r="B122" s="1499"/>
      <c r="C122" s="252" t="s">
        <v>193</v>
      </c>
      <c r="D122" s="524"/>
      <c r="E122" s="542">
        <f t="shared" si="12"/>
        <v>0</v>
      </c>
      <c r="F122" s="527"/>
      <c r="G122" s="527"/>
      <c r="H122" s="527"/>
      <c r="I122" s="1501"/>
      <c r="J122" s="1507"/>
      <c r="K122" s="1508"/>
      <c r="L122" s="526"/>
      <c r="M122" s="123"/>
    </row>
    <row r="123" spans="2:13" ht="19.5" hidden="1" customHeight="1">
      <c r="B123" s="1499"/>
      <c r="C123" s="257" t="s">
        <v>194</v>
      </c>
      <c r="D123" s="524"/>
      <c r="E123" s="542">
        <f t="shared" si="12"/>
        <v>0</v>
      </c>
      <c r="F123" s="525"/>
      <c r="G123" s="525"/>
      <c r="H123" s="525"/>
      <c r="I123" s="1501"/>
      <c r="J123" s="1505"/>
      <c r="K123" s="1506"/>
      <c r="L123" s="526"/>
      <c r="M123" s="123"/>
    </row>
    <row r="124" spans="2:13" ht="19.5" hidden="1" customHeight="1">
      <c r="B124" s="1499"/>
      <c r="C124" s="252" t="s">
        <v>195</v>
      </c>
      <c r="D124" s="524"/>
      <c r="E124" s="542">
        <f t="shared" si="12"/>
        <v>0</v>
      </c>
      <c r="F124" s="525"/>
      <c r="G124" s="525"/>
      <c r="H124" s="525"/>
      <c r="I124" s="1501"/>
      <c r="J124" s="1505"/>
      <c r="K124" s="1506"/>
      <c r="L124" s="526"/>
      <c r="M124" s="123"/>
    </row>
    <row r="125" spans="2:13" ht="19.5" hidden="1" customHeight="1" thickBot="1">
      <c r="B125" s="1500"/>
      <c r="C125" s="258" t="s">
        <v>196</v>
      </c>
      <c r="D125" s="528"/>
      <c r="E125" s="543">
        <f>SUM(F125:H125)</f>
        <v>0</v>
      </c>
      <c r="F125" s="529"/>
      <c r="G125" s="529"/>
      <c r="H125" s="529"/>
      <c r="I125" s="1502"/>
      <c r="J125" s="1496"/>
      <c r="K125" s="1497"/>
      <c r="L125" s="526"/>
      <c r="M125" s="123"/>
    </row>
    <row r="126" spans="2:13" ht="37.5" hidden="1" customHeight="1">
      <c r="B126" s="514" t="str">
        <f>IF('①4.事業内容（販促）'!B17="","",'①4.事業内容（販促）'!B17)</f>
        <v/>
      </c>
      <c r="C126" s="1511" t="str">
        <f>IF('⑥5.スケジュール(販促) '!C17="","",'⑥5.スケジュール(販促) '!C17)</f>
        <v/>
      </c>
      <c r="D126" s="1512" t="str">
        <f>IF('⑥5.スケジュール(PR) '!D44="","",'⑥5.スケジュール(PR) '!D44)</f>
        <v/>
      </c>
      <c r="E126" s="538">
        <f>SUM(E127:E135)</f>
        <v>0</v>
      </c>
      <c r="F126" s="538">
        <f>SUM(F127:F135)</f>
        <v>0</v>
      </c>
      <c r="G126" s="538">
        <f>SUM(G127:G135)</f>
        <v>0</v>
      </c>
      <c r="H126" s="538">
        <f>SUM(H127:H135)</f>
        <v>0</v>
      </c>
      <c r="I126" s="530"/>
      <c r="J126" s="1064"/>
      <c r="K126" s="1513"/>
      <c r="L126" s="521"/>
    </row>
    <row r="127" spans="2:13" ht="19.5" hidden="1" customHeight="1">
      <c r="B127" s="1498"/>
      <c r="C127" s="249" t="s">
        <v>188</v>
      </c>
      <c r="D127" s="522"/>
      <c r="E127" s="541">
        <f>SUM(F127:H127)</f>
        <v>0</v>
      </c>
      <c r="F127" s="523"/>
      <c r="G127" s="523"/>
      <c r="H127" s="523"/>
      <c r="I127" s="1170"/>
      <c r="J127" s="1503"/>
      <c r="K127" s="1504"/>
      <c r="L127" s="526"/>
      <c r="M127" s="123"/>
    </row>
    <row r="128" spans="2:13" ht="19.5" hidden="1" customHeight="1">
      <c r="B128" s="1499"/>
      <c r="C128" s="252" t="s">
        <v>189</v>
      </c>
      <c r="D128" s="524"/>
      <c r="E128" s="542">
        <f t="shared" ref="E128:E134" si="13">SUM(F128:H128)</f>
        <v>0</v>
      </c>
      <c r="F128" s="525"/>
      <c r="G128" s="525"/>
      <c r="H128" s="525"/>
      <c r="I128" s="1501"/>
      <c r="J128" s="1505"/>
      <c r="K128" s="1506"/>
      <c r="L128" s="521"/>
    </row>
    <row r="129" spans="2:13" ht="19.5" hidden="1" customHeight="1">
      <c r="B129" s="1499"/>
      <c r="C129" s="252" t="s">
        <v>190</v>
      </c>
      <c r="D129" s="524"/>
      <c r="E129" s="542">
        <f t="shared" si="13"/>
        <v>0</v>
      </c>
      <c r="F129" s="525"/>
      <c r="G129" s="525"/>
      <c r="H129" s="525"/>
      <c r="I129" s="1501"/>
      <c r="J129" s="1505"/>
      <c r="K129" s="1506"/>
      <c r="L129" s="521"/>
    </row>
    <row r="130" spans="2:13" ht="19.5" hidden="1" customHeight="1">
      <c r="B130" s="1499"/>
      <c r="C130" s="255" t="s">
        <v>191</v>
      </c>
      <c r="D130" s="524"/>
      <c r="E130" s="542">
        <f t="shared" si="13"/>
        <v>0</v>
      </c>
      <c r="F130" s="525"/>
      <c r="G130" s="525"/>
      <c r="H130" s="525"/>
      <c r="I130" s="1501"/>
      <c r="J130" s="1505"/>
      <c r="K130" s="1506"/>
      <c r="L130" s="521"/>
    </row>
    <row r="131" spans="2:13" ht="19.5" hidden="1" customHeight="1">
      <c r="B131" s="1499"/>
      <c r="C131" s="252" t="s">
        <v>192</v>
      </c>
      <c r="D131" s="524"/>
      <c r="E131" s="542">
        <f t="shared" si="13"/>
        <v>0</v>
      </c>
      <c r="F131" s="525"/>
      <c r="G131" s="525"/>
      <c r="H131" s="525"/>
      <c r="I131" s="1501"/>
      <c r="J131" s="1505"/>
      <c r="K131" s="1506"/>
      <c r="L131" s="526"/>
      <c r="M131" s="123"/>
    </row>
    <row r="132" spans="2:13" ht="19.5" hidden="1" customHeight="1">
      <c r="B132" s="1499"/>
      <c r="C132" s="252" t="s">
        <v>193</v>
      </c>
      <c r="D132" s="524"/>
      <c r="E132" s="542">
        <f t="shared" si="13"/>
        <v>0</v>
      </c>
      <c r="F132" s="527"/>
      <c r="G132" s="527"/>
      <c r="H132" s="527"/>
      <c r="I132" s="1501"/>
      <c r="J132" s="1505"/>
      <c r="K132" s="1506"/>
      <c r="L132" s="526"/>
      <c r="M132" s="123"/>
    </row>
    <row r="133" spans="2:13" ht="19.5" hidden="1" customHeight="1">
      <c r="B133" s="1499"/>
      <c r="C133" s="257" t="s">
        <v>194</v>
      </c>
      <c r="D133" s="524"/>
      <c r="E133" s="542">
        <f t="shared" si="13"/>
        <v>0</v>
      </c>
      <c r="F133" s="525"/>
      <c r="G133" s="525"/>
      <c r="H133" s="525"/>
      <c r="I133" s="1501"/>
      <c r="J133" s="1505"/>
      <c r="K133" s="1506"/>
      <c r="L133" s="526"/>
      <c r="M133" s="123"/>
    </row>
    <row r="134" spans="2:13" ht="19.5" hidden="1" customHeight="1">
      <c r="B134" s="1499"/>
      <c r="C134" s="252" t="s">
        <v>195</v>
      </c>
      <c r="D134" s="524"/>
      <c r="E134" s="542">
        <f t="shared" si="13"/>
        <v>0</v>
      </c>
      <c r="F134" s="525"/>
      <c r="G134" s="525"/>
      <c r="H134" s="525"/>
      <c r="I134" s="1501"/>
      <c r="J134" s="1505"/>
      <c r="K134" s="1506"/>
      <c r="L134" s="526"/>
      <c r="M134" s="123"/>
    </row>
    <row r="135" spans="2:13" ht="19.5" hidden="1" customHeight="1" thickBot="1">
      <c r="B135" s="1500"/>
      <c r="C135" s="258" t="s">
        <v>196</v>
      </c>
      <c r="D135" s="528"/>
      <c r="E135" s="543">
        <f>SUM(F135:H135)</f>
        <v>0</v>
      </c>
      <c r="F135" s="529"/>
      <c r="G135" s="529"/>
      <c r="H135" s="529"/>
      <c r="I135" s="1502"/>
      <c r="J135" s="1494"/>
      <c r="K135" s="1495"/>
      <c r="L135" s="526"/>
      <c r="M135" s="123"/>
    </row>
    <row r="136" spans="2:13" ht="40.5" hidden="1" customHeight="1">
      <c r="B136" s="514" t="str">
        <f>IF('①4.事業内容（販促）'!B18="","",'①4.事業内容（販促）'!B18)</f>
        <v/>
      </c>
      <c r="C136" s="1511" t="str">
        <f>IF('⑥5.スケジュール(販促) '!C18="","",'⑥5.スケジュール(販促) '!C18)</f>
        <v/>
      </c>
      <c r="D136" s="1512" t="str">
        <f>IF('⑥5.スケジュール(PR) '!D54="","",'⑥5.スケジュール(PR) '!D54)</f>
        <v/>
      </c>
      <c r="E136" s="538">
        <f>SUM(E137:E145)</f>
        <v>0</v>
      </c>
      <c r="F136" s="538">
        <f>SUM(F137:F145)</f>
        <v>0</v>
      </c>
      <c r="G136" s="538">
        <f>SUM(G137:G145)</f>
        <v>0</v>
      </c>
      <c r="H136" s="538">
        <f>SUM(H137:H145)</f>
        <v>0</v>
      </c>
      <c r="I136" s="531"/>
      <c r="J136" s="1514"/>
      <c r="K136" s="1515"/>
      <c r="L136" s="521"/>
    </row>
    <row r="137" spans="2:13" ht="19.5" hidden="1" customHeight="1">
      <c r="B137" s="1498"/>
      <c r="C137" s="249" t="s">
        <v>188</v>
      </c>
      <c r="D137" s="522"/>
      <c r="E137" s="541">
        <f>SUM(F137:H137)</f>
        <v>0</v>
      </c>
      <c r="F137" s="523"/>
      <c r="G137" s="523"/>
      <c r="H137" s="523"/>
      <c r="I137" s="1170"/>
      <c r="J137" s="1503"/>
      <c r="K137" s="1504"/>
      <c r="L137" s="521"/>
    </row>
    <row r="138" spans="2:13" ht="19.5" hidden="1" customHeight="1">
      <c r="B138" s="1499"/>
      <c r="C138" s="252" t="s">
        <v>189</v>
      </c>
      <c r="D138" s="524"/>
      <c r="E138" s="542">
        <f t="shared" ref="E138:E144" si="14">SUM(F138:H138)</f>
        <v>0</v>
      </c>
      <c r="F138" s="525"/>
      <c r="G138" s="525"/>
      <c r="H138" s="525"/>
      <c r="I138" s="1501"/>
      <c r="J138" s="1505"/>
      <c r="K138" s="1506"/>
      <c r="L138" s="526"/>
      <c r="M138" s="123"/>
    </row>
    <row r="139" spans="2:13" ht="19.5" hidden="1" customHeight="1">
      <c r="B139" s="1499"/>
      <c r="C139" s="252" t="s">
        <v>190</v>
      </c>
      <c r="D139" s="524"/>
      <c r="E139" s="542">
        <f t="shared" si="14"/>
        <v>0</v>
      </c>
      <c r="F139" s="525"/>
      <c r="G139" s="525"/>
      <c r="H139" s="525"/>
      <c r="I139" s="1501"/>
      <c r="J139" s="1505"/>
      <c r="K139" s="1506"/>
      <c r="L139" s="526"/>
      <c r="M139" s="123"/>
    </row>
    <row r="140" spans="2:13" ht="19.5" hidden="1" customHeight="1">
      <c r="B140" s="1499"/>
      <c r="C140" s="255" t="s">
        <v>191</v>
      </c>
      <c r="D140" s="524"/>
      <c r="E140" s="542">
        <f t="shared" si="14"/>
        <v>0</v>
      </c>
      <c r="F140" s="525"/>
      <c r="G140" s="525"/>
      <c r="H140" s="525"/>
      <c r="I140" s="1501"/>
      <c r="J140" s="1505"/>
      <c r="K140" s="1506"/>
      <c r="L140" s="526"/>
      <c r="M140" s="123"/>
    </row>
    <row r="141" spans="2:13" ht="19.5" hidden="1" customHeight="1">
      <c r="B141" s="1499"/>
      <c r="C141" s="252" t="s">
        <v>192</v>
      </c>
      <c r="D141" s="524"/>
      <c r="E141" s="542">
        <f t="shared" si="14"/>
        <v>0</v>
      </c>
      <c r="F141" s="525"/>
      <c r="G141" s="525"/>
      <c r="H141" s="525"/>
      <c r="I141" s="1501"/>
      <c r="J141" s="1505"/>
      <c r="K141" s="1506"/>
      <c r="L141" s="521"/>
    </row>
    <row r="142" spans="2:13" ht="19.5" hidden="1" customHeight="1">
      <c r="B142" s="1499"/>
      <c r="C142" s="252" t="s">
        <v>193</v>
      </c>
      <c r="D142" s="524"/>
      <c r="E142" s="542">
        <f t="shared" si="14"/>
        <v>0</v>
      </c>
      <c r="F142" s="527"/>
      <c r="G142" s="527"/>
      <c r="H142" s="527"/>
      <c r="I142" s="1501"/>
      <c r="J142" s="1507"/>
      <c r="K142" s="1508"/>
      <c r="L142" s="521"/>
    </row>
    <row r="143" spans="2:13" ht="19.5" hidden="1" customHeight="1">
      <c r="B143" s="1499"/>
      <c r="C143" s="257" t="s">
        <v>194</v>
      </c>
      <c r="D143" s="524"/>
      <c r="E143" s="542">
        <f t="shared" si="14"/>
        <v>0</v>
      </c>
      <c r="F143" s="525"/>
      <c r="G143" s="525"/>
      <c r="H143" s="525"/>
      <c r="I143" s="1501"/>
      <c r="J143" s="1505"/>
      <c r="K143" s="1506"/>
      <c r="L143" s="521"/>
    </row>
    <row r="144" spans="2:13" ht="19.5" hidden="1" customHeight="1">
      <c r="B144" s="1499"/>
      <c r="C144" s="252" t="s">
        <v>195</v>
      </c>
      <c r="D144" s="524"/>
      <c r="E144" s="542">
        <f t="shared" si="14"/>
        <v>0</v>
      </c>
      <c r="F144" s="525"/>
      <c r="G144" s="525"/>
      <c r="H144" s="525"/>
      <c r="I144" s="1501"/>
      <c r="J144" s="1505"/>
      <c r="K144" s="1506"/>
      <c r="L144" s="521"/>
    </row>
    <row r="145" spans="2:13" ht="19.5" hidden="1" customHeight="1" thickBot="1">
      <c r="B145" s="1500"/>
      <c r="C145" s="258" t="s">
        <v>196</v>
      </c>
      <c r="D145" s="528"/>
      <c r="E145" s="543">
        <f>SUM(F145:H145)</f>
        <v>0</v>
      </c>
      <c r="F145" s="529"/>
      <c r="G145" s="529"/>
      <c r="H145" s="529"/>
      <c r="I145" s="1502"/>
      <c r="J145" s="1496"/>
      <c r="K145" s="1497"/>
      <c r="L145" s="521"/>
    </row>
    <row r="146" spans="2:13" ht="37.5" hidden="1" customHeight="1">
      <c r="B146" s="514" t="str">
        <f>IF('①4.事業内容（販促）'!B19="","",'①4.事業内容（販促）'!B19)</f>
        <v/>
      </c>
      <c r="C146" s="1511" t="str">
        <f>IF('⑥5.スケジュール(販促) '!C19="","",'⑥5.スケジュール(販促) '!C19)</f>
        <v/>
      </c>
      <c r="D146" s="1512" t="str">
        <f>IF('⑥5.スケジュール(PR) '!D64="","",'⑥5.スケジュール(PR) '!D64)</f>
        <v/>
      </c>
      <c r="E146" s="538">
        <f>SUM(E147:E155)</f>
        <v>0</v>
      </c>
      <c r="F146" s="538">
        <f>SUM(F147:F155)</f>
        <v>0</v>
      </c>
      <c r="G146" s="538">
        <f>SUM(G147:G155)</f>
        <v>0</v>
      </c>
      <c r="H146" s="538">
        <f>SUM(H147:H155)</f>
        <v>0</v>
      </c>
      <c r="I146" s="530"/>
      <c r="J146" s="1064"/>
      <c r="K146" s="1513"/>
      <c r="L146" s="521"/>
    </row>
    <row r="147" spans="2:13" ht="19.5" hidden="1" customHeight="1">
      <c r="B147" s="1498"/>
      <c r="C147" s="249" t="s">
        <v>188</v>
      </c>
      <c r="D147" s="522"/>
      <c r="E147" s="541">
        <f>SUM(F147:H147)</f>
        <v>0</v>
      </c>
      <c r="F147" s="523"/>
      <c r="G147" s="523"/>
      <c r="H147" s="523"/>
      <c r="I147" s="1170"/>
      <c r="J147" s="1503"/>
      <c r="K147" s="1504"/>
      <c r="L147" s="526"/>
      <c r="M147" s="123"/>
    </row>
    <row r="148" spans="2:13" ht="19.5" hidden="1" customHeight="1">
      <c r="B148" s="1499"/>
      <c r="C148" s="252" t="s">
        <v>189</v>
      </c>
      <c r="D148" s="524"/>
      <c r="E148" s="542">
        <f t="shared" ref="E148:E154" si="15">SUM(F148:H148)</f>
        <v>0</v>
      </c>
      <c r="F148" s="525"/>
      <c r="G148" s="525"/>
      <c r="H148" s="525"/>
      <c r="I148" s="1501"/>
      <c r="J148" s="1505"/>
      <c r="K148" s="1506"/>
      <c r="L148" s="521"/>
    </row>
    <row r="149" spans="2:13" ht="19.5" hidden="1" customHeight="1">
      <c r="B149" s="1499"/>
      <c r="C149" s="252" t="s">
        <v>190</v>
      </c>
      <c r="D149" s="524"/>
      <c r="E149" s="542">
        <f t="shared" si="15"/>
        <v>0</v>
      </c>
      <c r="F149" s="525"/>
      <c r="G149" s="525"/>
      <c r="H149" s="525"/>
      <c r="I149" s="1501"/>
      <c r="J149" s="1505"/>
      <c r="K149" s="1506"/>
      <c r="L149" s="521"/>
    </row>
    <row r="150" spans="2:13" ht="19.5" hidden="1" customHeight="1">
      <c r="B150" s="1499"/>
      <c r="C150" s="255" t="s">
        <v>191</v>
      </c>
      <c r="D150" s="524"/>
      <c r="E150" s="542">
        <f t="shared" si="15"/>
        <v>0</v>
      </c>
      <c r="F150" s="525"/>
      <c r="G150" s="525"/>
      <c r="H150" s="525"/>
      <c r="I150" s="1501"/>
      <c r="J150" s="1505"/>
      <c r="K150" s="1506"/>
      <c r="L150" s="521"/>
    </row>
    <row r="151" spans="2:13" ht="19.5" hidden="1" customHeight="1">
      <c r="B151" s="1499"/>
      <c r="C151" s="252" t="s">
        <v>192</v>
      </c>
      <c r="D151" s="524"/>
      <c r="E151" s="542">
        <f t="shared" si="15"/>
        <v>0</v>
      </c>
      <c r="F151" s="525"/>
      <c r="G151" s="525"/>
      <c r="H151" s="525"/>
      <c r="I151" s="1501"/>
      <c r="J151" s="1505"/>
      <c r="K151" s="1506"/>
      <c r="L151" s="526"/>
      <c r="M151" s="123"/>
    </row>
    <row r="152" spans="2:13" ht="19.5" hidden="1" customHeight="1">
      <c r="B152" s="1499"/>
      <c r="C152" s="252" t="s">
        <v>193</v>
      </c>
      <c r="D152" s="524"/>
      <c r="E152" s="542">
        <f t="shared" si="15"/>
        <v>0</v>
      </c>
      <c r="F152" s="527"/>
      <c r="G152" s="527"/>
      <c r="H152" s="527"/>
      <c r="I152" s="1501"/>
      <c r="J152" s="1505"/>
      <c r="K152" s="1506"/>
      <c r="L152" s="526"/>
      <c r="M152" s="123"/>
    </row>
    <row r="153" spans="2:13" ht="19.5" hidden="1" customHeight="1">
      <c r="B153" s="1499"/>
      <c r="C153" s="257" t="s">
        <v>194</v>
      </c>
      <c r="D153" s="524"/>
      <c r="E153" s="542">
        <f t="shared" si="15"/>
        <v>0</v>
      </c>
      <c r="F153" s="525"/>
      <c r="G153" s="525"/>
      <c r="H153" s="525"/>
      <c r="I153" s="1501"/>
      <c r="J153" s="1505"/>
      <c r="K153" s="1506"/>
      <c r="L153" s="526"/>
      <c r="M153" s="123"/>
    </row>
    <row r="154" spans="2:13" ht="19.5" hidden="1" customHeight="1">
      <c r="B154" s="1499"/>
      <c r="C154" s="252" t="s">
        <v>195</v>
      </c>
      <c r="D154" s="524"/>
      <c r="E154" s="542">
        <f t="shared" si="15"/>
        <v>0</v>
      </c>
      <c r="F154" s="525"/>
      <c r="G154" s="525"/>
      <c r="H154" s="525"/>
      <c r="I154" s="1501"/>
      <c r="J154" s="1505"/>
      <c r="K154" s="1506"/>
      <c r="L154" s="526"/>
      <c r="M154" s="123"/>
    </row>
    <row r="155" spans="2:13" ht="19.5" hidden="1" customHeight="1" thickBot="1">
      <c r="B155" s="1500"/>
      <c r="C155" s="258" t="s">
        <v>196</v>
      </c>
      <c r="D155" s="528"/>
      <c r="E155" s="543">
        <f>SUM(F155:H155)</f>
        <v>0</v>
      </c>
      <c r="F155" s="529"/>
      <c r="G155" s="529"/>
      <c r="H155" s="529"/>
      <c r="I155" s="1502"/>
      <c r="J155" s="1494"/>
      <c r="K155" s="1495"/>
      <c r="L155" s="526"/>
      <c r="M155" s="123"/>
    </row>
    <row r="156" spans="2:13" ht="37.5" hidden="1" customHeight="1">
      <c r="B156" s="514" t="str">
        <f>IF('①4.事業内容（販促）'!B20="","",'①4.事業内容（販促）'!B20)</f>
        <v/>
      </c>
      <c r="C156" s="1511" t="str">
        <f>IF('⑥5.スケジュール(販促) '!C20="","",'⑥5.スケジュール(販促) '!C20)</f>
        <v/>
      </c>
      <c r="D156" s="1512" t="str">
        <f>IF('⑥5.スケジュール(PR) '!D74="","",'⑥5.スケジュール(PR) '!D74)</f>
        <v/>
      </c>
      <c r="E156" s="538">
        <f>SUM(E157:E165)</f>
        <v>0</v>
      </c>
      <c r="F156" s="538">
        <f>SUM(F157:F165)</f>
        <v>0</v>
      </c>
      <c r="G156" s="538">
        <f>SUM(G157:G165)</f>
        <v>0</v>
      </c>
      <c r="H156" s="538">
        <f>SUM(H157:H165)</f>
        <v>0</v>
      </c>
      <c r="I156" s="531"/>
      <c r="J156" s="1514"/>
      <c r="K156" s="1515"/>
      <c r="L156" s="521"/>
    </row>
    <row r="157" spans="2:13" ht="19.5" hidden="1" customHeight="1">
      <c r="B157" s="1498"/>
      <c r="C157" s="249" t="s">
        <v>188</v>
      </c>
      <c r="D157" s="522"/>
      <c r="E157" s="541">
        <f>SUM(F157:H157)</f>
        <v>0</v>
      </c>
      <c r="F157" s="523"/>
      <c r="G157" s="523"/>
      <c r="H157" s="523"/>
      <c r="I157" s="1170"/>
      <c r="J157" s="1503"/>
      <c r="K157" s="1504"/>
      <c r="L157" s="526"/>
      <c r="M157" s="123"/>
    </row>
    <row r="158" spans="2:13" ht="19.5" hidden="1" customHeight="1">
      <c r="B158" s="1499"/>
      <c r="C158" s="252" t="s">
        <v>189</v>
      </c>
      <c r="D158" s="524"/>
      <c r="E158" s="542">
        <f t="shared" ref="E158:E164" si="16">SUM(F158:H158)</f>
        <v>0</v>
      </c>
      <c r="F158" s="525"/>
      <c r="G158" s="525"/>
      <c r="H158" s="525"/>
      <c r="I158" s="1501"/>
      <c r="J158" s="1505"/>
      <c r="K158" s="1506"/>
      <c r="L158" s="521"/>
    </row>
    <row r="159" spans="2:13" ht="19.5" hidden="1" customHeight="1">
      <c r="B159" s="1499"/>
      <c r="C159" s="252" t="s">
        <v>190</v>
      </c>
      <c r="D159" s="524"/>
      <c r="E159" s="542">
        <f t="shared" si="16"/>
        <v>0</v>
      </c>
      <c r="F159" s="525"/>
      <c r="G159" s="525"/>
      <c r="H159" s="525"/>
      <c r="I159" s="1501"/>
      <c r="J159" s="1505"/>
      <c r="K159" s="1506"/>
      <c r="L159" s="521"/>
    </row>
    <row r="160" spans="2:13" ht="19.5" hidden="1" customHeight="1">
      <c r="B160" s="1499"/>
      <c r="C160" s="255" t="s">
        <v>191</v>
      </c>
      <c r="D160" s="524"/>
      <c r="E160" s="542">
        <f t="shared" si="16"/>
        <v>0</v>
      </c>
      <c r="F160" s="525"/>
      <c r="G160" s="525"/>
      <c r="H160" s="525"/>
      <c r="I160" s="1501"/>
      <c r="J160" s="1505"/>
      <c r="K160" s="1506"/>
      <c r="L160" s="521"/>
    </row>
    <row r="161" spans="2:13" ht="19.5" hidden="1" customHeight="1">
      <c r="B161" s="1499"/>
      <c r="C161" s="252" t="s">
        <v>192</v>
      </c>
      <c r="D161" s="524"/>
      <c r="E161" s="542">
        <f t="shared" si="16"/>
        <v>0</v>
      </c>
      <c r="F161" s="525"/>
      <c r="G161" s="525"/>
      <c r="H161" s="525"/>
      <c r="I161" s="1501"/>
      <c r="J161" s="1505"/>
      <c r="K161" s="1506"/>
      <c r="L161" s="526"/>
      <c r="M161" s="123"/>
    </row>
    <row r="162" spans="2:13" ht="19.5" hidden="1" customHeight="1">
      <c r="B162" s="1499"/>
      <c r="C162" s="252" t="s">
        <v>193</v>
      </c>
      <c r="D162" s="524"/>
      <c r="E162" s="542">
        <f t="shared" si="16"/>
        <v>0</v>
      </c>
      <c r="F162" s="527"/>
      <c r="G162" s="527"/>
      <c r="H162" s="527"/>
      <c r="I162" s="1501"/>
      <c r="J162" s="1507"/>
      <c r="K162" s="1508"/>
      <c r="L162" s="526"/>
      <c r="M162" s="123"/>
    </row>
    <row r="163" spans="2:13" ht="19.5" hidden="1" customHeight="1">
      <c r="B163" s="1499"/>
      <c r="C163" s="257" t="s">
        <v>194</v>
      </c>
      <c r="D163" s="524"/>
      <c r="E163" s="542">
        <f t="shared" si="16"/>
        <v>0</v>
      </c>
      <c r="F163" s="525"/>
      <c r="G163" s="525"/>
      <c r="H163" s="525"/>
      <c r="I163" s="1501"/>
      <c r="J163" s="1505"/>
      <c r="K163" s="1506"/>
      <c r="L163" s="526"/>
      <c r="M163" s="123"/>
    </row>
    <row r="164" spans="2:13" ht="19.5" hidden="1" customHeight="1">
      <c r="B164" s="1499"/>
      <c r="C164" s="252" t="s">
        <v>195</v>
      </c>
      <c r="D164" s="524"/>
      <c r="E164" s="542">
        <f t="shared" si="16"/>
        <v>0</v>
      </c>
      <c r="F164" s="525"/>
      <c r="G164" s="525"/>
      <c r="H164" s="525"/>
      <c r="I164" s="1501"/>
      <c r="J164" s="1505"/>
      <c r="K164" s="1506"/>
      <c r="L164" s="526"/>
      <c r="M164" s="123"/>
    </row>
    <row r="165" spans="2:13" ht="19.5" hidden="1" customHeight="1" thickBot="1">
      <c r="B165" s="1500"/>
      <c r="C165" s="258" t="s">
        <v>196</v>
      </c>
      <c r="D165" s="528"/>
      <c r="E165" s="543">
        <f>SUM(F165:H165)</f>
        <v>0</v>
      </c>
      <c r="F165" s="529"/>
      <c r="G165" s="529"/>
      <c r="H165" s="529"/>
      <c r="I165" s="1502"/>
      <c r="J165" s="1496"/>
      <c r="K165" s="1497"/>
      <c r="L165" s="526"/>
      <c r="M165" s="123"/>
    </row>
    <row r="166" spans="2:13" ht="37.5" hidden="1" customHeight="1">
      <c r="B166" s="514" t="str">
        <f>IF('①4.事業内容（販促）'!B21="","",'①4.事業内容（販促）'!B21)</f>
        <v/>
      </c>
      <c r="C166" s="1511" t="str">
        <f>IF('⑥5.スケジュール(販促) '!C21="","",'⑥5.スケジュール(販促) '!C21)</f>
        <v/>
      </c>
      <c r="D166" s="1512" t="str">
        <f>IF('⑥5.スケジュール(PR) '!D84="","",'⑥5.スケジュール(PR) '!D84)</f>
        <v/>
      </c>
      <c r="E166" s="538">
        <f>SUM(E167:E175)</f>
        <v>0</v>
      </c>
      <c r="F166" s="538">
        <f>SUM(F167:F175)</f>
        <v>0</v>
      </c>
      <c r="G166" s="538">
        <f>SUM(G167:G175)</f>
        <v>0</v>
      </c>
      <c r="H166" s="538">
        <f>SUM(H167:H175)</f>
        <v>0</v>
      </c>
      <c r="I166" s="530"/>
      <c r="J166" s="1064"/>
      <c r="K166" s="1513"/>
      <c r="L166" s="521"/>
    </row>
    <row r="167" spans="2:13" ht="19.5" hidden="1" customHeight="1">
      <c r="B167" s="1498"/>
      <c r="C167" s="249" t="s">
        <v>188</v>
      </c>
      <c r="D167" s="522"/>
      <c r="E167" s="541">
        <f>SUM(F167:H167)</f>
        <v>0</v>
      </c>
      <c r="F167" s="523"/>
      <c r="G167" s="523"/>
      <c r="H167" s="523"/>
      <c r="I167" s="1170"/>
      <c r="J167" s="1503"/>
      <c r="K167" s="1504"/>
      <c r="L167" s="526"/>
      <c r="M167" s="123"/>
    </row>
    <row r="168" spans="2:13" ht="19.5" hidden="1" customHeight="1">
      <c r="B168" s="1499"/>
      <c r="C168" s="252" t="s">
        <v>189</v>
      </c>
      <c r="D168" s="524"/>
      <c r="E168" s="542">
        <f t="shared" ref="E168:E174" si="17">SUM(F168:H168)</f>
        <v>0</v>
      </c>
      <c r="F168" s="525"/>
      <c r="G168" s="525"/>
      <c r="H168" s="525"/>
      <c r="I168" s="1501"/>
      <c r="J168" s="1505"/>
      <c r="K168" s="1506"/>
      <c r="L168" s="521"/>
    </row>
    <row r="169" spans="2:13" ht="19.5" hidden="1" customHeight="1">
      <c r="B169" s="1499"/>
      <c r="C169" s="252" t="s">
        <v>190</v>
      </c>
      <c r="D169" s="524"/>
      <c r="E169" s="542">
        <f t="shared" si="17"/>
        <v>0</v>
      </c>
      <c r="F169" s="525"/>
      <c r="G169" s="525"/>
      <c r="H169" s="525"/>
      <c r="I169" s="1501"/>
      <c r="J169" s="1505"/>
      <c r="K169" s="1506"/>
      <c r="L169" s="521"/>
    </row>
    <row r="170" spans="2:13" ht="19.5" hidden="1" customHeight="1">
      <c r="B170" s="1499"/>
      <c r="C170" s="255" t="s">
        <v>191</v>
      </c>
      <c r="D170" s="524"/>
      <c r="E170" s="542">
        <f t="shared" si="17"/>
        <v>0</v>
      </c>
      <c r="F170" s="525"/>
      <c r="G170" s="525"/>
      <c r="H170" s="525"/>
      <c r="I170" s="1501"/>
      <c r="J170" s="1505"/>
      <c r="K170" s="1506"/>
      <c r="L170" s="521"/>
    </row>
    <row r="171" spans="2:13" ht="19.5" hidden="1" customHeight="1">
      <c r="B171" s="1499"/>
      <c r="C171" s="252" t="s">
        <v>192</v>
      </c>
      <c r="D171" s="524"/>
      <c r="E171" s="542">
        <f t="shared" si="17"/>
        <v>0</v>
      </c>
      <c r="F171" s="525"/>
      <c r="G171" s="525"/>
      <c r="H171" s="525"/>
      <c r="I171" s="1501"/>
      <c r="J171" s="1505"/>
      <c r="K171" s="1506"/>
      <c r="L171" s="526"/>
      <c r="M171" s="123"/>
    </row>
    <row r="172" spans="2:13" ht="19.5" hidden="1" customHeight="1">
      <c r="B172" s="1499"/>
      <c r="C172" s="252" t="s">
        <v>193</v>
      </c>
      <c r="D172" s="524"/>
      <c r="E172" s="542">
        <f t="shared" si="17"/>
        <v>0</v>
      </c>
      <c r="F172" s="527"/>
      <c r="G172" s="527"/>
      <c r="H172" s="527"/>
      <c r="I172" s="1501"/>
      <c r="J172" s="1505"/>
      <c r="K172" s="1506"/>
      <c r="L172" s="526"/>
      <c r="M172" s="123"/>
    </row>
    <row r="173" spans="2:13" ht="19.5" hidden="1" customHeight="1">
      <c r="B173" s="1499"/>
      <c r="C173" s="257" t="s">
        <v>194</v>
      </c>
      <c r="D173" s="524"/>
      <c r="E173" s="542">
        <f t="shared" si="17"/>
        <v>0</v>
      </c>
      <c r="F173" s="525"/>
      <c r="G173" s="525"/>
      <c r="H173" s="525"/>
      <c r="I173" s="1501"/>
      <c r="J173" s="1505"/>
      <c r="K173" s="1506"/>
      <c r="L173" s="526"/>
      <c r="M173" s="123"/>
    </row>
    <row r="174" spans="2:13" ht="19.5" hidden="1" customHeight="1">
      <c r="B174" s="1499"/>
      <c r="C174" s="252" t="s">
        <v>195</v>
      </c>
      <c r="D174" s="524"/>
      <c r="E174" s="542">
        <f t="shared" si="17"/>
        <v>0</v>
      </c>
      <c r="F174" s="525"/>
      <c r="G174" s="525"/>
      <c r="H174" s="525"/>
      <c r="I174" s="1501"/>
      <c r="J174" s="1505"/>
      <c r="K174" s="1506"/>
      <c r="L174" s="526"/>
      <c r="M174" s="123"/>
    </row>
    <row r="175" spans="2:13" ht="19.5" hidden="1" customHeight="1" thickBot="1">
      <c r="B175" s="1499"/>
      <c r="C175" s="258" t="s">
        <v>196</v>
      </c>
      <c r="D175" s="533"/>
      <c r="E175" s="544">
        <f>SUM(F175:H175)</f>
        <v>0</v>
      </c>
      <c r="F175" s="534"/>
      <c r="G175" s="534"/>
      <c r="H175" s="534"/>
      <c r="I175" s="1501"/>
      <c r="J175" s="1527"/>
      <c r="K175" s="1528"/>
      <c r="L175" s="526"/>
      <c r="M175" s="123"/>
    </row>
    <row r="176" spans="2:13" ht="37.5" hidden="1" customHeight="1">
      <c r="B176" s="539" t="str">
        <f>IF('①4.事業内容（販促）'!B22="","",'①4.事業内容（販促）'!B22)</f>
        <v/>
      </c>
      <c r="C176" s="1490" t="str">
        <f>IF('⑥5.スケジュール(販促) '!C22="","",'⑥5.スケジュール(販促) '!C22)</f>
        <v/>
      </c>
      <c r="D176" s="1491" t="str">
        <f>IF('⑥5.スケジュール(PR) '!D94="","",'⑥5.スケジュール(PR) '!D94)</f>
        <v/>
      </c>
      <c r="E176" s="540">
        <f>SUM(E177:E185)</f>
        <v>0</v>
      </c>
      <c r="F176" s="540">
        <f>SUM(F177:F185)</f>
        <v>0</v>
      </c>
      <c r="G176" s="540">
        <f>SUM(G177:G185)</f>
        <v>0</v>
      </c>
      <c r="H176" s="540">
        <f>SUM(H177:H185)</f>
        <v>0</v>
      </c>
      <c r="I176" s="532"/>
      <c r="J176" s="1492"/>
      <c r="K176" s="1493"/>
      <c r="L176" s="521"/>
    </row>
    <row r="177" spans="2:13" ht="19.5" hidden="1" customHeight="1">
      <c r="B177" s="1498"/>
      <c r="C177" s="249" t="s">
        <v>188</v>
      </c>
      <c r="D177" s="522"/>
      <c r="E177" s="541">
        <f>SUM(F177:H177)</f>
        <v>0</v>
      </c>
      <c r="F177" s="523"/>
      <c r="G177" s="523"/>
      <c r="H177" s="523"/>
      <c r="I177" s="1170"/>
      <c r="J177" s="1503"/>
      <c r="K177" s="1504"/>
      <c r="L177" s="526"/>
      <c r="M177" s="123"/>
    </row>
    <row r="178" spans="2:13" ht="19.5" hidden="1" customHeight="1">
      <c r="B178" s="1499"/>
      <c r="C178" s="252" t="s">
        <v>189</v>
      </c>
      <c r="D178" s="524"/>
      <c r="E178" s="542">
        <f t="shared" ref="E178:E184" si="18">SUM(F178:H178)</f>
        <v>0</v>
      </c>
      <c r="F178" s="525"/>
      <c r="G178" s="525"/>
      <c r="H178" s="525"/>
      <c r="I178" s="1501"/>
      <c r="J178" s="1505"/>
      <c r="K178" s="1506"/>
      <c r="L178" s="521"/>
    </row>
    <row r="179" spans="2:13" ht="19.5" hidden="1" customHeight="1">
      <c r="B179" s="1499"/>
      <c r="C179" s="252" t="s">
        <v>190</v>
      </c>
      <c r="D179" s="524"/>
      <c r="E179" s="542">
        <f t="shared" si="18"/>
        <v>0</v>
      </c>
      <c r="F179" s="525"/>
      <c r="G179" s="525"/>
      <c r="H179" s="525"/>
      <c r="I179" s="1501"/>
      <c r="J179" s="1505"/>
      <c r="K179" s="1506"/>
      <c r="L179" s="521"/>
    </row>
    <row r="180" spans="2:13" ht="19.5" hidden="1" customHeight="1">
      <c r="B180" s="1499"/>
      <c r="C180" s="255" t="s">
        <v>191</v>
      </c>
      <c r="D180" s="524"/>
      <c r="E180" s="542">
        <f t="shared" si="18"/>
        <v>0</v>
      </c>
      <c r="F180" s="525"/>
      <c r="G180" s="525"/>
      <c r="H180" s="525"/>
      <c r="I180" s="1501"/>
      <c r="J180" s="1505"/>
      <c r="K180" s="1506"/>
      <c r="L180" s="521"/>
    </row>
    <row r="181" spans="2:13" ht="19.5" hidden="1" customHeight="1">
      <c r="B181" s="1499"/>
      <c r="C181" s="252" t="s">
        <v>192</v>
      </c>
      <c r="D181" s="524"/>
      <c r="E181" s="542">
        <f t="shared" si="18"/>
        <v>0</v>
      </c>
      <c r="F181" s="525"/>
      <c r="G181" s="525"/>
      <c r="H181" s="525"/>
      <c r="I181" s="1501"/>
      <c r="J181" s="1505"/>
      <c r="K181" s="1506"/>
      <c r="L181" s="526"/>
      <c r="M181" s="123"/>
    </row>
    <row r="182" spans="2:13" ht="19.5" hidden="1" customHeight="1">
      <c r="B182" s="1499"/>
      <c r="C182" s="252" t="s">
        <v>193</v>
      </c>
      <c r="D182" s="524"/>
      <c r="E182" s="542">
        <f t="shared" si="18"/>
        <v>0</v>
      </c>
      <c r="F182" s="527"/>
      <c r="G182" s="527"/>
      <c r="H182" s="527"/>
      <c r="I182" s="1501"/>
      <c r="J182" s="1507"/>
      <c r="K182" s="1508"/>
      <c r="L182" s="526"/>
      <c r="M182" s="123"/>
    </row>
    <row r="183" spans="2:13" ht="19.5" hidden="1" customHeight="1">
      <c r="B183" s="1499"/>
      <c r="C183" s="257" t="s">
        <v>194</v>
      </c>
      <c r="D183" s="524"/>
      <c r="E183" s="542">
        <f t="shared" si="18"/>
        <v>0</v>
      </c>
      <c r="F183" s="525"/>
      <c r="G183" s="525"/>
      <c r="H183" s="525"/>
      <c r="I183" s="1501"/>
      <c r="J183" s="1505"/>
      <c r="K183" s="1506"/>
      <c r="L183" s="526"/>
      <c r="M183" s="123"/>
    </row>
    <row r="184" spans="2:13" ht="19.5" hidden="1" customHeight="1">
      <c r="B184" s="1499"/>
      <c r="C184" s="252" t="s">
        <v>195</v>
      </c>
      <c r="D184" s="524"/>
      <c r="E184" s="542">
        <f t="shared" si="18"/>
        <v>0</v>
      </c>
      <c r="F184" s="525"/>
      <c r="G184" s="525"/>
      <c r="H184" s="525"/>
      <c r="I184" s="1501"/>
      <c r="J184" s="1505"/>
      <c r="K184" s="1506"/>
      <c r="L184" s="526"/>
      <c r="M184" s="123"/>
    </row>
    <row r="185" spans="2:13" ht="19.5" hidden="1" customHeight="1" thickBot="1">
      <c r="B185" s="1500"/>
      <c r="C185" s="258" t="s">
        <v>196</v>
      </c>
      <c r="D185" s="528"/>
      <c r="E185" s="543">
        <f>SUM(F185:H185)</f>
        <v>0</v>
      </c>
      <c r="F185" s="529"/>
      <c r="G185" s="529"/>
      <c r="H185" s="529"/>
      <c r="I185" s="1502"/>
      <c r="J185" s="1496"/>
      <c r="K185" s="1497"/>
      <c r="L185" s="526"/>
      <c r="M185" s="123"/>
    </row>
    <row r="186" spans="2:13" ht="37.5" hidden="1" customHeight="1">
      <c r="B186" s="514" t="str">
        <f>IF('①4.事業内容（販促）'!B23="","",'①4.事業内容（販促）'!B23)</f>
        <v/>
      </c>
      <c r="C186" s="1511" t="str">
        <f>IF('⑥5.スケジュール(販促) '!C23="","",'⑥5.スケジュール(販促) '!C23)</f>
        <v/>
      </c>
      <c r="D186" s="1512" t="str">
        <f>IF('⑥5.スケジュール(PR) '!D104="","",'⑥5.スケジュール(PR) '!D104)</f>
        <v/>
      </c>
      <c r="E186" s="538">
        <f>SUM(E187:E195)</f>
        <v>0</v>
      </c>
      <c r="F186" s="538">
        <f>SUM(F187:F195)</f>
        <v>0</v>
      </c>
      <c r="G186" s="538">
        <f>SUM(G187:G195)</f>
        <v>0</v>
      </c>
      <c r="H186" s="538">
        <f>SUM(H187:H195)</f>
        <v>0</v>
      </c>
      <c r="I186" s="530"/>
      <c r="J186" s="1064"/>
      <c r="K186" s="1513"/>
      <c r="L186" s="521"/>
    </row>
    <row r="187" spans="2:13" ht="19.5" hidden="1" customHeight="1">
      <c r="B187" s="1498"/>
      <c r="C187" s="249" t="s">
        <v>188</v>
      </c>
      <c r="D187" s="522"/>
      <c r="E187" s="541">
        <f>SUM(F187:H187)</f>
        <v>0</v>
      </c>
      <c r="F187" s="523"/>
      <c r="G187" s="523"/>
      <c r="H187" s="523"/>
      <c r="I187" s="1170"/>
      <c r="J187" s="1503"/>
      <c r="K187" s="1504"/>
      <c r="L187" s="526"/>
      <c r="M187" s="123"/>
    </row>
    <row r="188" spans="2:13" ht="19.5" hidden="1" customHeight="1">
      <c r="B188" s="1499"/>
      <c r="C188" s="252" t="s">
        <v>189</v>
      </c>
      <c r="D188" s="524"/>
      <c r="E188" s="542">
        <f t="shared" ref="E188:E194" si="19">SUM(F188:H188)</f>
        <v>0</v>
      </c>
      <c r="F188" s="525"/>
      <c r="G188" s="525"/>
      <c r="H188" s="525"/>
      <c r="I188" s="1501"/>
      <c r="J188" s="1505"/>
      <c r="K188" s="1506"/>
      <c r="L188" s="521"/>
    </row>
    <row r="189" spans="2:13" ht="19.5" hidden="1" customHeight="1">
      <c r="B189" s="1499"/>
      <c r="C189" s="252" t="s">
        <v>190</v>
      </c>
      <c r="D189" s="524"/>
      <c r="E189" s="542">
        <f t="shared" si="19"/>
        <v>0</v>
      </c>
      <c r="F189" s="525"/>
      <c r="G189" s="525"/>
      <c r="H189" s="525"/>
      <c r="I189" s="1501"/>
      <c r="J189" s="1505"/>
      <c r="K189" s="1506"/>
      <c r="L189" s="521"/>
    </row>
    <row r="190" spans="2:13" ht="19.5" hidden="1" customHeight="1">
      <c r="B190" s="1499"/>
      <c r="C190" s="255" t="s">
        <v>191</v>
      </c>
      <c r="D190" s="524"/>
      <c r="E190" s="542">
        <f t="shared" si="19"/>
        <v>0</v>
      </c>
      <c r="F190" s="525"/>
      <c r="G190" s="525"/>
      <c r="H190" s="525"/>
      <c r="I190" s="1501"/>
      <c r="J190" s="1505"/>
      <c r="K190" s="1506"/>
      <c r="L190" s="521"/>
    </row>
    <row r="191" spans="2:13" ht="19.5" hidden="1" customHeight="1">
      <c r="B191" s="1499"/>
      <c r="C191" s="252" t="s">
        <v>192</v>
      </c>
      <c r="D191" s="524"/>
      <c r="E191" s="542">
        <f t="shared" si="19"/>
        <v>0</v>
      </c>
      <c r="F191" s="525"/>
      <c r="G191" s="525"/>
      <c r="H191" s="525"/>
      <c r="I191" s="1501"/>
      <c r="J191" s="1505"/>
      <c r="K191" s="1506"/>
      <c r="L191" s="526"/>
      <c r="M191" s="123"/>
    </row>
    <row r="192" spans="2:13" ht="19.5" hidden="1" customHeight="1">
      <c r="B192" s="1499"/>
      <c r="C192" s="252" t="s">
        <v>193</v>
      </c>
      <c r="D192" s="524"/>
      <c r="E192" s="542">
        <f t="shared" si="19"/>
        <v>0</v>
      </c>
      <c r="F192" s="527"/>
      <c r="G192" s="527"/>
      <c r="H192" s="527"/>
      <c r="I192" s="1501"/>
      <c r="J192" s="1505"/>
      <c r="K192" s="1506"/>
      <c r="L192" s="526"/>
      <c r="M192" s="123"/>
    </row>
    <row r="193" spans="2:13" ht="19.5" hidden="1" customHeight="1">
      <c r="B193" s="1499"/>
      <c r="C193" s="257" t="s">
        <v>194</v>
      </c>
      <c r="D193" s="524"/>
      <c r="E193" s="542">
        <f t="shared" si="19"/>
        <v>0</v>
      </c>
      <c r="F193" s="525"/>
      <c r="G193" s="525"/>
      <c r="H193" s="525"/>
      <c r="I193" s="1501"/>
      <c r="J193" s="1505"/>
      <c r="K193" s="1506"/>
      <c r="L193" s="526"/>
      <c r="M193" s="123"/>
    </row>
    <row r="194" spans="2:13" ht="19.5" hidden="1" customHeight="1">
      <c r="B194" s="1499"/>
      <c r="C194" s="252" t="s">
        <v>195</v>
      </c>
      <c r="D194" s="524"/>
      <c r="E194" s="542">
        <f t="shared" si="19"/>
        <v>0</v>
      </c>
      <c r="F194" s="525"/>
      <c r="G194" s="525"/>
      <c r="H194" s="525"/>
      <c r="I194" s="1501"/>
      <c r="J194" s="1505"/>
      <c r="K194" s="1506"/>
      <c r="L194" s="526"/>
      <c r="M194" s="123"/>
    </row>
    <row r="195" spans="2:13" ht="19.5" hidden="1" customHeight="1" thickBot="1">
      <c r="B195" s="1499"/>
      <c r="C195" s="258" t="s">
        <v>196</v>
      </c>
      <c r="D195" s="533"/>
      <c r="E195" s="544">
        <f>SUM(F195:H195)</f>
        <v>0</v>
      </c>
      <c r="F195" s="534"/>
      <c r="G195" s="534"/>
      <c r="H195" s="534"/>
      <c r="I195" s="1501"/>
      <c r="J195" s="1527"/>
      <c r="K195" s="1528"/>
      <c r="L195" s="526"/>
      <c r="M195" s="123"/>
    </row>
    <row r="196" spans="2:13" ht="37.5" hidden="1" customHeight="1">
      <c r="B196" s="539" t="str">
        <f>IF('①4.事業内容（販促）'!B24="","",'①4.事業内容（販促）'!B24)</f>
        <v/>
      </c>
      <c r="C196" s="1490" t="str">
        <f>IF('⑥5.スケジュール(販促) '!C24="","",'⑥5.スケジュール(販促) '!C24)</f>
        <v/>
      </c>
      <c r="D196" s="1491" t="str">
        <f>IF('⑥5.スケジュール(PR) '!D114="","",'⑥5.スケジュール(PR) '!D114)</f>
        <v/>
      </c>
      <c r="E196" s="540">
        <f>SUM(E197:E205)</f>
        <v>0</v>
      </c>
      <c r="F196" s="540">
        <f>SUM(F197:F205)</f>
        <v>0</v>
      </c>
      <c r="G196" s="540">
        <f>SUM(G197:G205)</f>
        <v>0</v>
      </c>
      <c r="H196" s="540">
        <f>SUM(H197:H205)</f>
        <v>0</v>
      </c>
      <c r="I196" s="532"/>
      <c r="J196" s="1492"/>
      <c r="K196" s="1493"/>
      <c r="L196" s="521"/>
    </row>
    <row r="197" spans="2:13" ht="19.5" hidden="1" customHeight="1">
      <c r="B197" s="1498"/>
      <c r="C197" s="249" t="s">
        <v>188</v>
      </c>
      <c r="D197" s="522"/>
      <c r="E197" s="541">
        <f>SUM(F197:H197)</f>
        <v>0</v>
      </c>
      <c r="F197" s="523"/>
      <c r="G197" s="523"/>
      <c r="H197" s="523"/>
      <c r="I197" s="1170"/>
      <c r="J197" s="1503"/>
      <c r="K197" s="1504"/>
      <c r="L197" s="526"/>
      <c r="M197" s="123"/>
    </row>
    <row r="198" spans="2:13" ht="19.5" hidden="1" customHeight="1">
      <c r="B198" s="1499"/>
      <c r="C198" s="252" t="s">
        <v>189</v>
      </c>
      <c r="D198" s="524"/>
      <c r="E198" s="542">
        <f t="shared" ref="E198:E204" si="20">SUM(F198:H198)</f>
        <v>0</v>
      </c>
      <c r="F198" s="525"/>
      <c r="G198" s="525"/>
      <c r="H198" s="525"/>
      <c r="I198" s="1501"/>
      <c r="J198" s="1505"/>
      <c r="K198" s="1506"/>
      <c r="L198" s="521"/>
    </row>
    <row r="199" spans="2:13" ht="19.5" hidden="1" customHeight="1">
      <c r="B199" s="1499"/>
      <c r="C199" s="252" t="s">
        <v>190</v>
      </c>
      <c r="D199" s="524"/>
      <c r="E199" s="542">
        <f t="shared" si="20"/>
        <v>0</v>
      </c>
      <c r="F199" s="525"/>
      <c r="G199" s="525"/>
      <c r="H199" s="525"/>
      <c r="I199" s="1501"/>
      <c r="J199" s="1505"/>
      <c r="K199" s="1506"/>
      <c r="L199" s="521"/>
    </row>
    <row r="200" spans="2:13" ht="19.5" hidden="1" customHeight="1">
      <c r="B200" s="1499"/>
      <c r="C200" s="255" t="s">
        <v>191</v>
      </c>
      <c r="D200" s="524"/>
      <c r="E200" s="542">
        <f t="shared" si="20"/>
        <v>0</v>
      </c>
      <c r="F200" s="525"/>
      <c r="G200" s="525"/>
      <c r="H200" s="525"/>
      <c r="I200" s="1501"/>
      <c r="J200" s="1505"/>
      <c r="K200" s="1506"/>
      <c r="L200" s="521"/>
    </row>
    <row r="201" spans="2:13" ht="19.5" hidden="1" customHeight="1">
      <c r="B201" s="1499"/>
      <c r="C201" s="252" t="s">
        <v>192</v>
      </c>
      <c r="D201" s="524"/>
      <c r="E201" s="542">
        <f t="shared" si="20"/>
        <v>0</v>
      </c>
      <c r="F201" s="525"/>
      <c r="G201" s="525"/>
      <c r="H201" s="525"/>
      <c r="I201" s="1501"/>
      <c r="J201" s="1505"/>
      <c r="K201" s="1506"/>
      <c r="L201" s="526"/>
      <c r="M201" s="123"/>
    </row>
    <row r="202" spans="2:13" ht="19.5" hidden="1" customHeight="1">
      <c r="B202" s="1499"/>
      <c r="C202" s="252" t="s">
        <v>193</v>
      </c>
      <c r="D202" s="524"/>
      <c r="E202" s="542">
        <f t="shared" si="20"/>
        <v>0</v>
      </c>
      <c r="F202" s="527"/>
      <c r="G202" s="527"/>
      <c r="H202" s="527"/>
      <c r="I202" s="1501"/>
      <c r="J202" s="1507"/>
      <c r="K202" s="1508"/>
      <c r="L202" s="526"/>
      <c r="M202" s="123"/>
    </row>
    <row r="203" spans="2:13" ht="19.5" hidden="1" customHeight="1">
      <c r="B203" s="1499"/>
      <c r="C203" s="257" t="s">
        <v>194</v>
      </c>
      <c r="D203" s="524"/>
      <c r="E203" s="542">
        <f t="shared" si="20"/>
        <v>0</v>
      </c>
      <c r="F203" s="525"/>
      <c r="G203" s="525"/>
      <c r="H203" s="525"/>
      <c r="I203" s="1501"/>
      <c r="J203" s="1505"/>
      <c r="K203" s="1506"/>
      <c r="L203" s="526"/>
      <c r="M203" s="123"/>
    </row>
    <row r="204" spans="2:13" ht="19.5" hidden="1" customHeight="1">
      <c r="B204" s="1499"/>
      <c r="C204" s="252" t="s">
        <v>195</v>
      </c>
      <c r="D204" s="524"/>
      <c r="E204" s="542">
        <f t="shared" si="20"/>
        <v>0</v>
      </c>
      <c r="F204" s="525"/>
      <c r="G204" s="525"/>
      <c r="H204" s="525"/>
      <c r="I204" s="1501"/>
      <c r="J204" s="1505"/>
      <c r="K204" s="1506"/>
      <c r="L204" s="526"/>
      <c r="M204" s="123"/>
    </row>
    <row r="205" spans="2:13" ht="19.5" hidden="1" customHeight="1" thickBot="1">
      <c r="B205" s="1500"/>
      <c r="C205" s="258" t="s">
        <v>196</v>
      </c>
      <c r="D205" s="528"/>
      <c r="E205" s="543">
        <f>SUM(F205:H205)</f>
        <v>0</v>
      </c>
      <c r="F205" s="529"/>
      <c r="G205" s="529"/>
      <c r="H205" s="529"/>
      <c r="I205" s="1502"/>
      <c r="J205" s="1496"/>
      <c r="K205" s="1497"/>
      <c r="L205" s="526"/>
      <c r="M205" s="123"/>
    </row>
    <row r="206" spans="2:13" ht="37.5" hidden="1" customHeight="1">
      <c r="B206" s="514" t="str">
        <f>IF('①4.事業内容（販促）'!B25="","",'①4.事業内容（販促）'!B25)</f>
        <v/>
      </c>
      <c r="C206" s="1511" t="str">
        <f>IF('⑥5.スケジュール(販促) '!C25="","",'⑥5.スケジュール(販促) '!C25)</f>
        <v/>
      </c>
      <c r="D206" s="1512" t="str">
        <f>IF('⑥5.スケジュール(PR) '!D124="","",'⑥5.スケジュール(PR) '!D124)</f>
        <v/>
      </c>
      <c r="E206" s="538">
        <f>SUM(E207:E215)</f>
        <v>0</v>
      </c>
      <c r="F206" s="538">
        <f>SUM(F207:F215)</f>
        <v>0</v>
      </c>
      <c r="G206" s="538">
        <f>SUM(G207:G215)</f>
        <v>0</v>
      </c>
      <c r="H206" s="538">
        <f>SUM(H207:H215)</f>
        <v>0</v>
      </c>
      <c r="I206" s="530"/>
      <c r="J206" s="1064"/>
      <c r="K206" s="1513"/>
      <c r="L206" s="521"/>
    </row>
    <row r="207" spans="2:13" ht="19.5" hidden="1" customHeight="1">
      <c r="B207" s="1498"/>
      <c r="C207" s="249" t="s">
        <v>188</v>
      </c>
      <c r="D207" s="522"/>
      <c r="E207" s="541">
        <f>SUM(F207:H207)</f>
        <v>0</v>
      </c>
      <c r="F207" s="523"/>
      <c r="G207" s="523"/>
      <c r="H207" s="523"/>
      <c r="I207" s="1170"/>
      <c r="J207" s="1503"/>
      <c r="K207" s="1504"/>
      <c r="L207" s="526"/>
      <c r="M207" s="123"/>
    </row>
    <row r="208" spans="2:13" ht="19.5" hidden="1" customHeight="1">
      <c r="B208" s="1499"/>
      <c r="C208" s="252" t="s">
        <v>189</v>
      </c>
      <c r="D208" s="524"/>
      <c r="E208" s="542">
        <f t="shared" ref="E208:E214" si="21">SUM(F208:H208)</f>
        <v>0</v>
      </c>
      <c r="F208" s="525"/>
      <c r="G208" s="525"/>
      <c r="H208" s="525"/>
      <c r="I208" s="1501"/>
      <c r="J208" s="1505"/>
      <c r="K208" s="1506"/>
      <c r="L208" s="521"/>
    </row>
    <row r="209" spans="2:13" ht="19.5" hidden="1" customHeight="1">
      <c r="B209" s="1499"/>
      <c r="C209" s="252" t="s">
        <v>190</v>
      </c>
      <c r="D209" s="524"/>
      <c r="E209" s="542">
        <f t="shared" si="21"/>
        <v>0</v>
      </c>
      <c r="F209" s="525"/>
      <c r="G209" s="525"/>
      <c r="H209" s="525"/>
      <c r="I209" s="1501"/>
      <c r="J209" s="1505"/>
      <c r="K209" s="1506"/>
      <c r="L209" s="521"/>
    </row>
    <row r="210" spans="2:13" ht="19.5" hidden="1" customHeight="1">
      <c r="B210" s="1499"/>
      <c r="C210" s="255" t="s">
        <v>191</v>
      </c>
      <c r="D210" s="524"/>
      <c r="E210" s="542">
        <f t="shared" si="21"/>
        <v>0</v>
      </c>
      <c r="F210" s="525"/>
      <c r="G210" s="525"/>
      <c r="H210" s="525"/>
      <c r="I210" s="1501"/>
      <c r="J210" s="1505"/>
      <c r="K210" s="1506"/>
      <c r="L210" s="521"/>
    </row>
    <row r="211" spans="2:13" ht="19.5" hidden="1" customHeight="1">
      <c r="B211" s="1499"/>
      <c r="C211" s="252" t="s">
        <v>192</v>
      </c>
      <c r="D211" s="524"/>
      <c r="E211" s="542">
        <f t="shared" si="21"/>
        <v>0</v>
      </c>
      <c r="F211" s="525"/>
      <c r="G211" s="525"/>
      <c r="H211" s="525"/>
      <c r="I211" s="1501"/>
      <c r="J211" s="1505"/>
      <c r="K211" s="1506"/>
      <c r="L211" s="526"/>
      <c r="M211" s="123"/>
    </row>
    <row r="212" spans="2:13" ht="19.5" hidden="1" customHeight="1">
      <c r="B212" s="1499"/>
      <c r="C212" s="252" t="s">
        <v>193</v>
      </c>
      <c r="D212" s="524"/>
      <c r="E212" s="542">
        <f t="shared" si="21"/>
        <v>0</v>
      </c>
      <c r="F212" s="527"/>
      <c r="G212" s="527"/>
      <c r="H212" s="527"/>
      <c r="I212" s="1501"/>
      <c r="J212" s="1505"/>
      <c r="K212" s="1506"/>
      <c r="L212" s="526"/>
      <c r="M212" s="123"/>
    </row>
    <row r="213" spans="2:13" ht="19.5" hidden="1" customHeight="1">
      <c r="B213" s="1499"/>
      <c r="C213" s="257" t="s">
        <v>194</v>
      </c>
      <c r="D213" s="524"/>
      <c r="E213" s="542">
        <f t="shared" si="21"/>
        <v>0</v>
      </c>
      <c r="F213" s="525"/>
      <c r="G213" s="525"/>
      <c r="H213" s="525"/>
      <c r="I213" s="1501"/>
      <c r="J213" s="1505"/>
      <c r="K213" s="1506"/>
      <c r="L213" s="526"/>
      <c r="M213" s="123"/>
    </row>
    <row r="214" spans="2:13" ht="19.5" hidden="1" customHeight="1">
      <c r="B214" s="1499"/>
      <c r="C214" s="252" t="s">
        <v>195</v>
      </c>
      <c r="D214" s="524"/>
      <c r="E214" s="542">
        <f t="shared" si="21"/>
        <v>0</v>
      </c>
      <c r="F214" s="525"/>
      <c r="G214" s="525"/>
      <c r="H214" s="525"/>
      <c r="I214" s="1501"/>
      <c r="J214" s="1505"/>
      <c r="K214" s="1506"/>
      <c r="L214" s="526"/>
      <c r="M214" s="123"/>
    </row>
    <row r="215" spans="2:13" ht="19.5" hidden="1" customHeight="1" thickBot="1">
      <c r="B215" s="1499"/>
      <c r="C215" s="258" t="s">
        <v>196</v>
      </c>
      <c r="D215" s="533"/>
      <c r="E215" s="544">
        <f>SUM(F215:H215)</f>
        <v>0</v>
      </c>
      <c r="F215" s="534"/>
      <c r="G215" s="534"/>
      <c r="H215" s="534"/>
      <c r="I215" s="1501"/>
      <c r="J215" s="1527"/>
      <c r="K215" s="1528"/>
      <c r="L215" s="526"/>
      <c r="M215" s="123"/>
    </row>
    <row r="216" spans="2:13" ht="37.5" hidden="1" customHeight="1">
      <c r="B216" s="539" t="str">
        <f>IF('①4.事業内容（販促）'!B26="","",'①4.事業内容（販促）'!B26)</f>
        <v/>
      </c>
      <c r="C216" s="1490" t="str">
        <f>IF('⑥5.スケジュール(販促) '!C26="","",'⑥5.スケジュール(販促) '!C26)</f>
        <v/>
      </c>
      <c r="D216" s="1491" t="str">
        <f>IF('⑥5.スケジュール(PR) '!D134="","",'⑥5.スケジュール(PR) '!D134)</f>
        <v/>
      </c>
      <c r="E216" s="540">
        <f>SUM(E217:E225)</f>
        <v>0</v>
      </c>
      <c r="F216" s="540">
        <f>SUM(F217:F225)</f>
        <v>0</v>
      </c>
      <c r="G216" s="540">
        <f>SUM(G217:G225)</f>
        <v>0</v>
      </c>
      <c r="H216" s="540">
        <f>SUM(H217:H225)</f>
        <v>0</v>
      </c>
      <c r="I216" s="532"/>
      <c r="J216" s="1492"/>
      <c r="K216" s="1493"/>
      <c r="L216" s="521"/>
    </row>
    <row r="217" spans="2:13" ht="19.5" hidden="1" customHeight="1">
      <c r="B217" s="1498"/>
      <c r="C217" s="249" t="s">
        <v>188</v>
      </c>
      <c r="D217" s="522"/>
      <c r="E217" s="541">
        <f>SUM(F217:H217)</f>
        <v>0</v>
      </c>
      <c r="F217" s="523"/>
      <c r="G217" s="523"/>
      <c r="H217" s="523"/>
      <c r="I217" s="1170"/>
      <c r="J217" s="1503"/>
      <c r="K217" s="1504"/>
      <c r="L217" s="526"/>
      <c r="M217" s="123"/>
    </row>
    <row r="218" spans="2:13" ht="19.5" hidden="1" customHeight="1">
      <c r="B218" s="1499"/>
      <c r="C218" s="252" t="s">
        <v>189</v>
      </c>
      <c r="D218" s="524"/>
      <c r="E218" s="542">
        <f t="shared" ref="E218:E224" si="22">SUM(F218:H218)</f>
        <v>0</v>
      </c>
      <c r="F218" s="525"/>
      <c r="G218" s="525"/>
      <c r="H218" s="525"/>
      <c r="I218" s="1501"/>
      <c r="J218" s="1505"/>
      <c r="K218" s="1506"/>
      <c r="L218" s="521"/>
    </row>
    <row r="219" spans="2:13" ht="19.5" hidden="1" customHeight="1">
      <c r="B219" s="1499"/>
      <c r="C219" s="252" t="s">
        <v>190</v>
      </c>
      <c r="D219" s="524"/>
      <c r="E219" s="542">
        <f t="shared" si="22"/>
        <v>0</v>
      </c>
      <c r="F219" s="525"/>
      <c r="G219" s="525"/>
      <c r="H219" s="525"/>
      <c r="I219" s="1501"/>
      <c r="J219" s="1505"/>
      <c r="K219" s="1506"/>
      <c r="L219" s="521"/>
    </row>
    <row r="220" spans="2:13" ht="19.5" hidden="1" customHeight="1">
      <c r="B220" s="1499"/>
      <c r="C220" s="255" t="s">
        <v>191</v>
      </c>
      <c r="D220" s="524"/>
      <c r="E220" s="542">
        <f t="shared" si="22"/>
        <v>0</v>
      </c>
      <c r="F220" s="525"/>
      <c r="G220" s="525"/>
      <c r="H220" s="525"/>
      <c r="I220" s="1501"/>
      <c r="J220" s="1505"/>
      <c r="K220" s="1506"/>
      <c r="L220" s="521"/>
    </row>
    <row r="221" spans="2:13" ht="19.5" hidden="1" customHeight="1">
      <c r="B221" s="1499"/>
      <c r="C221" s="252" t="s">
        <v>192</v>
      </c>
      <c r="D221" s="524"/>
      <c r="E221" s="542">
        <f t="shared" si="22"/>
        <v>0</v>
      </c>
      <c r="F221" s="525"/>
      <c r="G221" s="525"/>
      <c r="H221" s="525"/>
      <c r="I221" s="1501"/>
      <c r="J221" s="1505"/>
      <c r="K221" s="1506"/>
      <c r="L221" s="526"/>
      <c r="M221" s="123"/>
    </row>
    <row r="222" spans="2:13" ht="19.5" hidden="1" customHeight="1">
      <c r="B222" s="1499"/>
      <c r="C222" s="252" t="s">
        <v>193</v>
      </c>
      <c r="D222" s="524"/>
      <c r="E222" s="542">
        <f t="shared" si="22"/>
        <v>0</v>
      </c>
      <c r="F222" s="527"/>
      <c r="G222" s="527"/>
      <c r="H222" s="527"/>
      <c r="I222" s="1501"/>
      <c r="J222" s="1507"/>
      <c r="K222" s="1508"/>
      <c r="L222" s="526"/>
      <c r="M222" s="123"/>
    </row>
    <row r="223" spans="2:13" ht="19.5" hidden="1" customHeight="1">
      <c r="B223" s="1499"/>
      <c r="C223" s="257" t="s">
        <v>194</v>
      </c>
      <c r="D223" s="524"/>
      <c r="E223" s="542">
        <f t="shared" si="22"/>
        <v>0</v>
      </c>
      <c r="F223" s="525"/>
      <c r="G223" s="525"/>
      <c r="H223" s="525"/>
      <c r="I223" s="1501"/>
      <c r="J223" s="1505"/>
      <c r="K223" s="1506"/>
      <c r="L223" s="526"/>
      <c r="M223" s="123"/>
    </row>
    <row r="224" spans="2:13" ht="19.5" hidden="1" customHeight="1">
      <c r="B224" s="1499"/>
      <c r="C224" s="252" t="s">
        <v>195</v>
      </c>
      <c r="D224" s="524"/>
      <c r="E224" s="542">
        <f t="shared" si="22"/>
        <v>0</v>
      </c>
      <c r="F224" s="525"/>
      <c r="G224" s="525"/>
      <c r="H224" s="525"/>
      <c r="I224" s="1501"/>
      <c r="J224" s="1505"/>
      <c r="K224" s="1506"/>
      <c r="L224" s="526"/>
      <c r="M224" s="123"/>
    </row>
    <row r="225" spans="2:13" ht="19.5" hidden="1" customHeight="1" thickBot="1">
      <c r="B225" s="1500"/>
      <c r="C225" s="258" t="s">
        <v>196</v>
      </c>
      <c r="D225" s="528"/>
      <c r="E225" s="543">
        <f>SUM(F225:H225)</f>
        <v>0</v>
      </c>
      <c r="F225" s="529"/>
      <c r="G225" s="529"/>
      <c r="H225" s="529"/>
      <c r="I225" s="1502"/>
      <c r="J225" s="1496"/>
      <c r="K225" s="1497"/>
      <c r="L225" s="526"/>
      <c r="M225" s="123"/>
    </row>
    <row r="226" spans="2:13" ht="37.5" hidden="1" customHeight="1">
      <c r="B226" s="514" t="str">
        <f>IF('①4.事業内容（販促）'!B27="","",'①4.事業内容（販促）'!B27)</f>
        <v/>
      </c>
      <c r="C226" s="1511" t="str">
        <f>IF('⑥5.スケジュール(販促) '!C27="","",'⑥5.スケジュール(販促) '!C27)</f>
        <v/>
      </c>
      <c r="D226" s="1512" t="str">
        <f>IF('⑥5.スケジュール(PR) '!D144="","",'⑥5.スケジュール(PR) '!D144)</f>
        <v/>
      </c>
      <c r="E226" s="538">
        <f>SUM(E227:E235)</f>
        <v>0</v>
      </c>
      <c r="F226" s="538">
        <f>SUM(F227:F235)</f>
        <v>0</v>
      </c>
      <c r="G226" s="538">
        <f>SUM(G227:G235)</f>
        <v>0</v>
      </c>
      <c r="H226" s="538">
        <f>SUM(H227:H235)</f>
        <v>0</v>
      </c>
      <c r="I226" s="530"/>
      <c r="J226" s="1064"/>
      <c r="K226" s="1513"/>
      <c r="L226" s="521"/>
    </row>
    <row r="227" spans="2:13" ht="19.5" hidden="1" customHeight="1">
      <c r="B227" s="1498"/>
      <c r="C227" s="249" t="s">
        <v>188</v>
      </c>
      <c r="D227" s="522"/>
      <c r="E227" s="541">
        <f>SUM(F227:H227)</f>
        <v>0</v>
      </c>
      <c r="F227" s="523"/>
      <c r="G227" s="523"/>
      <c r="H227" s="523"/>
      <c r="I227" s="1170"/>
      <c r="J227" s="1503"/>
      <c r="K227" s="1504"/>
      <c r="L227" s="526"/>
      <c r="M227" s="123"/>
    </row>
    <row r="228" spans="2:13" ht="19.5" hidden="1" customHeight="1">
      <c r="B228" s="1499"/>
      <c r="C228" s="252" t="s">
        <v>189</v>
      </c>
      <c r="D228" s="524"/>
      <c r="E228" s="542">
        <f t="shared" ref="E228:E234" si="23">SUM(F228:H228)</f>
        <v>0</v>
      </c>
      <c r="F228" s="525"/>
      <c r="G228" s="525"/>
      <c r="H228" s="525"/>
      <c r="I228" s="1501"/>
      <c r="J228" s="1505"/>
      <c r="K228" s="1506"/>
      <c r="L228" s="521"/>
    </row>
    <row r="229" spans="2:13" ht="19.5" hidden="1" customHeight="1">
      <c r="B229" s="1499"/>
      <c r="C229" s="252" t="s">
        <v>190</v>
      </c>
      <c r="D229" s="524"/>
      <c r="E229" s="542">
        <f t="shared" si="23"/>
        <v>0</v>
      </c>
      <c r="F229" s="525"/>
      <c r="G229" s="525"/>
      <c r="H229" s="525"/>
      <c r="I229" s="1501"/>
      <c r="J229" s="1505"/>
      <c r="K229" s="1506"/>
      <c r="L229" s="521"/>
    </row>
    <row r="230" spans="2:13" ht="19.5" hidden="1" customHeight="1">
      <c r="B230" s="1499"/>
      <c r="C230" s="255" t="s">
        <v>191</v>
      </c>
      <c r="D230" s="524"/>
      <c r="E230" s="542">
        <f t="shared" si="23"/>
        <v>0</v>
      </c>
      <c r="F230" s="525"/>
      <c r="G230" s="525"/>
      <c r="H230" s="525"/>
      <c r="I230" s="1501"/>
      <c r="J230" s="1505"/>
      <c r="K230" s="1506"/>
      <c r="L230" s="521"/>
    </row>
    <row r="231" spans="2:13" ht="19.5" hidden="1" customHeight="1">
      <c r="B231" s="1499"/>
      <c r="C231" s="252" t="s">
        <v>192</v>
      </c>
      <c r="D231" s="524"/>
      <c r="E231" s="542">
        <f t="shared" si="23"/>
        <v>0</v>
      </c>
      <c r="F231" s="525"/>
      <c r="G231" s="525"/>
      <c r="H231" s="525"/>
      <c r="I231" s="1501"/>
      <c r="J231" s="1505"/>
      <c r="K231" s="1506"/>
      <c r="L231" s="526"/>
      <c r="M231" s="123"/>
    </row>
    <row r="232" spans="2:13" ht="19.5" hidden="1" customHeight="1">
      <c r="B232" s="1499"/>
      <c r="C232" s="252" t="s">
        <v>193</v>
      </c>
      <c r="D232" s="524"/>
      <c r="E232" s="542">
        <f t="shared" si="23"/>
        <v>0</v>
      </c>
      <c r="F232" s="527"/>
      <c r="G232" s="527"/>
      <c r="H232" s="527"/>
      <c r="I232" s="1501"/>
      <c r="J232" s="1505"/>
      <c r="K232" s="1506"/>
      <c r="L232" s="526"/>
      <c r="M232" s="123"/>
    </row>
    <row r="233" spans="2:13" ht="19.5" hidden="1" customHeight="1">
      <c r="B233" s="1499"/>
      <c r="C233" s="257" t="s">
        <v>194</v>
      </c>
      <c r="D233" s="524"/>
      <c r="E233" s="542">
        <f t="shared" si="23"/>
        <v>0</v>
      </c>
      <c r="F233" s="525"/>
      <c r="G233" s="525"/>
      <c r="H233" s="525"/>
      <c r="I233" s="1501"/>
      <c r="J233" s="1505"/>
      <c r="K233" s="1506"/>
      <c r="L233" s="526"/>
      <c r="M233" s="123"/>
    </row>
    <row r="234" spans="2:13" ht="19.5" hidden="1" customHeight="1">
      <c r="B234" s="1499"/>
      <c r="C234" s="252" t="s">
        <v>195</v>
      </c>
      <c r="D234" s="524"/>
      <c r="E234" s="542">
        <f t="shared" si="23"/>
        <v>0</v>
      </c>
      <c r="F234" s="525"/>
      <c r="G234" s="525"/>
      <c r="H234" s="525"/>
      <c r="I234" s="1501"/>
      <c r="J234" s="1505"/>
      <c r="K234" s="1506"/>
      <c r="L234" s="526"/>
      <c r="M234" s="123"/>
    </row>
    <row r="235" spans="2:13" ht="19.5" hidden="1" customHeight="1" thickBot="1">
      <c r="B235" s="1500"/>
      <c r="C235" s="258" t="s">
        <v>196</v>
      </c>
      <c r="D235" s="528"/>
      <c r="E235" s="543">
        <f>SUM(F235:H235)</f>
        <v>0</v>
      </c>
      <c r="F235" s="529"/>
      <c r="G235" s="529"/>
      <c r="H235" s="529"/>
      <c r="I235" s="1502"/>
      <c r="J235" s="1494"/>
      <c r="K235" s="1495"/>
      <c r="L235" s="526"/>
      <c r="M235" s="123"/>
    </row>
    <row r="236" spans="2:13" ht="40.5" hidden="1" customHeight="1">
      <c r="B236" s="514" t="str">
        <f>IF('①4.事業内容（販促）'!B28="","",'①4.事業内容（販促）'!B28)</f>
        <v/>
      </c>
      <c r="C236" s="1511" t="str">
        <f>IF('⑥5.スケジュール(販促) '!C28="","",'⑥5.スケジュール(販促) '!C28)</f>
        <v/>
      </c>
      <c r="D236" s="1512" t="str">
        <f>IF('⑥5.スケジュール(PR) '!D154="","",'⑥5.スケジュール(PR) '!D154)</f>
        <v/>
      </c>
      <c r="E236" s="538">
        <f>SUM(E237:E245)</f>
        <v>0</v>
      </c>
      <c r="F236" s="538">
        <f>SUM(F237:F245)</f>
        <v>0</v>
      </c>
      <c r="G236" s="538">
        <f>SUM(G237:G245)</f>
        <v>0</v>
      </c>
      <c r="H236" s="538">
        <f>SUM(H237:H245)</f>
        <v>0</v>
      </c>
      <c r="I236" s="531"/>
      <c r="J236" s="1514"/>
      <c r="K236" s="1515"/>
      <c r="L236" s="521"/>
    </row>
    <row r="237" spans="2:13" ht="19.5" hidden="1" customHeight="1">
      <c r="B237" s="1498"/>
      <c r="C237" s="249" t="s">
        <v>188</v>
      </c>
      <c r="D237" s="522"/>
      <c r="E237" s="541">
        <f>SUM(F237:H237)</f>
        <v>0</v>
      </c>
      <c r="F237" s="523"/>
      <c r="G237" s="523"/>
      <c r="H237" s="523"/>
      <c r="I237" s="1170"/>
      <c r="J237" s="1503"/>
      <c r="K237" s="1504"/>
      <c r="L237" s="521"/>
    </row>
    <row r="238" spans="2:13" ht="19.5" hidden="1" customHeight="1">
      <c r="B238" s="1499"/>
      <c r="C238" s="252" t="s">
        <v>189</v>
      </c>
      <c r="D238" s="524"/>
      <c r="E238" s="542">
        <f t="shared" ref="E238:E244" si="24">SUM(F238:H238)</f>
        <v>0</v>
      </c>
      <c r="F238" s="525"/>
      <c r="G238" s="525"/>
      <c r="H238" s="525"/>
      <c r="I238" s="1501"/>
      <c r="J238" s="1505"/>
      <c r="K238" s="1506"/>
      <c r="L238" s="526"/>
      <c r="M238" s="123"/>
    </row>
    <row r="239" spans="2:13" ht="19.5" hidden="1" customHeight="1">
      <c r="B239" s="1499"/>
      <c r="C239" s="252" t="s">
        <v>190</v>
      </c>
      <c r="D239" s="524"/>
      <c r="E239" s="542">
        <f t="shared" si="24"/>
        <v>0</v>
      </c>
      <c r="F239" s="525"/>
      <c r="G239" s="525"/>
      <c r="H239" s="525"/>
      <c r="I239" s="1501"/>
      <c r="J239" s="1505"/>
      <c r="K239" s="1506"/>
      <c r="L239" s="526"/>
      <c r="M239" s="123"/>
    </row>
    <row r="240" spans="2:13" ht="19.5" hidden="1" customHeight="1">
      <c r="B240" s="1499"/>
      <c r="C240" s="255" t="s">
        <v>191</v>
      </c>
      <c r="D240" s="524"/>
      <c r="E240" s="542">
        <f t="shared" si="24"/>
        <v>0</v>
      </c>
      <c r="F240" s="525"/>
      <c r="G240" s="525"/>
      <c r="H240" s="525"/>
      <c r="I240" s="1501"/>
      <c r="J240" s="1505"/>
      <c r="K240" s="1506"/>
      <c r="L240" s="526"/>
      <c r="M240" s="123"/>
    </row>
    <row r="241" spans="2:13" ht="19.5" hidden="1" customHeight="1">
      <c r="B241" s="1499"/>
      <c r="C241" s="252" t="s">
        <v>192</v>
      </c>
      <c r="D241" s="524"/>
      <c r="E241" s="542">
        <f t="shared" si="24"/>
        <v>0</v>
      </c>
      <c r="F241" s="525"/>
      <c r="G241" s="525"/>
      <c r="H241" s="525"/>
      <c r="I241" s="1501"/>
      <c r="J241" s="1505"/>
      <c r="K241" s="1506"/>
      <c r="L241" s="521"/>
    </row>
    <row r="242" spans="2:13" ht="19.5" hidden="1" customHeight="1">
      <c r="B242" s="1499"/>
      <c r="C242" s="252" t="s">
        <v>193</v>
      </c>
      <c r="D242" s="524"/>
      <c r="E242" s="542">
        <f t="shared" si="24"/>
        <v>0</v>
      </c>
      <c r="F242" s="527"/>
      <c r="G242" s="527"/>
      <c r="H242" s="527"/>
      <c r="I242" s="1501"/>
      <c r="J242" s="1507"/>
      <c r="K242" s="1508"/>
      <c r="L242" s="521"/>
    </row>
    <row r="243" spans="2:13" ht="19.5" hidden="1" customHeight="1">
      <c r="B243" s="1499"/>
      <c r="C243" s="257" t="s">
        <v>194</v>
      </c>
      <c r="D243" s="524"/>
      <c r="E243" s="542">
        <f t="shared" si="24"/>
        <v>0</v>
      </c>
      <c r="F243" s="525"/>
      <c r="G243" s="525"/>
      <c r="H243" s="525"/>
      <c r="I243" s="1501"/>
      <c r="J243" s="1505"/>
      <c r="K243" s="1506"/>
      <c r="L243" s="521"/>
    </row>
    <row r="244" spans="2:13" ht="19.5" hidden="1" customHeight="1">
      <c r="B244" s="1499"/>
      <c r="C244" s="252" t="s">
        <v>195</v>
      </c>
      <c r="D244" s="524"/>
      <c r="E244" s="542">
        <f t="shared" si="24"/>
        <v>0</v>
      </c>
      <c r="F244" s="525"/>
      <c r="G244" s="525"/>
      <c r="H244" s="525"/>
      <c r="I244" s="1501"/>
      <c r="J244" s="1505"/>
      <c r="K244" s="1506"/>
      <c r="L244" s="521"/>
    </row>
    <row r="245" spans="2:13" ht="19.5" hidden="1" customHeight="1" thickBot="1">
      <c r="B245" s="1500"/>
      <c r="C245" s="258" t="s">
        <v>196</v>
      </c>
      <c r="D245" s="528"/>
      <c r="E245" s="543">
        <f>SUM(F245:H245)</f>
        <v>0</v>
      </c>
      <c r="F245" s="529"/>
      <c r="G245" s="529"/>
      <c r="H245" s="529"/>
      <c r="I245" s="1502"/>
      <c r="J245" s="1496"/>
      <c r="K245" s="1497"/>
      <c r="L245" s="521"/>
    </row>
    <row r="246" spans="2:13" ht="37.5" hidden="1" customHeight="1">
      <c r="B246" s="514" t="str">
        <f>IF('①4.事業内容（販促）'!B29="","",'①4.事業内容（販促）'!B29)</f>
        <v/>
      </c>
      <c r="C246" s="1511" t="str">
        <f>IF('⑥5.スケジュール(販促) '!C29="","",'⑥5.スケジュール(販促) '!C29)</f>
        <v/>
      </c>
      <c r="D246" s="1512" t="str">
        <f>IF('⑥5.スケジュール(PR) '!D164="","",'⑥5.スケジュール(PR) '!D164)</f>
        <v/>
      </c>
      <c r="E246" s="538">
        <f>SUM(E247:E255)</f>
        <v>0</v>
      </c>
      <c r="F246" s="538">
        <f>SUM(F247:F255)</f>
        <v>0</v>
      </c>
      <c r="G246" s="538">
        <f>SUM(G247:G255)</f>
        <v>0</v>
      </c>
      <c r="H246" s="538">
        <f>SUM(H247:H255)</f>
        <v>0</v>
      </c>
      <c r="I246" s="530"/>
      <c r="J246" s="1064"/>
      <c r="K246" s="1513"/>
      <c r="L246" s="521"/>
    </row>
    <row r="247" spans="2:13" ht="19.5" hidden="1" customHeight="1">
      <c r="B247" s="1498"/>
      <c r="C247" s="249" t="s">
        <v>188</v>
      </c>
      <c r="D247" s="522"/>
      <c r="E247" s="541">
        <f>SUM(F247:H247)</f>
        <v>0</v>
      </c>
      <c r="F247" s="523"/>
      <c r="G247" s="523"/>
      <c r="H247" s="523"/>
      <c r="I247" s="1170"/>
      <c r="J247" s="1503"/>
      <c r="K247" s="1504"/>
      <c r="L247" s="526"/>
      <c r="M247" s="123"/>
    </row>
    <row r="248" spans="2:13" ht="19.5" hidden="1" customHeight="1">
      <c r="B248" s="1499"/>
      <c r="C248" s="252" t="s">
        <v>189</v>
      </c>
      <c r="D248" s="524"/>
      <c r="E248" s="542">
        <f t="shared" ref="E248:E254" si="25">SUM(F248:H248)</f>
        <v>0</v>
      </c>
      <c r="F248" s="525"/>
      <c r="G248" s="525"/>
      <c r="H248" s="525"/>
      <c r="I248" s="1501"/>
      <c r="J248" s="1505"/>
      <c r="K248" s="1506"/>
      <c r="L248" s="521"/>
    </row>
    <row r="249" spans="2:13" ht="19.5" hidden="1" customHeight="1">
      <c r="B249" s="1499"/>
      <c r="C249" s="252" t="s">
        <v>190</v>
      </c>
      <c r="D249" s="524"/>
      <c r="E249" s="542">
        <f t="shared" si="25"/>
        <v>0</v>
      </c>
      <c r="F249" s="525"/>
      <c r="G249" s="525"/>
      <c r="H249" s="525"/>
      <c r="I249" s="1501"/>
      <c r="J249" s="1505"/>
      <c r="K249" s="1506"/>
      <c r="L249" s="521"/>
    </row>
    <row r="250" spans="2:13" ht="19.5" hidden="1" customHeight="1">
      <c r="B250" s="1499"/>
      <c r="C250" s="255" t="s">
        <v>191</v>
      </c>
      <c r="D250" s="524"/>
      <c r="E250" s="542">
        <f t="shared" si="25"/>
        <v>0</v>
      </c>
      <c r="F250" s="525"/>
      <c r="G250" s="525"/>
      <c r="H250" s="525"/>
      <c r="I250" s="1501"/>
      <c r="J250" s="1505"/>
      <c r="K250" s="1506"/>
      <c r="L250" s="521"/>
    </row>
    <row r="251" spans="2:13" ht="19.5" hidden="1" customHeight="1">
      <c r="B251" s="1499"/>
      <c r="C251" s="252" t="s">
        <v>192</v>
      </c>
      <c r="D251" s="524"/>
      <c r="E251" s="542">
        <f t="shared" si="25"/>
        <v>0</v>
      </c>
      <c r="F251" s="525"/>
      <c r="G251" s="525"/>
      <c r="H251" s="525"/>
      <c r="I251" s="1501"/>
      <c r="J251" s="1505"/>
      <c r="K251" s="1506"/>
      <c r="L251" s="526"/>
      <c r="M251" s="123"/>
    </row>
    <row r="252" spans="2:13" ht="19.5" hidden="1" customHeight="1">
      <c r="B252" s="1499"/>
      <c r="C252" s="252" t="s">
        <v>193</v>
      </c>
      <c r="D252" s="524"/>
      <c r="E252" s="542">
        <f t="shared" si="25"/>
        <v>0</v>
      </c>
      <c r="F252" s="527"/>
      <c r="G252" s="527"/>
      <c r="H252" s="527"/>
      <c r="I252" s="1501"/>
      <c r="J252" s="1505"/>
      <c r="K252" s="1506"/>
      <c r="L252" s="526"/>
      <c r="M252" s="123"/>
    </row>
    <row r="253" spans="2:13" ht="19.5" hidden="1" customHeight="1">
      <c r="B253" s="1499"/>
      <c r="C253" s="257" t="s">
        <v>194</v>
      </c>
      <c r="D253" s="524"/>
      <c r="E253" s="542">
        <f t="shared" si="25"/>
        <v>0</v>
      </c>
      <c r="F253" s="525"/>
      <c r="G253" s="525"/>
      <c r="H253" s="525"/>
      <c r="I253" s="1501"/>
      <c r="J253" s="1505"/>
      <c r="K253" s="1506"/>
      <c r="L253" s="526"/>
      <c r="M253" s="123"/>
    </row>
    <row r="254" spans="2:13" ht="19.5" hidden="1" customHeight="1">
      <c r="B254" s="1499"/>
      <c r="C254" s="252" t="s">
        <v>195</v>
      </c>
      <c r="D254" s="524"/>
      <c r="E254" s="542">
        <f t="shared" si="25"/>
        <v>0</v>
      </c>
      <c r="F254" s="525"/>
      <c r="G254" s="525"/>
      <c r="H254" s="525"/>
      <c r="I254" s="1501"/>
      <c r="J254" s="1505"/>
      <c r="K254" s="1506"/>
      <c r="L254" s="526"/>
      <c r="M254" s="123"/>
    </row>
    <row r="255" spans="2:13" ht="19.5" hidden="1" customHeight="1" thickBot="1">
      <c r="B255" s="1500"/>
      <c r="C255" s="258" t="s">
        <v>196</v>
      </c>
      <c r="D255" s="528"/>
      <c r="E255" s="543">
        <f>SUM(F255:H255)</f>
        <v>0</v>
      </c>
      <c r="F255" s="529"/>
      <c r="G255" s="529"/>
      <c r="H255" s="529"/>
      <c r="I255" s="1502"/>
      <c r="J255" s="1494"/>
      <c r="K255" s="1495"/>
      <c r="L255" s="526"/>
      <c r="M255" s="123"/>
    </row>
    <row r="256" spans="2:13" ht="37.5" hidden="1" customHeight="1">
      <c r="B256" s="514" t="str">
        <f>IF('①4.事業内容（販促）'!B30="","",'①4.事業内容（販促）'!B30)</f>
        <v/>
      </c>
      <c r="C256" s="1511" t="str">
        <f>IF('⑥5.スケジュール(販促) '!C30="","",'⑥5.スケジュール(販促) '!C30)</f>
        <v/>
      </c>
      <c r="D256" s="1512" t="str">
        <f>IF('⑥5.スケジュール(PR) '!D174="","",'⑥5.スケジュール(PR) '!D174)</f>
        <v/>
      </c>
      <c r="E256" s="538">
        <f>SUM(E257:E265)</f>
        <v>0</v>
      </c>
      <c r="F256" s="538">
        <f>SUM(F257:F265)</f>
        <v>0</v>
      </c>
      <c r="G256" s="538">
        <f>SUM(G257:G265)</f>
        <v>0</v>
      </c>
      <c r="H256" s="538">
        <f>SUM(H257:H265)</f>
        <v>0</v>
      </c>
      <c r="I256" s="531"/>
      <c r="J256" s="1514"/>
      <c r="K256" s="1515"/>
      <c r="L256" s="521"/>
    </row>
    <row r="257" spans="2:13" ht="19.5" hidden="1" customHeight="1">
      <c r="B257" s="1498"/>
      <c r="C257" s="249" t="s">
        <v>188</v>
      </c>
      <c r="D257" s="522"/>
      <c r="E257" s="541">
        <f>SUM(F257:H257)</f>
        <v>0</v>
      </c>
      <c r="F257" s="523"/>
      <c r="G257" s="523"/>
      <c r="H257" s="523"/>
      <c r="I257" s="1170"/>
      <c r="J257" s="1503"/>
      <c r="K257" s="1504"/>
      <c r="L257" s="526"/>
      <c r="M257" s="123"/>
    </row>
    <row r="258" spans="2:13" ht="19.5" hidden="1" customHeight="1">
      <c r="B258" s="1499"/>
      <c r="C258" s="252" t="s">
        <v>189</v>
      </c>
      <c r="D258" s="524"/>
      <c r="E258" s="542">
        <f t="shared" ref="E258:E264" si="26">SUM(F258:H258)</f>
        <v>0</v>
      </c>
      <c r="F258" s="525"/>
      <c r="G258" s="525"/>
      <c r="H258" s="525"/>
      <c r="I258" s="1501"/>
      <c r="J258" s="1505"/>
      <c r="K258" s="1506"/>
      <c r="L258" s="521"/>
    </row>
    <row r="259" spans="2:13" ht="19.5" hidden="1" customHeight="1">
      <c r="B259" s="1499"/>
      <c r="C259" s="252" t="s">
        <v>190</v>
      </c>
      <c r="D259" s="524"/>
      <c r="E259" s="542">
        <f t="shared" si="26"/>
        <v>0</v>
      </c>
      <c r="F259" s="525"/>
      <c r="G259" s="525"/>
      <c r="H259" s="525"/>
      <c r="I259" s="1501"/>
      <c r="J259" s="1505"/>
      <c r="K259" s="1506"/>
      <c r="L259" s="521"/>
    </row>
    <row r="260" spans="2:13" ht="19.5" hidden="1" customHeight="1">
      <c r="B260" s="1499"/>
      <c r="C260" s="255" t="s">
        <v>191</v>
      </c>
      <c r="D260" s="524"/>
      <c r="E260" s="542">
        <f t="shared" si="26"/>
        <v>0</v>
      </c>
      <c r="F260" s="525"/>
      <c r="G260" s="525"/>
      <c r="H260" s="525"/>
      <c r="I260" s="1501"/>
      <c r="J260" s="1505"/>
      <c r="K260" s="1506"/>
      <c r="L260" s="521"/>
    </row>
    <row r="261" spans="2:13" ht="19.5" hidden="1" customHeight="1">
      <c r="B261" s="1499"/>
      <c r="C261" s="252" t="s">
        <v>192</v>
      </c>
      <c r="D261" s="524"/>
      <c r="E261" s="542">
        <f t="shared" si="26"/>
        <v>0</v>
      </c>
      <c r="F261" s="525"/>
      <c r="G261" s="525"/>
      <c r="H261" s="525"/>
      <c r="I261" s="1501"/>
      <c r="J261" s="1505"/>
      <c r="K261" s="1506"/>
      <c r="L261" s="526"/>
      <c r="M261" s="123"/>
    </row>
    <row r="262" spans="2:13" ht="19.5" hidden="1" customHeight="1">
      <c r="B262" s="1499"/>
      <c r="C262" s="252" t="s">
        <v>193</v>
      </c>
      <c r="D262" s="524"/>
      <c r="E262" s="542">
        <f t="shared" si="26"/>
        <v>0</v>
      </c>
      <c r="F262" s="527"/>
      <c r="G262" s="527"/>
      <c r="H262" s="527"/>
      <c r="I262" s="1501"/>
      <c r="J262" s="1507"/>
      <c r="K262" s="1508"/>
      <c r="L262" s="526"/>
      <c r="M262" s="123"/>
    </row>
    <row r="263" spans="2:13" ht="19.5" hidden="1" customHeight="1">
      <c r="B263" s="1499"/>
      <c r="C263" s="257" t="s">
        <v>194</v>
      </c>
      <c r="D263" s="524"/>
      <c r="E263" s="542">
        <f t="shared" si="26"/>
        <v>0</v>
      </c>
      <c r="F263" s="525"/>
      <c r="G263" s="525"/>
      <c r="H263" s="525"/>
      <c r="I263" s="1501"/>
      <c r="J263" s="1505"/>
      <c r="K263" s="1506"/>
      <c r="L263" s="526"/>
      <c r="M263" s="123"/>
    </row>
    <row r="264" spans="2:13" ht="19.5" hidden="1" customHeight="1">
      <c r="B264" s="1499"/>
      <c r="C264" s="252" t="s">
        <v>195</v>
      </c>
      <c r="D264" s="524"/>
      <c r="E264" s="542">
        <f t="shared" si="26"/>
        <v>0</v>
      </c>
      <c r="F264" s="525"/>
      <c r="G264" s="525"/>
      <c r="H264" s="525"/>
      <c r="I264" s="1501"/>
      <c r="J264" s="1505"/>
      <c r="K264" s="1506"/>
      <c r="L264" s="526"/>
      <c r="M264" s="123"/>
    </row>
    <row r="265" spans="2:13" ht="19.5" hidden="1" customHeight="1" thickBot="1">
      <c r="B265" s="1500"/>
      <c r="C265" s="258" t="s">
        <v>196</v>
      </c>
      <c r="D265" s="528"/>
      <c r="E265" s="543">
        <f>SUM(F265:H265)</f>
        <v>0</v>
      </c>
      <c r="F265" s="529"/>
      <c r="G265" s="529"/>
      <c r="H265" s="529"/>
      <c r="I265" s="1502"/>
      <c r="J265" s="1496"/>
      <c r="K265" s="1497"/>
      <c r="L265" s="526"/>
      <c r="M265" s="123"/>
    </row>
    <row r="266" spans="2:13" ht="37.5" hidden="1" customHeight="1">
      <c r="B266" s="514" t="str">
        <f>IF('①4.事業内容（販促）'!B31="","",'①4.事業内容（販促）'!B31)</f>
        <v/>
      </c>
      <c r="C266" s="1511" t="str">
        <f>IF('⑥5.スケジュール(販促) '!C31="","",'⑥5.スケジュール(販促) '!C31)</f>
        <v/>
      </c>
      <c r="D266" s="1512" t="str">
        <f>IF('⑥5.スケジュール(PR) '!D184="","",'⑥5.スケジュール(PR) '!D184)</f>
        <v/>
      </c>
      <c r="E266" s="538">
        <f>SUM(E267:E275)</f>
        <v>0</v>
      </c>
      <c r="F266" s="538">
        <f>SUM(F267:F275)</f>
        <v>0</v>
      </c>
      <c r="G266" s="538">
        <f>SUM(G267:G275)</f>
        <v>0</v>
      </c>
      <c r="H266" s="538">
        <f>SUM(H267:H275)</f>
        <v>0</v>
      </c>
      <c r="I266" s="530"/>
      <c r="J266" s="1064"/>
      <c r="K266" s="1513"/>
      <c r="L266" s="521"/>
    </row>
    <row r="267" spans="2:13" ht="19.5" hidden="1" customHeight="1">
      <c r="B267" s="1498"/>
      <c r="C267" s="249" t="s">
        <v>188</v>
      </c>
      <c r="D267" s="522"/>
      <c r="E267" s="541">
        <f>SUM(F267:H267)</f>
        <v>0</v>
      </c>
      <c r="F267" s="523"/>
      <c r="G267" s="523"/>
      <c r="H267" s="523"/>
      <c r="I267" s="1170"/>
      <c r="J267" s="1503"/>
      <c r="K267" s="1504"/>
      <c r="L267" s="526"/>
      <c r="M267" s="123"/>
    </row>
    <row r="268" spans="2:13" ht="19.5" hidden="1" customHeight="1">
      <c r="B268" s="1499"/>
      <c r="C268" s="252" t="s">
        <v>189</v>
      </c>
      <c r="D268" s="524"/>
      <c r="E268" s="542">
        <f t="shared" ref="E268:E274" si="27">SUM(F268:H268)</f>
        <v>0</v>
      </c>
      <c r="F268" s="525"/>
      <c r="G268" s="525"/>
      <c r="H268" s="525"/>
      <c r="I268" s="1501"/>
      <c r="J268" s="1505"/>
      <c r="K268" s="1506"/>
      <c r="L268" s="521"/>
    </row>
    <row r="269" spans="2:13" ht="19.5" hidden="1" customHeight="1">
      <c r="B269" s="1499"/>
      <c r="C269" s="252" t="s">
        <v>190</v>
      </c>
      <c r="D269" s="524"/>
      <c r="E269" s="542">
        <f t="shared" si="27"/>
        <v>0</v>
      </c>
      <c r="F269" s="525"/>
      <c r="G269" s="525"/>
      <c r="H269" s="525"/>
      <c r="I269" s="1501"/>
      <c r="J269" s="1505"/>
      <c r="K269" s="1506"/>
      <c r="L269" s="521"/>
    </row>
    <row r="270" spans="2:13" ht="19.5" hidden="1" customHeight="1">
      <c r="B270" s="1499"/>
      <c r="C270" s="255" t="s">
        <v>191</v>
      </c>
      <c r="D270" s="524"/>
      <c r="E270" s="542">
        <f t="shared" si="27"/>
        <v>0</v>
      </c>
      <c r="F270" s="525"/>
      <c r="G270" s="525"/>
      <c r="H270" s="525"/>
      <c r="I270" s="1501"/>
      <c r="J270" s="1505"/>
      <c r="K270" s="1506"/>
      <c r="L270" s="521"/>
    </row>
    <row r="271" spans="2:13" ht="19.5" hidden="1" customHeight="1">
      <c r="B271" s="1499"/>
      <c r="C271" s="252" t="s">
        <v>192</v>
      </c>
      <c r="D271" s="524"/>
      <c r="E271" s="542">
        <f t="shared" si="27"/>
        <v>0</v>
      </c>
      <c r="F271" s="525"/>
      <c r="G271" s="525"/>
      <c r="H271" s="525"/>
      <c r="I271" s="1501"/>
      <c r="J271" s="1505"/>
      <c r="K271" s="1506"/>
      <c r="L271" s="526"/>
      <c r="M271" s="123"/>
    </row>
    <row r="272" spans="2:13" ht="19.5" hidden="1" customHeight="1">
      <c r="B272" s="1499"/>
      <c r="C272" s="252" t="s">
        <v>193</v>
      </c>
      <c r="D272" s="524"/>
      <c r="E272" s="542">
        <f t="shared" si="27"/>
        <v>0</v>
      </c>
      <c r="F272" s="527"/>
      <c r="G272" s="527"/>
      <c r="H272" s="527"/>
      <c r="I272" s="1501"/>
      <c r="J272" s="1505"/>
      <c r="K272" s="1506"/>
      <c r="L272" s="526"/>
      <c r="M272" s="123"/>
    </row>
    <row r="273" spans="2:13" ht="19.5" hidden="1" customHeight="1">
      <c r="B273" s="1499"/>
      <c r="C273" s="257" t="s">
        <v>194</v>
      </c>
      <c r="D273" s="524"/>
      <c r="E273" s="542">
        <f t="shared" si="27"/>
        <v>0</v>
      </c>
      <c r="F273" s="525"/>
      <c r="G273" s="525"/>
      <c r="H273" s="525"/>
      <c r="I273" s="1501"/>
      <c r="J273" s="1505"/>
      <c r="K273" s="1506"/>
      <c r="L273" s="526"/>
      <c r="M273" s="123"/>
    </row>
    <row r="274" spans="2:13" ht="19.5" hidden="1" customHeight="1">
      <c r="B274" s="1499"/>
      <c r="C274" s="252" t="s">
        <v>195</v>
      </c>
      <c r="D274" s="524"/>
      <c r="E274" s="542">
        <f t="shared" si="27"/>
        <v>0</v>
      </c>
      <c r="F274" s="525"/>
      <c r="G274" s="525"/>
      <c r="H274" s="525"/>
      <c r="I274" s="1501"/>
      <c r="J274" s="1505"/>
      <c r="K274" s="1506"/>
      <c r="L274" s="526"/>
      <c r="M274" s="123"/>
    </row>
    <row r="275" spans="2:13" ht="19.5" hidden="1" customHeight="1" thickBot="1">
      <c r="B275" s="1499"/>
      <c r="C275" s="258" t="s">
        <v>196</v>
      </c>
      <c r="D275" s="533"/>
      <c r="E275" s="544">
        <f>SUM(F275:H275)</f>
        <v>0</v>
      </c>
      <c r="F275" s="534"/>
      <c r="G275" s="534"/>
      <c r="H275" s="534"/>
      <c r="I275" s="1501"/>
      <c r="J275" s="1527"/>
      <c r="K275" s="1528"/>
      <c r="L275" s="526"/>
      <c r="M275" s="123"/>
    </row>
    <row r="276" spans="2:13" ht="37.5" hidden="1" customHeight="1">
      <c r="B276" s="539" t="str">
        <f>IF('①4.事業内容（販促）'!B32="","",'①4.事業内容（販促）'!B32)</f>
        <v/>
      </c>
      <c r="C276" s="1490" t="str">
        <f>IF('⑥5.スケジュール(販促) '!C32="","",'⑥5.スケジュール(販促) '!C32)</f>
        <v/>
      </c>
      <c r="D276" s="1491" t="str">
        <f>IF('⑥5.スケジュール(PR) '!D194="","",'⑥5.スケジュール(PR) '!D194)</f>
        <v/>
      </c>
      <c r="E276" s="540">
        <f>SUM(E277:E285)</f>
        <v>0</v>
      </c>
      <c r="F276" s="540">
        <f>SUM(F277:F285)</f>
        <v>0</v>
      </c>
      <c r="G276" s="540">
        <f>SUM(G277:G285)</f>
        <v>0</v>
      </c>
      <c r="H276" s="540">
        <f>SUM(H277:H285)</f>
        <v>0</v>
      </c>
      <c r="I276" s="532"/>
      <c r="J276" s="1492"/>
      <c r="K276" s="1493"/>
      <c r="L276" s="521"/>
    </row>
    <row r="277" spans="2:13" ht="19.5" hidden="1" customHeight="1">
      <c r="B277" s="1498"/>
      <c r="C277" s="249" t="s">
        <v>188</v>
      </c>
      <c r="D277" s="522"/>
      <c r="E277" s="541">
        <f>SUM(F277:H277)</f>
        <v>0</v>
      </c>
      <c r="F277" s="523"/>
      <c r="G277" s="523"/>
      <c r="H277" s="523"/>
      <c r="I277" s="1170"/>
      <c r="J277" s="1503"/>
      <c r="K277" s="1504"/>
      <c r="L277" s="526"/>
      <c r="M277" s="123"/>
    </row>
    <row r="278" spans="2:13" ht="19.5" hidden="1" customHeight="1">
      <c r="B278" s="1499"/>
      <c r="C278" s="252" t="s">
        <v>189</v>
      </c>
      <c r="D278" s="524"/>
      <c r="E278" s="542">
        <f t="shared" ref="E278:E284" si="28">SUM(F278:H278)</f>
        <v>0</v>
      </c>
      <c r="F278" s="525"/>
      <c r="G278" s="525"/>
      <c r="H278" s="525"/>
      <c r="I278" s="1501"/>
      <c r="J278" s="1505"/>
      <c r="K278" s="1506"/>
      <c r="L278" s="521"/>
    </row>
    <row r="279" spans="2:13" ht="19.5" hidden="1" customHeight="1">
      <c r="B279" s="1499"/>
      <c r="C279" s="252" t="s">
        <v>190</v>
      </c>
      <c r="D279" s="524"/>
      <c r="E279" s="542">
        <f t="shared" si="28"/>
        <v>0</v>
      </c>
      <c r="F279" s="525"/>
      <c r="G279" s="525"/>
      <c r="H279" s="525"/>
      <c r="I279" s="1501"/>
      <c r="J279" s="1505"/>
      <c r="K279" s="1506"/>
      <c r="L279" s="521"/>
    </row>
    <row r="280" spans="2:13" ht="19.5" hidden="1" customHeight="1">
      <c r="B280" s="1499"/>
      <c r="C280" s="255" t="s">
        <v>191</v>
      </c>
      <c r="D280" s="524"/>
      <c r="E280" s="542">
        <f t="shared" si="28"/>
        <v>0</v>
      </c>
      <c r="F280" s="525"/>
      <c r="G280" s="525"/>
      <c r="H280" s="525"/>
      <c r="I280" s="1501"/>
      <c r="J280" s="1505"/>
      <c r="K280" s="1506"/>
      <c r="L280" s="521"/>
    </row>
    <row r="281" spans="2:13" ht="19.5" hidden="1" customHeight="1">
      <c r="B281" s="1499"/>
      <c r="C281" s="252" t="s">
        <v>192</v>
      </c>
      <c r="D281" s="524"/>
      <c r="E281" s="542">
        <f t="shared" si="28"/>
        <v>0</v>
      </c>
      <c r="F281" s="525"/>
      <c r="G281" s="525"/>
      <c r="H281" s="525"/>
      <c r="I281" s="1501"/>
      <c r="J281" s="1505"/>
      <c r="K281" s="1506"/>
      <c r="L281" s="526"/>
      <c r="M281" s="123"/>
    </row>
    <row r="282" spans="2:13" ht="19.5" hidden="1" customHeight="1">
      <c r="B282" s="1499"/>
      <c r="C282" s="252" t="s">
        <v>193</v>
      </c>
      <c r="D282" s="524"/>
      <c r="E282" s="542">
        <f t="shared" si="28"/>
        <v>0</v>
      </c>
      <c r="F282" s="527"/>
      <c r="G282" s="527"/>
      <c r="H282" s="527"/>
      <c r="I282" s="1501"/>
      <c r="J282" s="1507"/>
      <c r="K282" s="1508"/>
      <c r="L282" s="526"/>
      <c r="M282" s="123"/>
    </row>
    <row r="283" spans="2:13" ht="19.5" hidden="1" customHeight="1">
      <c r="B283" s="1499"/>
      <c r="C283" s="257" t="s">
        <v>194</v>
      </c>
      <c r="D283" s="524"/>
      <c r="E283" s="542">
        <f t="shared" si="28"/>
        <v>0</v>
      </c>
      <c r="F283" s="525"/>
      <c r="G283" s="525"/>
      <c r="H283" s="525"/>
      <c r="I283" s="1501"/>
      <c r="J283" s="1505"/>
      <c r="K283" s="1506"/>
      <c r="L283" s="526"/>
      <c r="M283" s="123"/>
    </row>
    <row r="284" spans="2:13" ht="19.5" hidden="1" customHeight="1">
      <c r="B284" s="1499"/>
      <c r="C284" s="252" t="s">
        <v>195</v>
      </c>
      <c r="D284" s="524"/>
      <c r="E284" s="542">
        <f t="shared" si="28"/>
        <v>0</v>
      </c>
      <c r="F284" s="525"/>
      <c r="G284" s="525"/>
      <c r="H284" s="525"/>
      <c r="I284" s="1501"/>
      <c r="J284" s="1505"/>
      <c r="K284" s="1506"/>
      <c r="L284" s="526"/>
      <c r="M284" s="123"/>
    </row>
    <row r="285" spans="2:13" ht="19.5" hidden="1" customHeight="1" thickBot="1">
      <c r="B285" s="1500"/>
      <c r="C285" s="258" t="s">
        <v>196</v>
      </c>
      <c r="D285" s="528"/>
      <c r="E285" s="543">
        <f>SUM(F285:H285)</f>
        <v>0</v>
      </c>
      <c r="F285" s="529"/>
      <c r="G285" s="529"/>
      <c r="H285" s="529"/>
      <c r="I285" s="1502"/>
      <c r="J285" s="1496"/>
      <c r="K285" s="1497"/>
      <c r="L285" s="526"/>
      <c r="M285" s="123"/>
    </row>
    <row r="286" spans="2:13" ht="37.5" hidden="1" customHeight="1">
      <c r="B286" s="514" t="str">
        <f>IF('①4.事業内容（販促）'!B33="","",'①4.事業内容（販促）'!B33)</f>
        <v/>
      </c>
      <c r="C286" s="1511" t="str">
        <f>IF('⑥5.スケジュール(販促) '!C33="","",'⑥5.スケジュール(販促) '!C33)</f>
        <v/>
      </c>
      <c r="D286" s="1512" t="str">
        <f>IF('⑥5.スケジュール(PR) '!D204="","",'⑥5.スケジュール(PR) '!D204)</f>
        <v/>
      </c>
      <c r="E286" s="538">
        <f>SUM(E287:E295)</f>
        <v>0</v>
      </c>
      <c r="F286" s="538">
        <f>SUM(F287:F295)</f>
        <v>0</v>
      </c>
      <c r="G286" s="538">
        <f>SUM(G287:G295)</f>
        <v>0</v>
      </c>
      <c r="H286" s="538">
        <f>SUM(H287:H295)</f>
        <v>0</v>
      </c>
      <c r="I286" s="530"/>
      <c r="J286" s="1064"/>
      <c r="K286" s="1513"/>
      <c r="L286" s="521"/>
    </row>
    <row r="287" spans="2:13" ht="19.5" hidden="1" customHeight="1">
      <c r="B287" s="1498"/>
      <c r="C287" s="249" t="s">
        <v>188</v>
      </c>
      <c r="D287" s="522"/>
      <c r="E287" s="541">
        <f>SUM(F287:H287)</f>
        <v>0</v>
      </c>
      <c r="F287" s="523"/>
      <c r="G287" s="523"/>
      <c r="H287" s="523"/>
      <c r="I287" s="1170"/>
      <c r="J287" s="1503"/>
      <c r="K287" s="1504"/>
      <c r="L287" s="526"/>
      <c r="M287" s="123"/>
    </row>
    <row r="288" spans="2:13" ht="19.5" hidden="1" customHeight="1">
      <c r="B288" s="1499"/>
      <c r="C288" s="252" t="s">
        <v>189</v>
      </c>
      <c r="D288" s="524"/>
      <c r="E288" s="542">
        <f t="shared" ref="E288:E294" si="29">SUM(F288:H288)</f>
        <v>0</v>
      </c>
      <c r="F288" s="525"/>
      <c r="G288" s="525"/>
      <c r="H288" s="525"/>
      <c r="I288" s="1501"/>
      <c r="J288" s="1505"/>
      <c r="K288" s="1506"/>
      <c r="L288" s="521"/>
    </row>
    <row r="289" spans="2:13" ht="19.5" hidden="1" customHeight="1">
      <c r="B289" s="1499"/>
      <c r="C289" s="252" t="s">
        <v>190</v>
      </c>
      <c r="D289" s="524"/>
      <c r="E289" s="542">
        <f t="shared" si="29"/>
        <v>0</v>
      </c>
      <c r="F289" s="525"/>
      <c r="G289" s="525"/>
      <c r="H289" s="525"/>
      <c r="I289" s="1501"/>
      <c r="J289" s="1505"/>
      <c r="K289" s="1506"/>
      <c r="L289" s="521"/>
    </row>
    <row r="290" spans="2:13" ht="19.5" hidden="1" customHeight="1">
      <c r="B290" s="1499"/>
      <c r="C290" s="255" t="s">
        <v>191</v>
      </c>
      <c r="D290" s="524"/>
      <c r="E290" s="542">
        <f t="shared" si="29"/>
        <v>0</v>
      </c>
      <c r="F290" s="525"/>
      <c r="G290" s="525"/>
      <c r="H290" s="525"/>
      <c r="I290" s="1501"/>
      <c r="J290" s="1505"/>
      <c r="K290" s="1506"/>
      <c r="L290" s="521"/>
    </row>
    <row r="291" spans="2:13" ht="19.5" hidden="1" customHeight="1">
      <c r="B291" s="1499"/>
      <c r="C291" s="252" t="s">
        <v>192</v>
      </c>
      <c r="D291" s="524"/>
      <c r="E291" s="542">
        <f t="shared" si="29"/>
        <v>0</v>
      </c>
      <c r="F291" s="525"/>
      <c r="G291" s="525"/>
      <c r="H291" s="525"/>
      <c r="I291" s="1501"/>
      <c r="J291" s="1505"/>
      <c r="K291" s="1506"/>
      <c r="L291" s="526"/>
      <c r="M291" s="123"/>
    </row>
    <row r="292" spans="2:13" ht="19.5" hidden="1" customHeight="1">
      <c r="B292" s="1499"/>
      <c r="C292" s="252" t="s">
        <v>193</v>
      </c>
      <c r="D292" s="524"/>
      <c r="E292" s="542">
        <f t="shared" si="29"/>
        <v>0</v>
      </c>
      <c r="F292" s="527"/>
      <c r="G292" s="527"/>
      <c r="H292" s="527"/>
      <c r="I292" s="1501"/>
      <c r="J292" s="1505"/>
      <c r="K292" s="1506"/>
      <c r="L292" s="526"/>
      <c r="M292" s="123"/>
    </row>
    <row r="293" spans="2:13" ht="19.5" hidden="1" customHeight="1">
      <c r="B293" s="1499"/>
      <c r="C293" s="257" t="s">
        <v>194</v>
      </c>
      <c r="D293" s="524"/>
      <c r="E293" s="542">
        <f t="shared" si="29"/>
        <v>0</v>
      </c>
      <c r="F293" s="525"/>
      <c r="G293" s="525"/>
      <c r="H293" s="525"/>
      <c r="I293" s="1501"/>
      <c r="J293" s="1505"/>
      <c r="K293" s="1506"/>
      <c r="L293" s="526"/>
      <c r="M293" s="123"/>
    </row>
    <row r="294" spans="2:13" ht="19.5" hidden="1" customHeight="1">
      <c r="B294" s="1499"/>
      <c r="C294" s="252" t="s">
        <v>195</v>
      </c>
      <c r="D294" s="524"/>
      <c r="E294" s="542">
        <f t="shared" si="29"/>
        <v>0</v>
      </c>
      <c r="F294" s="525"/>
      <c r="G294" s="525"/>
      <c r="H294" s="525"/>
      <c r="I294" s="1501"/>
      <c r="J294" s="1505"/>
      <c r="K294" s="1506"/>
      <c r="L294" s="526"/>
      <c r="M294" s="123"/>
    </row>
    <row r="295" spans="2:13" ht="19.5" hidden="1" customHeight="1" thickBot="1">
      <c r="B295" s="1499"/>
      <c r="C295" s="258" t="s">
        <v>196</v>
      </c>
      <c r="D295" s="533"/>
      <c r="E295" s="544">
        <f>SUM(F295:H295)</f>
        <v>0</v>
      </c>
      <c r="F295" s="534"/>
      <c r="G295" s="534"/>
      <c r="H295" s="534"/>
      <c r="I295" s="1501"/>
      <c r="J295" s="1527"/>
      <c r="K295" s="1528"/>
      <c r="L295" s="526"/>
      <c r="M295" s="123"/>
    </row>
    <row r="296" spans="2:13" ht="37.5" hidden="1" customHeight="1">
      <c r="B296" s="539" t="str">
        <f>IF('①4.事業内容（販促）'!B34="","",'①4.事業内容（販促）'!B34)</f>
        <v/>
      </c>
      <c r="C296" s="1490" t="str">
        <f>IF('⑥5.スケジュール(販促) '!C34="","",'⑥5.スケジュール(販促) '!C34)</f>
        <v/>
      </c>
      <c r="D296" s="1491" t="str">
        <f>IF('⑥5.スケジュール(PR) '!D214="","",'⑥5.スケジュール(PR) '!D214)</f>
        <v/>
      </c>
      <c r="E296" s="540">
        <f>SUM(E297:E305)</f>
        <v>0</v>
      </c>
      <c r="F296" s="540">
        <f>SUM(F297:F305)</f>
        <v>0</v>
      </c>
      <c r="G296" s="540">
        <f>SUM(G297:G305)</f>
        <v>0</v>
      </c>
      <c r="H296" s="540">
        <f>SUM(H297:H305)</f>
        <v>0</v>
      </c>
      <c r="I296" s="532"/>
      <c r="J296" s="1492"/>
      <c r="K296" s="1493"/>
      <c r="L296" s="521"/>
    </row>
    <row r="297" spans="2:13" ht="19.5" hidden="1" customHeight="1">
      <c r="B297" s="1498"/>
      <c r="C297" s="249" t="s">
        <v>188</v>
      </c>
      <c r="D297" s="522"/>
      <c r="E297" s="541">
        <f>SUM(F297:H297)</f>
        <v>0</v>
      </c>
      <c r="F297" s="523"/>
      <c r="G297" s="523"/>
      <c r="H297" s="523"/>
      <c r="I297" s="1170"/>
      <c r="J297" s="1503"/>
      <c r="K297" s="1504"/>
      <c r="L297" s="526"/>
      <c r="M297" s="123"/>
    </row>
    <row r="298" spans="2:13" ht="19.5" hidden="1" customHeight="1">
      <c r="B298" s="1499"/>
      <c r="C298" s="252" t="s">
        <v>189</v>
      </c>
      <c r="D298" s="524"/>
      <c r="E298" s="542">
        <f t="shared" ref="E298:E304" si="30">SUM(F298:H298)</f>
        <v>0</v>
      </c>
      <c r="F298" s="525"/>
      <c r="G298" s="525"/>
      <c r="H298" s="525"/>
      <c r="I298" s="1501"/>
      <c r="J298" s="1505"/>
      <c r="K298" s="1506"/>
      <c r="L298" s="521"/>
    </row>
    <row r="299" spans="2:13" ht="19.5" hidden="1" customHeight="1">
      <c r="B299" s="1499"/>
      <c r="C299" s="252" t="s">
        <v>190</v>
      </c>
      <c r="D299" s="524"/>
      <c r="E299" s="542">
        <f t="shared" si="30"/>
        <v>0</v>
      </c>
      <c r="F299" s="525"/>
      <c r="G299" s="525"/>
      <c r="H299" s="525"/>
      <c r="I299" s="1501"/>
      <c r="J299" s="1505"/>
      <c r="K299" s="1506"/>
      <c r="L299" s="521"/>
    </row>
    <row r="300" spans="2:13" ht="19.5" hidden="1" customHeight="1">
      <c r="B300" s="1499"/>
      <c r="C300" s="255" t="s">
        <v>191</v>
      </c>
      <c r="D300" s="524"/>
      <c r="E300" s="542">
        <f t="shared" si="30"/>
        <v>0</v>
      </c>
      <c r="F300" s="525"/>
      <c r="G300" s="525"/>
      <c r="H300" s="525"/>
      <c r="I300" s="1501"/>
      <c r="J300" s="1505"/>
      <c r="K300" s="1506"/>
      <c r="L300" s="521"/>
    </row>
    <row r="301" spans="2:13" ht="19.5" hidden="1" customHeight="1">
      <c r="B301" s="1499"/>
      <c r="C301" s="252" t="s">
        <v>192</v>
      </c>
      <c r="D301" s="524"/>
      <c r="E301" s="542">
        <f t="shared" si="30"/>
        <v>0</v>
      </c>
      <c r="F301" s="525"/>
      <c r="G301" s="525"/>
      <c r="H301" s="525"/>
      <c r="I301" s="1501"/>
      <c r="J301" s="1505"/>
      <c r="K301" s="1506"/>
      <c r="L301" s="526"/>
      <c r="M301" s="123"/>
    </row>
    <row r="302" spans="2:13" ht="19.5" hidden="1" customHeight="1">
      <c r="B302" s="1499"/>
      <c r="C302" s="252" t="s">
        <v>193</v>
      </c>
      <c r="D302" s="524"/>
      <c r="E302" s="542">
        <f t="shared" si="30"/>
        <v>0</v>
      </c>
      <c r="F302" s="527"/>
      <c r="G302" s="527"/>
      <c r="H302" s="527"/>
      <c r="I302" s="1501"/>
      <c r="J302" s="1507"/>
      <c r="K302" s="1508"/>
      <c r="L302" s="526"/>
      <c r="M302" s="123"/>
    </row>
    <row r="303" spans="2:13" ht="19.5" hidden="1" customHeight="1">
      <c r="B303" s="1499"/>
      <c r="C303" s="257" t="s">
        <v>194</v>
      </c>
      <c r="D303" s="524"/>
      <c r="E303" s="542">
        <f t="shared" si="30"/>
        <v>0</v>
      </c>
      <c r="F303" s="525"/>
      <c r="G303" s="525"/>
      <c r="H303" s="525"/>
      <c r="I303" s="1501"/>
      <c r="J303" s="1505"/>
      <c r="K303" s="1506"/>
      <c r="L303" s="526"/>
      <c r="M303" s="123"/>
    </row>
    <row r="304" spans="2:13" ht="19.5" hidden="1" customHeight="1">
      <c r="B304" s="1499"/>
      <c r="C304" s="252" t="s">
        <v>195</v>
      </c>
      <c r="D304" s="524"/>
      <c r="E304" s="542">
        <f t="shared" si="30"/>
        <v>0</v>
      </c>
      <c r="F304" s="525"/>
      <c r="G304" s="525"/>
      <c r="H304" s="525"/>
      <c r="I304" s="1501"/>
      <c r="J304" s="1505"/>
      <c r="K304" s="1506"/>
      <c r="L304" s="526"/>
      <c r="M304" s="123"/>
    </row>
    <row r="305" spans="2:13" ht="19.5" hidden="1" customHeight="1" thickBot="1">
      <c r="B305" s="1500"/>
      <c r="C305" s="258" t="s">
        <v>196</v>
      </c>
      <c r="D305" s="528"/>
      <c r="E305" s="543">
        <f>SUM(F305:H305)</f>
        <v>0</v>
      </c>
      <c r="F305" s="529"/>
      <c r="G305" s="529"/>
      <c r="H305" s="529"/>
      <c r="I305" s="1502"/>
      <c r="J305" s="1496"/>
      <c r="K305" s="1497"/>
      <c r="L305" s="526"/>
      <c r="M305" s="123"/>
    </row>
    <row r="306" spans="2:13" ht="37.5" hidden="1" customHeight="1">
      <c r="B306" s="514" t="str">
        <f>IF('①4.事業内容（販促）'!B35="","",'①4.事業内容（販促）'!B35)</f>
        <v/>
      </c>
      <c r="C306" s="1511" t="str">
        <f>IF('⑥5.スケジュール(販促) '!C35="","",'⑥5.スケジュール(販促) '!C35)</f>
        <v/>
      </c>
      <c r="D306" s="1512" t="str">
        <f>IF('⑥5.スケジュール(PR) '!D224="","",'⑥5.スケジュール(PR) '!D224)</f>
        <v/>
      </c>
      <c r="E306" s="538">
        <f>SUM(E307:E315)</f>
        <v>0</v>
      </c>
      <c r="F306" s="538">
        <f>SUM(F307:F315)</f>
        <v>0</v>
      </c>
      <c r="G306" s="538">
        <f>SUM(G307:G315)</f>
        <v>0</v>
      </c>
      <c r="H306" s="538">
        <f>SUM(H307:H315)</f>
        <v>0</v>
      </c>
      <c r="I306" s="530"/>
      <c r="J306" s="1064"/>
      <c r="K306" s="1513"/>
      <c r="L306" s="521"/>
    </row>
    <row r="307" spans="2:13" ht="19.5" hidden="1" customHeight="1">
      <c r="B307" s="1498"/>
      <c r="C307" s="249" t="s">
        <v>188</v>
      </c>
      <c r="D307" s="522"/>
      <c r="E307" s="541">
        <f>SUM(F307:H307)</f>
        <v>0</v>
      </c>
      <c r="F307" s="523"/>
      <c r="G307" s="523"/>
      <c r="H307" s="523"/>
      <c r="I307" s="1170"/>
      <c r="J307" s="1503"/>
      <c r="K307" s="1504"/>
      <c r="L307" s="526"/>
      <c r="M307" s="123"/>
    </row>
    <row r="308" spans="2:13" ht="19.5" hidden="1" customHeight="1">
      <c r="B308" s="1499"/>
      <c r="C308" s="252" t="s">
        <v>189</v>
      </c>
      <c r="D308" s="524"/>
      <c r="E308" s="542">
        <f t="shared" ref="E308:E314" si="31">SUM(F308:H308)</f>
        <v>0</v>
      </c>
      <c r="F308" s="525"/>
      <c r="G308" s="525"/>
      <c r="H308" s="525"/>
      <c r="I308" s="1501"/>
      <c r="J308" s="1505"/>
      <c r="K308" s="1506"/>
      <c r="L308" s="521"/>
    </row>
    <row r="309" spans="2:13" ht="19.5" hidden="1" customHeight="1">
      <c r="B309" s="1499"/>
      <c r="C309" s="252" t="s">
        <v>190</v>
      </c>
      <c r="D309" s="524"/>
      <c r="E309" s="542">
        <f t="shared" si="31"/>
        <v>0</v>
      </c>
      <c r="F309" s="525"/>
      <c r="G309" s="525"/>
      <c r="H309" s="525"/>
      <c r="I309" s="1501"/>
      <c r="J309" s="1505"/>
      <c r="K309" s="1506"/>
      <c r="L309" s="521"/>
    </row>
    <row r="310" spans="2:13" ht="19.5" hidden="1" customHeight="1">
      <c r="B310" s="1499"/>
      <c r="C310" s="255" t="s">
        <v>191</v>
      </c>
      <c r="D310" s="524"/>
      <c r="E310" s="542">
        <f t="shared" si="31"/>
        <v>0</v>
      </c>
      <c r="F310" s="525"/>
      <c r="G310" s="525"/>
      <c r="H310" s="525"/>
      <c r="I310" s="1501"/>
      <c r="J310" s="1505"/>
      <c r="K310" s="1506"/>
      <c r="L310" s="521"/>
    </row>
    <row r="311" spans="2:13" ht="19.5" hidden="1" customHeight="1">
      <c r="B311" s="1499"/>
      <c r="C311" s="252" t="s">
        <v>192</v>
      </c>
      <c r="D311" s="524"/>
      <c r="E311" s="542">
        <f t="shared" si="31"/>
        <v>0</v>
      </c>
      <c r="F311" s="525"/>
      <c r="G311" s="525"/>
      <c r="H311" s="525"/>
      <c r="I311" s="1501"/>
      <c r="J311" s="1505"/>
      <c r="K311" s="1506"/>
      <c r="L311" s="526"/>
      <c r="M311" s="123"/>
    </row>
    <row r="312" spans="2:13" ht="19.5" hidden="1" customHeight="1">
      <c r="B312" s="1499"/>
      <c r="C312" s="252" t="s">
        <v>193</v>
      </c>
      <c r="D312" s="524"/>
      <c r="E312" s="542">
        <f t="shared" si="31"/>
        <v>0</v>
      </c>
      <c r="F312" s="527"/>
      <c r="G312" s="527"/>
      <c r="H312" s="527"/>
      <c r="I312" s="1501"/>
      <c r="J312" s="1505"/>
      <c r="K312" s="1506"/>
      <c r="L312" s="526"/>
      <c r="M312" s="123"/>
    </row>
    <row r="313" spans="2:13" ht="19.5" hidden="1" customHeight="1">
      <c r="B313" s="1499"/>
      <c r="C313" s="257" t="s">
        <v>194</v>
      </c>
      <c r="D313" s="524"/>
      <c r="E313" s="542">
        <f t="shared" si="31"/>
        <v>0</v>
      </c>
      <c r="F313" s="525"/>
      <c r="G313" s="525"/>
      <c r="H313" s="525"/>
      <c r="I313" s="1501"/>
      <c r="J313" s="1505"/>
      <c r="K313" s="1506"/>
      <c r="L313" s="526"/>
      <c r="M313" s="123"/>
    </row>
    <row r="314" spans="2:13" ht="19.5" hidden="1" customHeight="1">
      <c r="B314" s="1499"/>
      <c r="C314" s="252" t="s">
        <v>195</v>
      </c>
      <c r="D314" s="524"/>
      <c r="E314" s="542">
        <f t="shared" si="31"/>
        <v>0</v>
      </c>
      <c r="F314" s="525"/>
      <c r="G314" s="525"/>
      <c r="H314" s="525"/>
      <c r="I314" s="1501"/>
      <c r="J314" s="1505"/>
      <c r="K314" s="1506"/>
      <c r="L314" s="526"/>
      <c r="M314" s="123"/>
    </row>
    <row r="315" spans="2:13" ht="19.5" hidden="1" customHeight="1" thickBot="1">
      <c r="B315" s="1499"/>
      <c r="C315" s="258" t="s">
        <v>196</v>
      </c>
      <c r="D315" s="533"/>
      <c r="E315" s="544">
        <f>SUM(F315:H315)</f>
        <v>0</v>
      </c>
      <c r="F315" s="534"/>
      <c r="G315" s="534"/>
      <c r="H315" s="534"/>
      <c r="I315" s="1501"/>
      <c r="J315" s="1527"/>
      <c r="K315" s="1528"/>
      <c r="L315" s="526"/>
      <c r="M315" s="123"/>
    </row>
    <row r="316" spans="2:13" ht="37.5" hidden="1" customHeight="1">
      <c r="B316" s="539" t="str">
        <f>IF('①4.事業内容（販促）'!B36="","",'①4.事業内容（販促）'!B36)</f>
        <v/>
      </c>
      <c r="C316" s="1490" t="str">
        <f>IF('⑥5.スケジュール(販促) '!C36="","",'⑥5.スケジュール(販促) '!C36)</f>
        <v/>
      </c>
      <c r="D316" s="1491" t="str">
        <f>IF('⑥5.スケジュール(PR) '!D234="","",'⑥5.スケジュール(PR) '!D234)</f>
        <v/>
      </c>
      <c r="E316" s="540">
        <f>SUM(E317:E325)</f>
        <v>0</v>
      </c>
      <c r="F316" s="540">
        <f>SUM(F317:F325)</f>
        <v>0</v>
      </c>
      <c r="G316" s="540">
        <f>SUM(G317:G325)</f>
        <v>0</v>
      </c>
      <c r="H316" s="540">
        <f>SUM(H317:H325)</f>
        <v>0</v>
      </c>
      <c r="I316" s="532"/>
      <c r="J316" s="1492"/>
      <c r="K316" s="1493"/>
      <c r="L316" s="521"/>
    </row>
    <row r="317" spans="2:13" ht="19.5" hidden="1" customHeight="1">
      <c r="B317" s="1498"/>
      <c r="C317" s="249" t="s">
        <v>188</v>
      </c>
      <c r="D317" s="522"/>
      <c r="E317" s="541">
        <f>SUM(F317:H317)</f>
        <v>0</v>
      </c>
      <c r="F317" s="523"/>
      <c r="G317" s="523"/>
      <c r="H317" s="523"/>
      <c r="I317" s="1170"/>
      <c r="J317" s="1503"/>
      <c r="K317" s="1504"/>
      <c r="L317" s="526"/>
      <c r="M317" s="123"/>
    </row>
    <row r="318" spans="2:13" ht="19.5" hidden="1" customHeight="1">
      <c r="B318" s="1499"/>
      <c r="C318" s="252" t="s">
        <v>189</v>
      </c>
      <c r="D318" s="524"/>
      <c r="E318" s="542">
        <f t="shared" ref="E318:E324" si="32">SUM(F318:H318)</f>
        <v>0</v>
      </c>
      <c r="F318" s="525"/>
      <c r="G318" s="525"/>
      <c r="H318" s="525"/>
      <c r="I318" s="1501"/>
      <c r="J318" s="1505"/>
      <c r="K318" s="1506"/>
      <c r="L318" s="521"/>
    </row>
    <row r="319" spans="2:13" ht="19.5" hidden="1" customHeight="1">
      <c r="B319" s="1499"/>
      <c r="C319" s="252" t="s">
        <v>190</v>
      </c>
      <c r="D319" s="524"/>
      <c r="E319" s="542">
        <f t="shared" si="32"/>
        <v>0</v>
      </c>
      <c r="F319" s="525"/>
      <c r="G319" s="525"/>
      <c r="H319" s="525"/>
      <c r="I319" s="1501"/>
      <c r="J319" s="1505"/>
      <c r="K319" s="1506"/>
      <c r="L319" s="521"/>
    </row>
    <row r="320" spans="2:13" ht="19.5" hidden="1" customHeight="1">
      <c r="B320" s="1499"/>
      <c r="C320" s="255" t="s">
        <v>191</v>
      </c>
      <c r="D320" s="524"/>
      <c r="E320" s="542">
        <f t="shared" si="32"/>
        <v>0</v>
      </c>
      <c r="F320" s="525"/>
      <c r="G320" s="525"/>
      <c r="H320" s="525"/>
      <c r="I320" s="1501"/>
      <c r="J320" s="1505"/>
      <c r="K320" s="1506"/>
      <c r="L320" s="521"/>
    </row>
    <row r="321" spans="2:13" ht="19.5" hidden="1" customHeight="1">
      <c r="B321" s="1499"/>
      <c r="C321" s="252" t="s">
        <v>192</v>
      </c>
      <c r="D321" s="524"/>
      <c r="E321" s="542">
        <f t="shared" si="32"/>
        <v>0</v>
      </c>
      <c r="F321" s="525"/>
      <c r="G321" s="525"/>
      <c r="H321" s="525"/>
      <c r="I321" s="1501"/>
      <c r="J321" s="1505"/>
      <c r="K321" s="1506"/>
      <c r="L321" s="526"/>
      <c r="M321" s="123"/>
    </row>
    <row r="322" spans="2:13" ht="19.5" hidden="1" customHeight="1">
      <c r="B322" s="1499"/>
      <c r="C322" s="252" t="s">
        <v>193</v>
      </c>
      <c r="D322" s="524"/>
      <c r="E322" s="542">
        <f t="shared" si="32"/>
        <v>0</v>
      </c>
      <c r="F322" s="527"/>
      <c r="G322" s="527"/>
      <c r="H322" s="527"/>
      <c r="I322" s="1501"/>
      <c r="J322" s="1507"/>
      <c r="K322" s="1508"/>
      <c r="L322" s="526"/>
      <c r="M322" s="123"/>
    </row>
    <row r="323" spans="2:13" ht="19.5" hidden="1" customHeight="1">
      <c r="B323" s="1499"/>
      <c r="C323" s="257" t="s">
        <v>194</v>
      </c>
      <c r="D323" s="524"/>
      <c r="E323" s="542">
        <f t="shared" si="32"/>
        <v>0</v>
      </c>
      <c r="F323" s="525"/>
      <c r="G323" s="525"/>
      <c r="H323" s="525"/>
      <c r="I323" s="1501"/>
      <c r="J323" s="1505"/>
      <c r="K323" s="1506"/>
      <c r="L323" s="526"/>
      <c r="M323" s="123"/>
    </row>
    <row r="324" spans="2:13" ht="19.5" hidden="1" customHeight="1">
      <c r="B324" s="1499"/>
      <c r="C324" s="252" t="s">
        <v>195</v>
      </c>
      <c r="D324" s="524"/>
      <c r="E324" s="542">
        <f t="shared" si="32"/>
        <v>0</v>
      </c>
      <c r="F324" s="525"/>
      <c r="G324" s="525"/>
      <c r="H324" s="525"/>
      <c r="I324" s="1501"/>
      <c r="J324" s="1505"/>
      <c r="K324" s="1506"/>
      <c r="L324" s="526"/>
      <c r="M324" s="123"/>
    </row>
    <row r="325" spans="2:13" ht="19.5" hidden="1" customHeight="1" thickBot="1">
      <c r="B325" s="1500"/>
      <c r="C325" s="258" t="s">
        <v>196</v>
      </c>
      <c r="D325" s="528"/>
      <c r="E325" s="543">
        <f>SUM(F325:H325)</f>
        <v>0</v>
      </c>
      <c r="F325" s="529"/>
      <c r="G325" s="529"/>
      <c r="H325" s="529"/>
      <c r="I325" s="1502"/>
      <c r="J325" s="1496"/>
      <c r="K325" s="1497"/>
      <c r="L325" s="526"/>
      <c r="M325" s="123"/>
    </row>
    <row r="326" spans="2:13" ht="37.5" hidden="1" customHeight="1">
      <c r="B326" s="514" t="str">
        <f>IF('①4.事業内容（販促）'!B37="","",'①4.事業内容（販促）'!B37)</f>
        <v/>
      </c>
      <c r="C326" s="1511" t="str">
        <f>IF('⑥5.スケジュール(販促) '!C37="","",'⑥5.スケジュール(販促) '!C37)</f>
        <v/>
      </c>
      <c r="D326" s="1512" t="str">
        <f>IF('⑥5.スケジュール(PR) '!D244="","",'⑥5.スケジュール(PR) '!D244)</f>
        <v/>
      </c>
      <c r="E326" s="538">
        <f>SUM(E327:E335)</f>
        <v>0</v>
      </c>
      <c r="F326" s="538">
        <f>SUM(F327:F335)</f>
        <v>0</v>
      </c>
      <c r="G326" s="538">
        <f>SUM(G327:G335)</f>
        <v>0</v>
      </c>
      <c r="H326" s="538">
        <f>SUM(H327:H335)</f>
        <v>0</v>
      </c>
      <c r="I326" s="530"/>
      <c r="J326" s="1064"/>
      <c r="K326" s="1513"/>
      <c r="L326" s="521"/>
    </row>
    <row r="327" spans="2:13" ht="19.5" hidden="1" customHeight="1">
      <c r="B327" s="1498"/>
      <c r="C327" s="249" t="s">
        <v>188</v>
      </c>
      <c r="D327" s="522"/>
      <c r="E327" s="541">
        <f>SUM(F327:H327)</f>
        <v>0</v>
      </c>
      <c r="F327" s="523"/>
      <c r="G327" s="523"/>
      <c r="H327" s="523"/>
      <c r="I327" s="1170"/>
      <c r="J327" s="1503"/>
      <c r="K327" s="1504"/>
      <c r="L327" s="526"/>
      <c r="M327" s="123"/>
    </row>
    <row r="328" spans="2:13" ht="19.5" hidden="1" customHeight="1">
      <c r="B328" s="1499"/>
      <c r="C328" s="252" t="s">
        <v>189</v>
      </c>
      <c r="D328" s="524"/>
      <c r="E328" s="542">
        <f t="shared" ref="E328:E334" si="33">SUM(F328:H328)</f>
        <v>0</v>
      </c>
      <c r="F328" s="525"/>
      <c r="G328" s="525"/>
      <c r="H328" s="525"/>
      <c r="I328" s="1501"/>
      <c r="J328" s="1505"/>
      <c r="K328" s="1506"/>
      <c r="L328" s="521"/>
    </row>
    <row r="329" spans="2:13" ht="19.5" hidden="1" customHeight="1">
      <c r="B329" s="1499"/>
      <c r="C329" s="252" t="s">
        <v>190</v>
      </c>
      <c r="D329" s="524"/>
      <c r="E329" s="542">
        <f t="shared" si="33"/>
        <v>0</v>
      </c>
      <c r="F329" s="525"/>
      <c r="G329" s="525"/>
      <c r="H329" s="525"/>
      <c r="I329" s="1501"/>
      <c r="J329" s="1505"/>
      <c r="K329" s="1506"/>
      <c r="L329" s="521"/>
    </row>
    <row r="330" spans="2:13" ht="19.5" hidden="1" customHeight="1">
      <c r="B330" s="1499"/>
      <c r="C330" s="255" t="s">
        <v>191</v>
      </c>
      <c r="D330" s="524"/>
      <c r="E330" s="542">
        <f t="shared" si="33"/>
        <v>0</v>
      </c>
      <c r="F330" s="525"/>
      <c r="G330" s="525"/>
      <c r="H330" s="525"/>
      <c r="I330" s="1501"/>
      <c r="J330" s="1505"/>
      <c r="K330" s="1506"/>
      <c r="L330" s="521"/>
    </row>
    <row r="331" spans="2:13" ht="19.5" hidden="1" customHeight="1">
      <c r="B331" s="1499"/>
      <c r="C331" s="252" t="s">
        <v>192</v>
      </c>
      <c r="D331" s="524"/>
      <c r="E331" s="542">
        <f t="shared" si="33"/>
        <v>0</v>
      </c>
      <c r="F331" s="525"/>
      <c r="G331" s="525"/>
      <c r="H331" s="525"/>
      <c r="I331" s="1501"/>
      <c r="J331" s="1505"/>
      <c r="K331" s="1506"/>
      <c r="L331" s="526"/>
      <c r="M331" s="123"/>
    </row>
    <row r="332" spans="2:13" ht="19.5" hidden="1" customHeight="1">
      <c r="B332" s="1499"/>
      <c r="C332" s="252" t="s">
        <v>193</v>
      </c>
      <c r="D332" s="524"/>
      <c r="E332" s="542">
        <f t="shared" si="33"/>
        <v>0</v>
      </c>
      <c r="F332" s="527"/>
      <c r="G332" s="527"/>
      <c r="H332" s="527"/>
      <c r="I332" s="1501"/>
      <c r="J332" s="1505"/>
      <c r="K332" s="1506"/>
      <c r="L332" s="526"/>
      <c r="M332" s="123"/>
    </row>
    <row r="333" spans="2:13" ht="19.5" hidden="1" customHeight="1">
      <c r="B333" s="1499"/>
      <c r="C333" s="257" t="s">
        <v>194</v>
      </c>
      <c r="D333" s="524"/>
      <c r="E333" s="542">
        <f t="shared" si="33"/>
        <v>0</v>
      </c>
      <c r="F333" s="525"/>
      <c r="G333" s="525"/>
      <c r="H333" s="525"/>
      <c r="I333" s="1501"/>
      <c r="J333" s="1505"/>
      <c r="K333" s="1506"/>
      <c r="L333" s="526"/>
      <c r="M333" s="123"/>
    </row>
    <row r="334" spans="2:13" ht="19.5" hidden="1" customHeight="1">
      <c r="B334" s="1499"/>
      <c r="C334" s="252" t="s">
        <v>195</v>
      </c>
      <c r="D334" s="524"/>
      <c r="E334" s="542">
        <f t="shared" si="33"/>
        <v>0</v>
      </c>
      <c r="F334" s="525"/>
      <c r="G334" s="525"/>
      <c r="H334" s="525"/>
      <c r="I334" s="1501"/>
      <c r="J334" s="1505"/>
      <c r="K334" s="1506"/>
      <c r="L334" s="526"/>
      <c r="M334" s="123"/>
    </row>
    <row r="335" spans="2:13" ht="19.5" hidden="1" customHeight="1" thickBot="1">
      <c r="B335" s="1500"/>
      <c r="C335" s="258" t="s">
        <v>196</v>
      </c>
      <c r="D335" s="528"/>
      <c r="E335" s="543">
        <f>SUM(F335:H335)</f>
        <v>0</v>
      </c>
      <c r="F335" s="529"/>
      <c r="G335" s="529"/>
      <c r="H335" s="529"/>
      <c r="I335" s="1502"/>
      <c r="J335" s="1494"/>
      <c r="K335" s="1495"/>
      <c r="L335" s="526"/>
      <c r="M335" s="123"/>
    </row>
    <row r="336" spans="2:13" ht="40.5" hidden="1" customHeight="1">
      <c r="B336" s="514" t="str">
        <f>IF('①4.事業内容（販促）'!B38="","",'①4.事業内容（販促）'!B38)</f>
        <v/>
      </c>
      <c r="C336" s="1511" t="str">
        <f>IF('⑥5.スケジュール(販促) '!C38="","",'⑥5.スケジュール(販促) '!C38)</f>
        <v/>
      </c>
      <c r="D336" s="1512" t="str">
        <f>IF('⑥5.スケジュール(PR) '!D254="","",'⑥5.スケジュール(PR) '!D254)</f>
        <v/>
      </c>
      <c r="E336" s="538">
        <f>SUM(E337:E345)</f>
        <v>0</v>
      </c>
      <c r="F336" s="538">
        <f>SUM(F337:F345)</f>
        <v>0</v>
      </c>
      <c r="G336" s="538">
        <f>SUM(G337:G345)</f>
        <v>0</v>
      </c>
      <c r="H336" s="538">
        <f>SUM(H337:H345)</f>
        <v>0</v>
      </c>
      <c r="I336" s="531"/>
      <c r="J336" s="1514"/>
      <c r="K336" s="1515"/>
      <c r="L336" s="521"/>
    </row>
    <row r="337" spans="2:13" ht="19.5" hidden="1" customHeight="1">
      <c r="B337" s="1498"/>
      <c r="C337" s="249" t="s">
        <v>188</v>
      </c>
      <c r="D337" s="522"/>
      <c r="E337" s="541">
        <f>SUM(F337:H337)</f>
        <v>0</v>
      </c>
      <c r="F337" s="523"/>
      <c r="G337" s="523"/>
      <c r="H337" s="523"/>
      <c r="I337" s="1170"/>
      <c r="J337" s="1503"/>
      <c r="K337" s="1504"/>
      <c r="L337" s="521"/>
    </row>
    <row r="338" spans="2:13" ht="19.5" hidden="1" customHeight="1">
      <c r="B338" s="1499"/>
      <c r="C338" s="252" t="s">
        <v>189</v>
      </c>
      <c r="D338" s="524"/>
      <c r="E338" s="542">
        <f t="shared" ref="E338:E344" si="34">SUM(F338:H338)</f>
        <v>0</v>
      </c>
      <c r="F338" s="525"/>
      <c r="G338" s="525"/>
      <c r="H338" s="525"/>
      <c r="I338" s="1501"/>
      <c r="J338" s="1505"/>
      <c r="K338" s="1506"/>
      <c r="L338" s="526"/>
      <c r="M338" s="123"/>
    </row>
    <row r="339" spans="2:13" ht="19.5" hidden="1" customHeight="1">
      <c r="B339" s="1499"/>
      <c r="C339" s="252" t="s">
        <v>190</v>
      </c>
      <c r="D339" s="524"/>
      <c r="E339" s="542">
        <f t="shared" si="34"/>
        <v>0</v>
      </c>
      <c r="F339" s="525"/>
      <c r="G339" s="525"/>
      <c r="H339" s="525"/>
      <c r="I339" s="1501"/>
      <c r="J339" s="1505"/>
      <c r="K339" s="1506"/>
      <c r="L339" s="526"/>
      <c r="M339" s="123"/>
    </row>
    <row r="340" spans="2:13" ht="19.5" hidden="1" customHeight="1">
      <c r="B340" s="1499"/>
      <c r="C340" s="255" t="s">
        <v>191</v>
      </c>
      <c r="D340" s="524"/>
      <c r="E340" s="542">
        <f t="shared" si="34"/>
        <v>0</v>
      </c>
      <c r="F340" s="525"/>
      <c r="G340" s="525"/>
      <c r="H340" s="525"/>
      <c r="I340" s="1501"/>
      <c r="J340" s="1505"/>
      <c r="K340" s="1506"/>
      <c r="L340" s="526"/>
      <c r="M340" s="123"/>
    </row>
    <row r="341" spans="2:13" ht="19.5" hidden="1" customHeight="1">
      <c r="B341" s="1499"/>
      <c r="C341" s="252" t="s">
        <v>192</v>
      </c>
      <c r="D341" s="524"/>
      <c r="E341" s="542">
        <f t="shared" si="34"/>
        <v>0</v>
      </c>
      <c r="F341" s="525"/>
      <c r="G341" s="525"/>
      <c r="H341" s="525"/>
      <c r="I341" s="1501"/>
      <c r="J341" s="1505"/>
      <c r="K341" s="1506"/>
      <c r="L341" s="521"/>
    </row>
    <row r="342" spans="2:13" ht="19.5" hidden="1" customHeight="1">
      <c r="B342" s="1499"/>
      <c r="C342" s="252" t="s">
        <v>193</v>
      </c>
      <c r="D342" s="524"/>
      <c r="E342" s="542">
        <f t="shared" si="34"/>
        <v>0</v>
      </c>
      <c r="F342" s="527"/>
      <c r="G342" s="527"/>
      <c r="H342" s="527"/>
      <c r="I342" s="1501"/>
      <c r="J342" s="1507"/>
      <c r="K342" s="1508"/>
      <c r="L342" s="521"/>
    </row>
    <row r="343" spans="2:13" ht="19.5" hidden="1" customHeight="1">
      <c r="B343" s="1499"/>
      <c r="C343" s="257" t="s">
        <v>194</v>
      </c>
      <c r="D343" s="524"/>
      <c r="E343" s="542">
        <f t="shared" si="34"/>
        <v>0</v>
      </c>
      <c r="F343" s="525"/>
      <c r="G343" s="525"/>
      <c r="H343" s="525"/>
      <c r="I343" s="1501"/>
      <c r="J343" s="1505"/>
      <c r="K343" s="1506"/>
      <c r="L343" s="521"/>
    </row>
    <row r="344" spans="2:13" ht="19.5" hidden="1" customHeight="1">
      <c r="B344" s="1499"/>
      <c r="C344" s="252" t="s">
        <v>195</v>
      </c>
      <c r="D344" s="524"/>
      <c r="E344" s="542">
        <f t="shared" si="34"/>
        <v>0</v>
      </c>
      <c r="F344" s="525"/>
      <c r="G344" s="525"/>
      <c r="H344" s="525"/>
      <c r="I344" s="1501"/>
      <c r="J344" s="1505"/>
      <c r="K344" s="1506"/>
      <c r="L344" s="521"/>
    </row>
    <row r="345" spans="2:13" ht="19.5" hidden="1" customHeight="1" thickBot="1">
      <c r="B345" s="1500"/>
      <c r="C345" s="258" t="s">
        <v>196</v>
      </c>
      <c r="D345" s="528"/>
      <c r="E345" s="543">
        <f>SUM(F345:H345)</f>
        <v>0</v>
      </c>
      <c r="F345" s="529"/>
      <c r="G345" s="529"/>
      <c r="H345" s="529"/>
      <c r="I345" s="1502"/>
      <c r="J345" s="1496"/>
      <c r="K345" s="1497"/>
      <c r="L345" s="521"/>
    </row>
    <row r="346" spans="2:13" ht="37.5" hidden="1" customHeight="1">
      <c r="B346" s="514" t="str">
        <f>IF('①4.事業内容（販促）'!B39="","",'①4.事業内容（販促）'!B39)</f>
        <v/>
      </c>
      <c r="C346" s="1511" t="str">
        <f>IF('⑥5.スケジュール(販促) '!C39="","",'⑥5.スケジュール(販促) '!C39)</f>
        <v/>
      </c>
      <c r="D346" s="1512" t="str">
        <f>IF('⑥5.スケジュール(PR) '!D264="","",'⑥5.スケジュール(PR) '!D264)</f>
        <v/>
      </c>
      <c r="E346" s="538">
        <f>SUM(E347:E355)</f>
        <v>0</v>
      </c>
      <c r="F346" s="538">
        <f>SUM(F347:F355)</f>
        <v>0</v>
      </c>
      <c r="G346" s="538">
        <f>SUM(G347:G355)</f>
        <v>0</v>
      </c>
      <c r="H346" s="538">
        <f>SUM(H347:H355)</f>
        <v>0</v>
      </c>
      <c r="I346" s="530"/>
      <c r="J346" s="1064"/>
      <c r="K346" s="1513"/>
      <c r="L346" s="521"/>
    </row>
    <row r="347" spans="2:13" ht="19.5" hidden="1" customHeight="1">
      <c r="B347" s="1498"/>
      <c r="C347" s="249" t="s">
        <v>188</v>
      </c>
      <c r="D347" s="522"/>
      <c r="E347" s="541">
        <f>SUM(F347:H347)</f>
        <v>0</v>
      </c>
      <c r="F347" s="523"/>
      <c r="G347" s="523"/>
      <c r="H347" s="523"/>
      <c r="I347" s="1170"/>
      <c r="J347" s="1503"/>
      <c r="K347" s="1504"/>
      <c r="L347" s="526"/>
      <c r="M347" s="123"/>
    </row>
    <row r="348" spans="2:13" ht="19.5" hidden="1" customHeight="1">
      <c r="B348" s="1499"/>
      <c r="C348" s="252" t="s">
        <v>189</v>
      </c>
      <c r="D348" s="524"/>
      <c r="E348" s="542">
        <f t="shared" ref="E348:E354" si="35">SUM(F348:H348)</f>
        <v>0</v>
      </c>
      <c r="F348" s="525"/>
      <c r="G348" s="525"/>
      <c r="H348" s="525"/>
      <c r="I348" s="1501"/>
      <c r="J348" s="1505"/>
      <c r="K348" s="1506"/>
      <c r="L348" s="521"/>
    </row>
    <row r="349" spans="2:13" ht="19.5" hidden="1" customHeight="1">
      <c r="B349" s="1499"/>
      <c r="C349" s="252" t="s">
        <v>190</v>
      </c>
      <c r="D349" s="524"/>
      <c r="E349" s="542">
        <f t="shared" si="35"/>
        <v>0</v>
      </c>
      <c r="F349" s="525"/>
      <c r="G349" s="525"/>
      <c r="H349" s="525"/>
      <c r="I349" s="1501"/>
      <c r="J349" s="1505"/>
      <c r="K349" s="1506"/>
      <c r="L349" s="521"/>
    </row>
    <row r="350" spans="2:13" ht="19.5" hidden="1" customHeight="1">
      <c r="B350" s="1499"/>
      <c r="C350" s="255" t="s">
        <v>191</v>
      </c>
      <c r="D350" s="524"/>
      <c r="E350" s="542">
        <f t="shared" si="35"/>
        <v>0</v>
      </c>
      <c r="F350" s="525"/>
      <c r="G350" s="525"/>
      <c r="H350" s="525"/>
      <c r="I350" s="1501"/>
      <c r="J350" s="1505"/>
      <c r="K350" s="1506"/>
      <c r="L350" s="521"/>
    </row>
    <row r="351" spans="2:13" ht="19.5" hidden="1" customHeight="1">
      <c r="B351" s="1499"/>
      <c r="C351" s="252" t="s">
        <v>192</v>
      </c>
      <c r="D351" s="524"/>
      <c r="E351" s="542">
        <f t="shared" si="35"/>
        <v>0</v>
      </c>
      <c r="F351" s="525"/>
      <c r="G351" s="525"/>
      <c r="H351" s="525"/>
      <c r="I351" s="1501"/>
      <c r="J351" s="1505"/>
      <c r="K351" s="1506"/>
      <c r="L351" s="526"/>
      <c r="M351" s="123"/>
    </row>
    <row r="352" spans="2:13" ht="19.5" hidden="1" customHeight="1">
      <c r="B352" s="1499"/>
      <c r="C352" s="252" t="s">
        <v>193</v>
      </c>
      <c r="D352" s="524"/>
      <c r="E352" s="542">
        <f t="shared" si="35"/>
        <v>0</v>
      </c>
      <c r="F352" s="527"/>
      <c r="G352" s="527"/>
      <c r="H352" s="527"/>
      <c r="I352" s="1501"/>
      <c r="J352" s="1505"/>
      <c r="K352" s="1506"/>
      <c r="L352" s="526"/>
      <c r="M352" s="123"/>
    </row>
    <row r="353" spans="2:13" ht="19.5" hidden="1" customHeight="1">
      <c r="B353" s="1499"/>
      <c r="C353" s="257" t="s">
        <v>194</v>
      </c>
      <c r="D353" s="524"/>
      <c r="E353" s="542">
        <f t="shared" si="35"/>
        <v>0</v>
      </c>
      <c r="F353" s="525"/>
      <c r="G353" s="525"/>
      <c r="H353" s="525"/>
      <c r="I353" s="1501"/>
      <c r="J353" s="1505"/>
      <c r="K353" s="1506"/>
      <c r="L353" s="526"/>
      <c r="M353" s="123"/>
    </row>
    <row r="354" spans="2:13" ht="19.5" hidden="1" customHeight="1">
      <c r="B354" s="1499"/>
      <c r="C354" s="252" t="s">
        <v>195</v>
      </c>
      <c r="D354" s="524"/>
      <c r="E354" s="542">
        <f t="shared" si="35"/>
        <v>0</v>
      </c>
      <c r="F354" s="525"/>
      <c r="G354" s="525"/>
      <c r="H354" s="525"/>
      <c r="I354" s="1501"/>
      <c r="J354" s="1505"/>
      <c r="K354" s="1506"/>
      <c r="L354" s="526"/>
      <c r="M354" s="123"/>
    </row>
    <row r="355" spans="2:13" ht="19.5" hidden="1" customHeight="1" thickBot="1">
      <c r="B355" s="1500"/>
      <c r="C355" s="258" t="s">
        <v>196</v>
      </c>
      <c r="D355" s="528"/>
      <c r="E355" s="543">
        <f>SUM(F355:H355)</f>
        <v>0</v>
      </c>
      <c r="F355" s="529"/>
      <c r="G355" s="529"/>
      <c r="H355" s="529"/>
      <c r="I355" s="1502"/>
      <c r="J355" s="1494"/>
      <c r="K355" s="1495"/>
      <c r="L355" s="526"/>
      <c r="M355" s="123"/>
    </row>
    <row r="356" spans="2:13" ht="37.5" hidden="1" customHeight="1">
      <c r="B356" s="514" t="str">
        <f>IF('①4.事業内容（販促）'!B40="","",'①4.事業内容（販促）'!B40)</f>
        <v/>
      </c>
      <c r="C356" s="1511" t="str">
        <f>IF('⑥5.スケジュール(販促) '!C40="","",'⑥5.スケジュール(販促) '!C40)</f>
        <v/>
      </c>
      <c r="D356" s="1512" t="str">
        <f>IF('⑥5.スケジュール(PR) '!D274="","",'⑥5.スケジュール(PR) '!D274)</f>
        <v/>
      </c>
      <c r="E356" s="538">
        <f>SUM(E357:E365)</f>
        <v>0</v>
      </c>
      <c r="F356" s="538">
        <f>SUM(F357:F365)</f>
        <v>0</v>
      </c>
      <c r="G356" s="538">
        <f>SUM(G357:G365)</f>
        <v>0</v>
      </c>
      <c r="H356" s="538">
        <f>SUM(H357:H365)</f>
        <v>0</v>
      </c>
      <c r="I356" s="531"/>
      <c r="J356" s="1514"/>
      <c r="K356" s="1515"/>
      <c r="L356" s="521"/>
    </row>
    <row r="357" spans="2:13" ht="19.5" hidden="1" customHeight="1">
      <c r="B357" s="1498"/>
      <c r="C357" s="249" t="s">
        <v>188</v>
      </c>
      <c r="D357" s="522"/>
      <c r="E357" s="541">
        <f>SUM(F357:H357)</f>
        <v>0</v>
      </c>
      <c r="F357" s="523"/>
      <c r="G357" s="523"/>
      <c r="H357" s="523"/>
      <c r="I357" s="1170"/>
      <c r="J357" s="1503"/>
      <c r="K357" s="1504"/>
      <c r="L357" s="526"/>
      <c r="M357" s="123"/>
    </row>
    <row r="358" spans="2:13" ht="19.5" hidden="1" customHeight="1">
      <c r="B358" s="1499"/>
      <c r="C358" s="252" t="s">
        <v>189</v>
      </c>
      <c r="D358" s="524"/>
      <c r="E358" s="542">
        <f t="shared" ref="E358:E364" si="36">SUM(F358:H358)</f>
        <v>0</v>
      </c>
      <c r="F358" s="525"/>
      <c r="G358" s="525"/>
      <c r="H358" s="525"/>
      <c r="I358" s="1501"/>
      <c r="J358" s="1505"/>
      <c r="K358" s="1506"/>
      <c r="L358" s="521"/>
    </row>
    <row r="359" spans="2:13" ht="19.5" hidden="1" customHeight="1">
      <c r="B359" s="1499"/>
      <c r="C359" s="252" t="s">
        <v>190</v>
      </c>
      <c r="D359" s="524"/>
      <c r="E359" s="542">
        <f t="shared" si="36"/>
        <v>0</v>
      </c>
      <c r="F359" s="525"/>
      <c r="G359" s="525"/>
      <c r="H359" s="525"/>
      <c r="I359" s="1501"/>
      <c r="J359" s="1505"/>
      <c r="K359" s="1506"/>
      <c r="L359" s="521"/>
    </row>
    <row r="360" spans="2:13" ht="19.5" hidden="1" customHeight="1">
      <c r="B360" s="1499"/>
      <c r="C360" s="255" t="s">
        <v>191</v>
      </c>
      <c r="D360" s="524"/>
      <c r="E360" s="542">
        <f t="shared" si="36"/>
        <v>0</v>
      </c>
      <c r="F360" s="525"/>
      <c r="G360" s="525"/>
      <c r="H360" s="525"/>
      <c r="I360" s="1501"/>
      <c r="J360" s="1505"/>
      <c r="K360" s="1506"/>
      <c r="L360" s="521"/>
    </row>
    <row r="361" spans="2:13" ht="19.5" hidden="1" customHeight="1">
      <c r="B361" s="1499"/>
      <c r="C361" s="252" t="s">
        <v>192</v>
      </c>
      <c r="D361" s="524"/>
      <c r="E361" s="542">
        <f t="shared" si="36"/>
        <v>0</v>
      </c>
      <c r="F361" s="525"/>
      <c r="G361" s="525"/>
      <c r="H361" s="525"/>
      <c r="I361" s="1501"/>
      <c r="J361" s="1505"/>
      <c r="K361" s="1506"/>
      <c r="L361" s="526"/>
      <c r="M361" s="123"/>
    </row>
    <row r="362" spans="2:13" ht="19.5" hidden="1" customHeight="1">
      <c r="B362" s="1499"/>
      <c r="C362" s="252" t="s">
        <v>193</v>
      </c>
      <c r="D362" s="524"/>
      <c r="E362" s="542">
        <f t="shared" si="36"/>
        <v>0</v>
      </c>
      <c r="F362" s="527"/>
      <c r="G362" s="527"/>
      <c r="H362" s="527"/>
      <c r="I362" s="1501"/>
      <c r="J362" s="1507"/>
      <c r="K362" s="1508"/>
      <c r="L362" s="526"/>
      <c r="M362" s="123"/>
    </row>
    <row r="363" spans="2:13" ht="19.5" hidden="1" customHeight="1">
      <c r="B363" s="1499"/>
      <c r="C363" s="257" t="s">
        <v>194</v>
      </c>
      <c r="D363" s="524"/>
      <c r="E363" s="542">
        <f t="shared" si="36"/>
        <v>0</v>
      </c>
      <c r="F363" s="525"/>
      <c r="G363" s="525"/>
      <c r="H363" s="525"/>
      <c r="I363" s="1501"/>
      <c r="J363" s="1505"/>
      <c r="K363" s="1506"/>
      <c r="L363" s="526"/>
      <c r="M363" s="123"/>
    </row>
    <row r="364" spans="2:13" ht="19.5" hidden="1" customHeight="1">
      <c r="B364" s="1499"/>
      <c r="C364" s="252" t="s">
        <v>195</v>
      </c>
      <c r="D364" s="524"/>
      <c r="E364" s="542">
        <f t="shared" si="36"/>
        <v>0</v>
      </c>
      <c r="F364" s="525"/>
      <c r="G364" s="525"/>
      <c r="H364" s="525"/>
      <c r="I364" s="1501"/>
      <c r="J364" s="1505"/>
      <c r="K364" s="1506"/>
      <c r="L364" s="526"/>
      <c r="M364" s="123"/>
    </row>
    <row r="365" spans="2:13" ht="19.5" hidden="1" customHeight="1" thickBot="1">
      <c r="B365" s="1500"/>
      <c r="C365" s="258" t="s">
        <v>196</v>
      </c>
      <c r="D365" s="528"/>
      <c r="E365" s="543">
        <f>SUM(F365:H365)</f>
        <v>0</v>
      </c>
      <c r="F365" s="529"/>
      <c r="G365" s="529"/>
      <c r="H365" s="529"/>
      <c r="I365" s="1502"/>
      <c r="J365" s="1496"/>
      <c r="K365" s="1497"/>
      <c r="L365" s="526"/>
      <c r="M365" s="123"/>
    </row>
    <row r="366" spans="2:13" ht="37.5" hidden="1" customHeight="1">
      <c r="B366" s="514" t="str">
        <f>IF('①4.事業内容（販促）'!B41="","",'①4.事業内容（販促）'!B41)</f>
        <v/>
      </c>
      <c r="C366" s="1511" t="str">
        <f>IF('⑥5.スケジュール(販促) '!C41="","",'⑥5.スケジュール(販促) '!C41)</f>
        <v/>
      </c>
      <c r="D366" s="1512" t="str">
        <f>IF('⑥5.スケジュール(PR) '!D284="","",'⑥5.スケジュール(PR) '!D284)</f>
        <v/>
      </c>
      <c r="E366" s="538">
        <f>SUM(E367:E375)</f>
        <v>0</v>
      </c>
      <c r="F366" s="538">
        <f>SUM(F367:F375)</f>
        <v>0</v>
      </c>
      <c r="G366" s="538">
        <f>SUM(G367:G375)</f>
        <v>0</v>
      </c>
      <c r="H366" s="538">
        <f>SUM(H367:H375)</f>
        <v>0</v>
      </c>
      <c r="I366" s="530"/>
      <c r="J366" s="1064"/>
      <c r="K366" s="1513"/>
      <c r="L366" s="521"/>
    </row>
    <row r="367" spans="2:13" ht="19.5" hidden="1" customHeight="1">
      <c r="B367" s="1498"/>
      <c r="C367" s="249" t="s">
        <v>188</v>
      </c>
      <c r="D367" s="522"/>
      <c r="E367" s="541">
        <f>SUM(F367:H367)</f>
        <v>0</v>
      </c>
      <c r="F367" s="523"/>
      <c r="G367" s="523"/>
      <c r="H367" s="523"/>
      <c r="I367" s="1170"/>
      <c r="J367" s="1503"/>
      <c r="K367" s="1504"/>
      <c r="L367" s="526"/>
      <c r="M367" s="123"/>
    </row>
    <row r="368" spans="2:13" ht="19.5" hidden="1" customHeight="1">
      <c r="B368" s="1499"/>
      <c r="C368" s="252" t="s">
        <v>189</v>
      </c>
      <c r="D368" s="524"/>
      <c r="E368" s="542">
        <f t="shared" ref="E368:E374" si="37">SUM(F368:H368)</f>
        <v>0</v>
      </c>
      <c r="F368" s="525"/>
      <c r="G368" s="525"/>
      <c r="H368" s="525"/>
      <c r="I368" s="1501"/>
      <c r="J368" s="1505"/>
      <c r="K368" s="1506"/>
      <c r="L368" s="521"/>
    </row>
    <row r="369" spans="2:13" ht="19.5" hidden="1" customHeight="1">
      <c r="B369" s="1499"/>
      <c r="C369" s="252" t="s">
        <v>190</v>
      </c>
      <c r="D369" s="524"/>
      <c r="E369" s="542">
        <f t="shared" si="37"/>
        <v>0</v>
      </c>
      <c r="F369" s="525"/>
      <c r="G369" s="525"/>
      <c r="H369" s="525"/>
      <c r="I369" s="1501"/>
      <c r="J369" s="1505"/>
      <c r="K369" s="1506"/>
      <c r="L369" s="521"/>
    </row>
    <row r="370" spans="2:13" ht="19.5" hidden="1" customHeight="1">
      <c r="B370" s="1499"/>
      <c r="C370" s="255" t="s">
        <v>191</v>
      </c>
      <c r="D370" s="524"/>
      <c r="E370" s="542">
        <f t="shared" si="37"/>
        <v>0</v>
      </c>
      <c r="F370" s="525"/>
      <c r="G370" s="525"/>
      <c r="H370" s="525"/>
      <c r="I370" s="1501"/>
      <c r="J370" s="1505"/>
      <c r="K370" s="1506"/>
      <c r="L370" s="521"/>
    </row>
    <row r="371" spans="2:13" ht="19.5" hidden="1" customHeight="1">
      <c r="B371" s="1499"/>
      <c r="C371" s="252" t="s">
        <v>192</v>
      </c>
      <c r="D371" s="524"/>
      <c r="E371" s="542">
        <f t="shared" si="37"/>
        <v>0</v>
      </c>
      <c r="F371" s="525"/>
      <c r="G371" s="525"/>
      <c r="H371" s="525"/>
      <c r="I371" s="1501"/>
      <c r="J371" s="1505"/>
      <c r="K371" s="1506"/>
      <c r="L371" s="526"/>
      <c r="M371" s="123"/>
    </row>
    <row r="372" spans="2:13" ht="19.5" hidden="1" customHeight="1">
      <c r="B372" s="1499"/>
      <c r="C372" s="252" t="s">
        <v>193</v>
      </c>
      <c r="D372" s="524"/>
      <c r="E372" s="542">
        <f t="shared" si="37"/>
        <v>0</v>
      </c>
      <c r="F372" s="527"/>
      <c r="G372" s="527"/>
      <c r="H372" s="527"/>
      <c r="I372" s="1501"/>
      <c r="J372" s="1505"/>
      <c r="K372" s="1506"/>
      <c r="L372" s="526"/>
      <c r="M372" s="123"/>
    </row>
    <row r="373" spans="2:13" ht="19.5" hidden="1" customHeight="1">
      <c r="B373" s="1499"/>
      <c r="C373" s="257" t="s">
        <v>194</v>
      </c>
      <c r="D373" s="524"/>
      <c r="E373" s="542">
        <f t="shared" si="37"/>
        <v>0</v>
      </c>
      <c r="F373" s="525"/>
      <c r="G373" s="525"/>
      <c r="H373" s="525"/>
      <c r="I373" s="1501"/>
      <c r="J373" s="1505"/>
      <c r="K373" s="1506"/>
      <c r="L373" s="526"/>
      <c r="M373" s="123"/>
    </row>
    <row r="374" spans="2:13" ht="19.5" hidden="1" customHeight="1">
      <c r="B374" s="1499"/>
      <c r="C374" s="252" t="s">
        <v>195</v>
      </c>
      <c r="D374" s="524"/>
      <c r="E374" s="542">
        <f t="shared" si="37"/>
        <v>0</v>
      </c>
      <c r="F374" s="525"/>
      <c r="G374" s="525"/>
      <c r="H374" s="525"/>
      <c r="I374" s="1501"/>
      <c r="J374" s="1505"/>
      <c r="K374" s="1506"/>
      <c r="L374" s="526"/>
      <c r="M374" s="123"/>
    </row>
    <row r="375" spans="2:13" ht="19.5" hidden="1" customHeight="1" thickBot="1">
      <c r="B375" s="1499"/>
      <c r="C375" s="258" t="s">
        <v>196</v>
      </c>
      <c r="D375" s="533"/>
      <c r="E375" s="544">
        <f>SUM(F375:H375)</f>
        <v>0</v>
      </c>
      <c r="F375" s="534"/>
      <c r="G375" s="534"/>
      <c r="H375" s="534"/>
      <c r="I375" s="1501"/>
      <c r="J375" s="1527"/>
      <c r="K375" s="1528"/>
      <c r="L375" s="526"/>
      <c r="M375" s="123"/>
    </row>
    <row r="376" spans="2:13" ht="37.5" hidden="1" customHeight="1">
      <c r="B376" s="539" t="str">
        <f>IF('①4.事業内容（販促）'!B42="","",'①4.事業内容（販促）'!B42)</f>
        <v/>
      </c>
      <c r="C376" s="1490" t="str">
        <f>IF('⑥5.スケジュール(販促) '!C42="","",'⑥5.スケジュール(販促) '!C42)</f>
        <v/>
      </c>
      <c r="D376" s="1491" t="str">
        <f>IF('⑥5.スケジュール(PR) '!D294="","",'⑥5.スケジュール(PR) '!D294)</f>
        <v/>
      </c>
      <c r="E376" s="540">
        <f>SUM(E377:E385)</f>
        <v>0</v>
      </c>
      <c r="F376" s="540">
        <f>SUM(F377:F385)</f>
        <v>0</v>
      </c>
      <c r="G376" s="540">
        <f>SUM(G377:G385)</f>
        <v>0</v>
      </c>
      <c r="H376" s="540">
        <f>SUM(H377:H385)</f>
        <v>0</v>
      </c>
      <c r="I376" s="532"/>
      <c r="J376" s="1492"/>
      <c r="K376" s="1493"/>
      <c r="L376" s="521"/>
    </row>
    <row r="377" spans="2:13" ht="19.5" hidden="1" customHeight="1">
      <c r="B377" s="1498"/>
      <c r="C377" s="249" t="s">
        <v>188</v>
      </c>
      <c r="D377" s="522"/>
      <c r="E377" s="541">
        <f>SUM(F377:H377)</f>
        <v>0</v>
      </c>
      <c r="F377" s="523"/>
      <c r="G377" s="523"/>
      <c r="H377" s="523"/>
      <c r="I377" s="1170"/>
      <c r="J377" s="1503"/>
      <c r="K377" s="1504"/>
      <c r="L377" s="526"/>
      <c r="M377" s="123"/>
    </row>
    <row r="378" spans="2:13" ht="19.5" hidden="1" customHeight="1">
      <c r="B378" s="1499"/>
      <c r="C378" s="252" t="s">
        <v>189</v>
      </c>
      <c r="D378" s="524"/>
      <c r="E378" s="542">
        <f t="shared" ref="E378:E384" si="38">SUM(F378:H378)</f>
        <v>0</v>
      </c>
      <c r="F378" s="525"/>
      <c r="G378" s="525"/>
      <c r="H378" s="525"/>
      <c r="I378" s="1501"/>
      <c r="J378" s="1505"/>
      <c r="K378" s="1506"/>
      <c r="L378" s="521"/>
    </row>
    <row r="379" spans="2:13" ht="19.5" hidden="1" customHeight="1">
      <c r="B379" s="1499"/>
      <c r="C379" s="252" t="s">
        <v>190</v>
      </c>
      <c r="D379" s="524"/>
      <c r="E379" s="542">
        <f t="shared" si="38"/>
        <v>0</v>
      </c>
      <c r="F379" s="525"/>
      <c r="G379" s="525"/>
      <c r="H379" s="525"/>
      <c r="I379" s="1501"/>
      <c r="J379" s="1505"/>
      <c r="K379" s="1506"/>
      <c r="L379" s="521"/>
    </row>
    <row r="380" spans="2:13" ht="19.5" hidden="1" customHeight="1">
      <c r="B380" s="1499"/>
      <c r="C380" s="255" t="s">
        <v>191</v>
      </c>
      <c r="D380" s="524"/>
      <c r="E380" s="542">
        <f t="shared" si="38"/>
        <v>0</v>
      </c>
      <c r="F380" s="525"/>
      <c r="G380" s="525"/>
      <c r="H380" s="525"/>
      <c r="I380" s="1501"/>
      <c r="J380" s="1505"/>
      <c r="K380" s="1506"/>
      <c r="L380" s="521"/>
    </row>
    <row r="381" spans="2:13" ht="19.5" hidden="1" customHeight="1">
      <c r="B381" s="1499"/>
      <c r="C381" s="252" t="s">
        <v>192</v>
      </c>
      <c r="D381" s="524"/>
      <c r="E381" s="542">
        <f t="shared" si="38"/>
        <v>0</v>
      </c>
      <c r="F381" s="525"/>
      <c r="G381" s="525"/>
      <c r="H381" s="525"/>
      <c r="I381" s="1501"/>
      <c r="J381" s="1505"/>
      <c r="K381" s="1506"/>
      <c r="L381" s="526"/>
      <c r="M381" s="123"/>
    </row>
    <row r="382" spans="2:13" ht="19.5" hidden="1" customHeight="1">
      <c r="B382" s="1499"/>
      <c r="C382" s="252" t="s">
        <v>193</v>
      </c>
      <c r="D382" s="524"/>
      <c r="E382" s="542">
        <f t="shared" si="38"/>
        <v>0</v>
      </c>
      <c r="F382" s="527"/>
      <c r="G382" s="527"/>
      <c r="H382" s="527"/>
      <c r="I382" s="1501"/>
      <c r="J382" s="1507"/>
      <c r="K382" s="1508"/>
      <c r="L382" s="526"/>
      <c r="M382" s="123"/>
    </row>
    <row r="383" spans="2:13" ht="19.5" hidden="1" customHeight="1">
      <c r="B383" s="1499"/>
      <c r="C383" s="257" t="s">
        <v>194</v>
      </c>
      <c r="D383" s="524"/>
      <c r="E383" s="542">
        <f t="shared" si="38"/>
        <v>0</v>
      </c>
      <c r="F383" s="525"/>
      <c r="G383" s="525"/>
      <c r="H383" s="525"/>
      <c r="I383" s="1501"/>
      <c r="J383" s="1505"/>
      <c r="K383" s="1506"/>
      <c r="L383" s="526"/>
      <c r="M383" s="123"/>
    </row>
    <row r="384" spans="2:13" ht="19.5" hidden="1" customHeight="1">
      <c r="B384" s="1499"/>
      <c r="C384" s="252" t="s">
        <v>195</v>
      </c>
      <c r="D384" s="524"/>
      <c r="E384" s="542">
        <f t="shared" si="38"/>
        <v>0</v>
      </c>
      <c r="F384" s="525"/>
      <c r="G384" s="525"/>
      <c r="H384" s="525"/>
      <c r="I384" s="1501"/>
      <c r="J384" s="1505"/>
      <c r="K384" s="1506"/>
      <c r="L384" s="526"/>
      <c r="M384" s="123"/>
    </row>
    <row r="385" spans="2:13" ht="19.5" hidden="1" customHeight="1" thickBot="1">
      <c r="B385" s="1500"/>
      <c r="C385" s="258" t="s">
        <v>196</v>
      </c>
      <c r="D385" s="528"/>
      <c r="E385" s="543">
        <f>SUM(F385:H385)</f>
        <v>0</v>
      </c>
      <c r="F385" s="529"/>
      <c r="G385" s="529"/>
      <c r="H385" s="529"/>
      <c r="I385" s="1502"/>
      <c r="J385" s="1496"/>
      <c r="K385" s="1497"/>
      <c r="L385" s="526"/>
      <c r="M385" s="123"/>
    </row>
    <row r="386" spans="2:13" ht="37.5" hidden="1" customHeight="1">
      <c r="B386" s="514" t="str">
        <f>IF('①4.事業内容（販促）'!B43="","",'①4.事業内容（販促）'!B43)</f>
        <v/>
      </c>
      <c r="C386" s="1511" t="str">
        <f>IF('⑥5.スケジュール(販促) '!C43="","",'⑥5.スケジュール(販促) '!C43)</f>
        <v/>
      </c>
      <c r="D386" s="1512" t="str">
        <f>IF('⑥5.スケジュール(PR) '!D304="","",'⑥5.スケジュール(PR) '!D304)</f>
        <v/>
      </c>
      <c r="E386" s="538">
        <f>SUM(E387:E395)</f>
        <v>0</v>
      </c>
      <c r="F386" s="538">
        <f>SUM(F387:F395)</f>
        <v>0</v>
      </c>
      <c r="G386" s="538">
        <f>SUM(G387:G395)</f>
        <v>0</v>
      </c>
      <c r="H386" s="538">
        <f>SUM(H387:H395)</f>
        <v>0</v>
      </c>
      <c r="I386" s="530"/>
      <c r="J386" s="1064"/>
      <c r="K386" s="1513"/>
      <c r="L386" s="521"/>
    </row>
    <row r="387" spans="2:13" ht="19.5" hidden="1" customHeight="1">
      <c r="B387" s="1498"/>
      <c r="C387" s="249" t="s">
        <v>188</v>
      </c>
      <c r="D387" s="522"/>
      <c r="E387" s="541">
        <f>SUM(F387:H387)</f>
        <v>0</v>
      </c>
      <c r="F387" s="523"/>
      <c r="G387" s="523"/>
      <c r="H387" s="523"/>
      <c r="I387" s="1170"/>
      <c r="J387" s="1503"/>
      <c r="K387" s="1504"/>
      <c r="L387" s="526"/>
      <c r="M387" s="123"/>
    </row>
    <row r="388" spans="2:13" ht="19.5" hidden="1" customHeight="1">
      <c r="B388" s="1499"/>
      <c r="C388" s="252" t="s">
        <v>189</v>
      </c>
      <c r="D388" s="524"/>
      <c r="E388" s="542">
        <f t="shared" ref="E388:E394" si="39">SUM(F388:H388)</f>
        <v>0</v>
      </c>
      <c r="F388" s="525"/>
      <c r="G388" s="525"/>
      <c r="H388" s="525"/>
      <c r="I388" s="1501"/>
      <c r="J388" s="1505"/>
      <c r="K388" s="1506"/>
      <c r="L388" s="521"/>
    </row>
    <row r="389" spans="2:13" ht="19.5" hidden="1" customHeight="1">
      <c r="B389" s="1499"/>
      <c r="C389" s="252" t="s">
        <v>190</v>
      </c>
      <c r="D389" s="524"/>
      <c r="E389" s="542">
        <f t="shared" si="39"/>
        <v>0</v>
      </c>
      <c r="F389" s="525"/>
      <c r="G389" s="525"/>
      <c r="H389" s="525"/>
      <c r="I389" s="1501"/>
      <c r="J389" s="1505"/>
      <c r="K389" s="1506"/>
      <c r="L389" s="521"/>
    </row>
    <row r="390" spans="2:13" ht="19.5" hidden="1" customHeight="1">
      <c r="B390" s="1499"/>
      <c r="C390" s="255" t="s">
        <v>191</v>
      </c>
      <c r="D390" s="524"/>
      <c r="E390" s="542">
        <f t="shared" si="39"/>
        <v>0</v>
      </c>
      <c r="F390" s="525"/>
      <c r="G390" s="525"/>
      <c r="H390" s="525"/>
      <c r="I390" s="1501"/>
      <c r="J390" s="1505"/>
      <c r="K390" s="1506"/>
      <c r="L390" s="521"/>
    </row>
    <row r="391" spans="2:13" ht="19.5" hidden="1" customHeight="1">
      <c r="B391" s="1499"/>
      <c r="C391" s="252" t="s">
        <v>192</v>
      </c>
      <c r="D391" s="524"/>
      <c r="E391" s="542">
        <f t="shared" si="39"/>
        <v>0</v>
      </c>
      <c r="F391" s="525"/>
      <c r="G391" s="525"/>
      <c r="H391" s="525"/>
      <c r="I391" s="1501"/>
      <c r="J391" s="1505"/>
      <c r="K391" s="1506"/>
      <c r="L391" s="526"/>
      <c r="M391" s="123"/>
    </row>
    <row r="392" spans="2:13" ht="19.5" hidden="1" customHeight="1">
      <c r="B392" s="1499"/>
      <c r="C392" s="252" t="s">
        <v>193</v>
      </c>
      <c r="D392" s="524"/>
      <c r="E392" s="542">
        <f t="shared" si="39"/>
        <v>0</v>
      </c>
      <c r="F392" s="527"/>
      <c r="G392" s="527"/>
      <c r="H392" s="527"/>
      <c r="I392" s="1501"/>
      <c r="J392" s="1505"/>
      <c r="K392" s="1506"/>
      <c r="L392" s="526"/>
      <c r="M392" s="123"/>
    </row>
    <row r="393" spans="2:13" ht="19.5" hidden="1" customHeight="1">
      <c r="B393" s="1499"/>
      <c r="C393" s="257" t="s">
        <v>194</v>
      </c>
      <c r="D393" s="524"/>
      <c r="E393" s="542">
        <f t="shared" si="39"/>
        <v>0</v>
      </c>
      <c r="F393" s="525"/>
      <c r="G393" s="525"/>
      <c r="H393" s="525"/>
      <c r="I393" s="1501"/>
      <c r="J393" s="1505"/>
      <c r="K393" s="1506"/>
      <c r="L393" s="526"/>
      <c r="M393" s="123"/>
    </row>
    <row r="394" spans="2:13" ht="19.5" hidden="1" customHeight="1">
      <c r="B394" s="1499"/>
      <c r="C394" s="252" t="s">
        <v>195</v>
      </c>
      <c r="D394" s="524"/>
      <c r="E394" s="542">
        <f t="shared" si="39"/>
        <v>0</v>
      </c>
      <c r="F394" s="525"/>
      <c r="G394" s="525"/>
      <c r="H394" s="525"/>
      <c r="I394" s="1501"/>
      <c r="J394" s="1505"/>
      <c r="K394" s="1506"/>
      <c r="L394" s="526"/>
      <c r="M394" s="123"/>
    </row>
    <row r="395" spans="2:13" ht="19.5" hidden="1" customHeight="1" thickBot="1">
      <c r="B395" s="1499"/>
      <c r="C395" s="258" t="s">
        <v>196</v>
      </c>
      <c r="D395" s="533"/>
      <c r="E395" s="544">
        <f>SUM(F395:H395)</f>
        <v>0</v>
      </c>
      <c r="F395" s="534"/>
      <c r="G395" s="534"/>
      <c r="H395" s="534"/>
      <c r="I395" s="1501"/>
      <c r="J395" s="1527"/>
      <c r="K395" s="1528"/>
      <c r="L395" s="526"/>
      <c r="M395" s="123"/>
    </row>
    <row r="396" spans="2:13" ht="37.5" hidden="1" customHeight="1">
      <c r="B396" s="539" t="str">
        <f>IF('①4.事業内容（販促）'!B44="","",'①4.事業内容（販促）'!B44)</f>
        <v/>
      </c>
      <c r="C396" s="1490" t="str">
        <f>IF('⑥5.スケジュール(販促) '!C44="","",'⑥5.スケジュール(販促) '!C44)</f>
        <v/>
      </c>
      <c r="D396" s="1491" t="str">
        <f>IF('⑥5.スケジュール(PR) '!D314="","",'⑥5.スケジュール(PR) '!D314)</f>
        <v/>
      </c>
      <c r="E396" s="540">
        <f>SUM(E397:E405)</f>
        <v>0</v>
      </c>
      <c r="F396" s="540">
        <f>SUM(F397:F405)</f>
        <v>0</v>
      </c>
      <c r="G396" s="540">
        <f>SUM(G397:G405)</f>
        <v>0</v>
      </c>
      <c r="H396" s="540">
        <f>SUM(H397:H405)</f>
        <v>0</v>
      </c>
      <c r="I396" s="532"/>
      <c r="J396" s="1492"/>
      <c r="K396" s="1493"/>
      <c r="L396" s="521"/>
    </row>
    <row r="397" spans="2:13" ht="19.5" hidden="1" customHeight="1">
      <c r="B397" s="1498"/>
      <c r="C397" s="249" t="s">
        <v>188</v>
      </c>
      <c r="D397" s="522"/>
      <c r="E397" s="541">
        <f>SUM(F397:H397)</f>
        <v>0</v>
      </c>
      <c r="F397" s="523"/>
      <c r="G397" s="523"/>
      <c r="H397" s="523"/>
      <c r="I397" s="1170"/>
      <c r="J397" s="1503"/>
      <c r="K397" s="1504"/>
      <c r="L397" s="526"/>
      <c r="M397" s="123"/>
    </row>
    <row r="398" spans="2:13" ht="19.5" hidden="1" customHeight="1">
      <c r="B398" s="1499"/>
      <c r="C398" s="252" t="s">
        <v>189</v>
      </c>
      <c r="D398" s="524"/>
      <c r="E398" s="542">
        <f t="shared" ref="E398:E404" si="40">SUM(F398:H398)</f>
        <v>0</v>
      </c>
      <c r="F398" s="525"/>
      <c r="G398" s="525"/>
      <c r="H398" s="525"/>
      <c r="I398" s="1501"/>
      <c r="J398" s="1505"/>
      <c r="K398" s="1506"/>
      <c r="L398" s="521"/>
    </row>
    <row r="399" spans="2:13" ht="19.5" hidden="1" customHeight="1">
      <c r="B399" s="1499"/>
      <c r="C399" s="252" t="s">
        <v>190</v>
      </c>
      <c r="D399" s="524"/>
      <c r="E399" s="542">
        <f t="shared" si="40"/>
        <v>0</v>
      </c>
      <c r="F399" s="525"/>
      <c r="G399" s="525"/>
      <c r="H399" s="525"/>
      <c r="I399" s="1501"/>
      <c r="J399" s="1505"/>
      <c r="K399" s="1506"/>
      <c r="L399" s="521"/>
    </row>
    <row r="400" spans="2:13" ht="19.5" hidden="1" customHeight="1">
      <c r="B400" s="1499"/>
      <c r="C400" s="255" t="s">
        <v>191</v>
      </c>
      <c r="D400" s="524"/>
      <c r="E400" s="542">
        <f t="shared" si="40"/>
        <v>0</v>
      </c>
      <c r="F400" s="525"/>
      <c r="G400" s="525"/>
      <c r="H400" s="525"/>
      <c r="I400" s="1501"/>
      <c r="J400" s="1505"/>
      <c r="K400" s="1506"/>
      <c r="L400" s="521"/>
    </row>
    <row r="401" spans="2:13" ht="19.5" hidden="1" customHeight="1">
      <c r="B401" s="1499"/>
      <c r="C401" s="252" t="s">
        <v>192</v>
      </c>
      <c r="D401" s="524"/>
      <c r="E401" s="542">
        <f t="shared" si="40"/>
        <v>0</v>
      </c>
      <c r="F401" s="525"/>
      <c r="G401" s="525"/>
      <c r="H401" s="525"/>
      <c r="I401" s="1501"/>
      <c r="J401" s="1505"/>
      <c r="K401" s="1506"/>
      <c r="L401" s="526"/>
      <c r="M401" s="123"/>
    </row>
    <row r="402" spans="2:13" ht="19.5" hidden="1" customHeight="1">
      <c r="B402" s="1499"/>
      <c r="C402" s="252" t="s">
        <v>193</v>
      </c>
      <c r="D402" s="524"/>
      <c r="E402" s="542">
        <f t="shared" si="40"/>
        <v>0</v>
      </c>
      <c r="F402" s="527"/>
      <c r="G402" s="527"/>
      <c r="H402" s="527"/>
      <c r="I402" s="1501"/>
      <c r="J402" s="1507"/>
      <c r="K402" s="1508"/>
      <c r="L402" s="526"/>
      <c r="M402" s="123"/>
    </row>
    <row r="403" spans="2:13" ht="19.5" hidden="1" customHeight="1">
      <c r="B403" s="1499"/>
      <c r="C403" s="257" t="s">
        <v>194</v>
      </c>
      <c r="D403" s="524"/>
      <c r="E403" s="542">
        <f t="shared" si="40"/>
        <v>0</v>
      </c>
      <c r="F403" s="525"/>
      <c r="G403" s="525"/>
      <c r="H403" s="525"/>
      <c r="I403" s="1501"/>
      <c r="J403" s="1505"/>
      <c r="K403" s="1506"/>
      <c r="L403" s="526"/>
      <c r="M403" s="123"/>
    </row>
    <row r="404" spans="2:13" ht="19.5" hidden="1" customHeight="1">
      <c r="B404" s="1499"/>
      <c r="C404" s="252" t="s">
        <v>195</v>
      </c>
      <c r="D404" s="524"/>
      <c r="E404" s="542">
        <f t="shared" si="40"/>
        <v>0</v>
      </c>
      <c r="F404" s="525"/>
      <c r="G404" s="525"/>
      <c r="H404" s="525"/>
      <c r="I404" s="1501"/>
      <c r="J404" s="1505"/>
      <c r="K404" s="1506"/>
      <c r="L404" s="526"/>
      <c r="M404" s="123"/>
    </row>
    <row r="405" spans="2:13" ht="19.5" hidden="1" customHeight="1" thickBot="1">
      <c r="B405" s="1500"/>
      <c r="C405" s="258" t="s">
        <v>196</v>
      </c>
      <c r="D405" s="528"/>
      <c r="E405" s="543">
        <f>SUM(F405:H405)</f>
        <v>0</v>
      </c>
      <c r="F405" s="529"/>
      <c r="G405" s="529"/>
      <c r="H405" s="529"/>
      <c r="I405" s="1502"/>
      <c r="J405" s="1496"/>
      <c r="K405" s="1497"/>
      <c r="L405" s="526"/>
      <c r="M405" s="123"/>
    </row>
    <row r="406" spans="2:13" ht="37.5" hidden="1" customHeight="1">
      <c r="B406" s="514" t="str">
        <f>IF('①4.事業内容（販促）'!B45="","",'①4.事業内容（販促）'!B45)</f>
        <v/>
      </c>
      <c r="C406" s="1511" t="str">
        <f>IF('⑥5.スケジュール(販促) '!C45="","",'⑥5.スケジュール(販促) '!C45)</f>
        <v/>
      </c>
      <c r="D406" s="1512" t="str">
        <f>IF('⑥5.スケジュール(PR) '!D324="","",'⑥5.スケジュール(PR) '!D324)</f>
        <v/>
      </c>
      <c r="E406" s="538">
        <f>SUM(E407:E415)</f>
        <v>0</v>
      </c>
      <c r="F406" s="538">
        <f>SUM(F407:F415)</f>
        <v>0</v>
      </c>
      <c r="G406" s="538">
        <f>SUM(G407:G415)</f>
        <v>0</v>
      </c>
      <c r="H406" s="538">
        <f>SUM(H407:H415)</f>
        <v>0</v>
      </c>
      <c r="I406" s="530"/>
      <c r="J406" s="1064"/>
      <c r="K406" s="1513"/>
      <c r="L406" s="521"/>
    </row>
    <row r="407" spans="2:13" ht="19.5" hidden="1" customHeight="1">
      <c r="B407" s="1498"/>
      <c r="C407" s="249" t="s">
        <v>188</v>
      </c>
      <c r="D407" s="522"/>
      <c r="E407" s="541">
        <f>SUM(F407:H407)</f>
        <v>0</v>
      </c>
      <c r="F407" s="523"/>
      <c r="G407" s="523"/>
      <c r="H407" s="523"/>
      <c r="I407" s="1170"/>
      <c r="J407" s="1503"/>
      <c r="K407" s="1504"/>
      <c r="L407" s="526"/>
      <c r="M407" s="123"/>
    </row>
    <row r="408" spans="2:13" ht="19.5" hidden="1" customHeight="1">
      <c r="B408" s="1499"/>
      <c r="C408" s="252" t="s">
        <v>189</v>
      </c>
      <c r="D408" s="524"/>
      <c r="E408" s="542">
        <f t="shared" ref="E408:E414" si="41">SUM(F408:H408)</f>
        <v>0</v>
      </c>
      <c r="F408" s="525"/>
      <c r="G408" s="525"/>
      <c r="H408" s="525"/>
      <c r="I408" s="1501"/>
      <c r="J408" s="1505"/>
      <c r="K408" s="1506"/>
      <c r="L408" s="521"/>
    </row>
    <row r="409" spans="2:13" ht="19.5" hidden="1" customHeight="1">
      <c r="B409" s="1499"/>
      <c r="C409" s="252" t="s">
        <v>190</v>
      </c>
      <c r="D409" s="524"/>
      <c r="E409" s="542">
        <f t="shared" si="41"/>
        <v>0</v>
      </c>
      <c r="F409" s="525"/>
      <c r="G409" s="525"/>
      <c r="H409" s="525"/>
      <c r="I409" s="1501"/>
      <c r="J409" s="1505"/>
      <c r="K409" s="1506"/>
      <c r="L409" s="521"/>
    </row>
    <row r="410" spans="2:13" ht="19.5" hidden="1" customHeight="1">
      <c r="B410" s="1499"/>
      <c r="C410" s="255" t="s">
        <v>191</v>
      </c>
      <c r="D410" s="524"/>
      <c r="E410" s="542">
        <f t="shared" si="41"/>
        <v>0</v>
      </c>
      <c r="F410" s="525"/>
      <c r="G410" s="525"/>
      <c r="H410" s="525"/>
      <c r="I410" s="1501"/>
      <c r="J410" s="1505"/>
      <c r="K410" s="1506"/>
      <c r="L410" s="521"/>
    </row>
    <row r="411" spans="2:13" ht="19.5" hidden="1" customHeight="1">
      <c r="B411" s="1499"/>
      <c r="C411" s="252" t="s">
        <v>192</v>
      </c>
      <c r="D411" s="524"/>
      <c r="E411" s="542">
        <f t="shared" si="41"/>
        <v>0</v>
      </c>
      <c r="F411" s="525"/>
      <c r="G411" s="525"/>
      <c r="H411" s="525"/>
      <c r="I411" s="1501"/>
      <c r="J411" s="1505"/>
      <c r="K411" s="1506"/>
      <c r="L411" s="526"/>
      <c r="M411" s="123"/>
    </row>
    <row r="412" spans="2:13" ht="19.5" hidden="1" customHeight="1">
      <c r="B412" s="1499"/>
      <c r="C412" s="252" t="s">
        <v>193</v>
      </c>
      <c r="D412" s="524"/>
      <c r="E412" s="542">
        <f t="shared" si="41"/>
        <v>0</v>
      </c>
      <c r="F412" s="527"/>
      <c r="G412" s="527"/>
      <c r="H412" s="527"/>
      <c r="I412" s="1501"/>
      <c r="J412" s="1505"/>
      <c r="K412" s="1506"/>
      <c r="L412" s="526"/>
      <c r="M412" s="123"/>
    </row>
    <row r="413" spans="2:13" ht="19.5" hidden="1" customHeight="1">
      <c r="B413" s="1499"/>
      <c r="C413" s="257" t="s">
        <v>194</v>
      </c>
      <c r="D413" s="524"/>
      <c r="E413" s="542">
        <f t="shared" si="41"/>
        <v>0</v>
      </c>
      <c r="F413" s="525"/>
      <c r="G413" s="525"/>
      <c r="H413" s="525"/>
      <c r="I413" s="1501"/>
      <c r="J413" s="1505"/>
      <c r="K413" s="1506"/>
      <c r="L413" s="526"/>
      <c r="M413" s="123"/>
    </row>
    <row r="414" spans="2:13" ht="19.5" hidden="1" customHeight="1">
      <c r="B414" s="1499"/>
      <c r="C414" s="252" t="s">
        <v>195</v>
      </c>
      <c r="D414" s="524"/>
      <c r="E414" s="542">
        <f t="shared" si="41"/>
        <v>0</v>
      </c>
      <c r="F414" s="525"/>
      <c r="G414" s="525"/>
      <c r="H414" s="525"/>
      <c r="I414" s="1501"/>
      <c r="J414" s="1505"/>
      <c r="K414" s="1506"/>
      <c r="L414" s="526"/>
      <c r="M414" s="123"/>
    </row>
    <row r="415" spans="2:13" ht="19.5" hidden="1" customHeight="1" thickBot="1">
      <c r="B415" s="1499"/>
      <c r="C415" s="258" t="s">
        <v>196</v>
      </c>
      <c r="D415" s="533"/>
      <c r="E415" s="544">
        <f>SUM(F415:H415)</f>
        <v>0</v>
      </c>
      <c r="F415" s="534"/>
      <c r="G415" s="534"/>
      <c r="H415" s="534"/>
      <c r="I415" s="1501"/>
      <c r="J415" s="1527"/>
      <c r="K415" s="1528"/>
      <c r="L415" s="526"/>
      <c r="M415" s="123"/>
    </row>
    <row r="416" spans="2:13" ht="37.5" hidden="1" customHeight="1">
      <c r="B416" s="539" t="str">
        <f>IF('①4.事業内容（販促）'!B46="","",'①4.事業内容（販促）'!B46)</f>
        <v/>
      </c>
      <c r="C416" s="1490" t="str">
        <f>IF('⑥5.スケジュール(販促) '!C46="","",'⑥5.スケジュール(販促) '!C46)</f>
        <v/>
      </c>
      <c r="D416" s="1491" t="str">
        <f>IF('⑥5.スケジュール(PR) '!D334="","",'⑥5.スケジュール(PR) '!D334)</f>
        <v/>
      </c>
      <c r="E416" s="540">
        <f>SUM(E417:E425)</f>
        <v>0</v>
      </c>
      <c r="F416" s="540">
        <f>SUM(F417:F425)</f>
        <v>0</v>
      </c>
      <c r="G416" s="540">
        <f>SUM(G417:G425)</f>
        <v>0</v>
      </c>
      <c r="H416" s="540">
        <f>SUM(H417:H425)</f>
        <v>0</v>
      </c>
      <c r="I416" s="532"/>
      <c r="J416" s="1492"/>
      <c r="K416" s="1493"/>
      <c r="L416" s="521"/>
    </row>
    <row r="417" spans="2:13" ht="19.5" hidden="1" customHeight="1">
      <c r="B417" s="1498"/>
      <c r="C417" s="249" t="s">
        <v>188</v>
      </c>
      <c r="D417" s="522"/>
      <c r="E417" s="541">
        <f>SUM(F417:H417)</f>
        <v>0</v>
      </c>
      <c r="F417" s="523"/>
      <c r="G417" s="523"/>
      <c r="H417" s="523"/>
      <c r="I417" s="1170"/>
      <c r="J417" s="1503"/>
      <c r="K417" s="1504"/>
      <c r="L417" s="526"/>
      <c r="M417" s="123"/>
    </row>
    <row r="418" spans="2:13" ht="19.5" hidden="1" customHeight="1">
      <c r="B418" s="1499"/>
      <c r="C418" s="252" t="s">
        <v>189</v>
      </c>
      <c r="D418" s="524"/>
      <c r="E418" s="542">
        <f t="shared" ref="E418:E424" si="42">SUM(F418:H418)</f>
        <v>0</v>
      </c>
      <c r="F418" s="525"/>
      <c r="G418" s="525"/>
      <c r="H418" s="525"/>
      <c r="I418" s="1501"/>
      <c r="J418" s="1505"/>
      <c r="K418" s="1506"/>
      <c r="L418" s="521"/>
    </row>
    <row r="419" spans="2:13" ht="19.5" hidden="1" customHeight="1">
      <c r="B419" s="1499"/>
      <c r="C419" s="252" t="s">
        <v>190</v>
      </c>
      <c r="D419" s="524"/>
      <c r="E419" s="542">
        <f t="shared" si="42"/>
        <v>0</v>
      </c>
      <c r="F419" s="525"/>
      <c r="G419" s="525"/>
      <c r="H419" s="525"/>
      <c r="I419" s="1501"/>
      <c r="J419" s="1505"/>
      <c r="K419" s="1506"/>
      <c r="L419" s="521"/>
    </row>
    <row r="420" spans="2:13" ht="19.5" hidden="1" customHeight="1">
      <c r="B420" s="1499"/>
      <c r="C420" s="255" t="s">
        <v>191</v>
      </c>
      <c r="D420" s="524"/>
      <c r="E420" s="542">
        <f t="shared" si="42"/>
        <v>0</v>
      </c>
      <c r="F420" s="525"/>
      <c r="G420" s="525"/>
      <c r="H420" s="525"/>
      <c r="I420" s="1501"/>
      <c r="J420" s="1505"/>
      <c r="K420" s="1506"/>
      <c r="L420" s="521"/>
    </row>
    <row r="421" spans="2:13" ht="19.5" hidden="1" customHeight="1">
      <c r="B421" s="1499"/>
      <c r="C421" s="252" t="s">
        <v>192</v>
      </c>
      <c r="D421" s="524"/>
      <c r="E421" s="542">
        <f t="shared" si="42"/>
        <v>0</v>
      </c>
      <c r="F421" s="525"/>
      <c r="G421" s="525"/>
      <c r="H421" s="525"/>
      <c r="I421" s="1501"/>
      <c r="J421" s="1505"/>
      <c r="K421" s="1506"/>
      <c r="L421" s="526"/>
      <c r="M421" s="123"/>
    </row>
    <row r="422" spans="2:13" ht="19.5" hidden="1" customHeight="1">
      <c r="B422" s="1499"/>
      <c r="C422" s="252" t="s">
        <v>193</v>
      </c>
      <c r="D422" s="524"/>
      <c r="E422" s="542">
        <f t="shared" si="42"/>
        <v>0</v>
      </c>
      <c r="F422" s="527"/>
      <c r="G422" s="527"/>
      <c r="H422" s="527"/>
      <c r="I422" s="1501"/>
      <c r="J422" s="1507"/>
      <c r="K422" s="1508"/>
      <c r="L422" s="526"/>
      <c r="M422" s="123"/>
    </row>
    <row r="423" spans="2:13" ht="19.5" hidden="1" customHeight="1">
      <c r="B423" s="1499"/>
      <c r="C423" s="257" t="s">
        <v>194</v>
      </c>
      <c r="D423" s="524"/>
      <c r="E423" s="542">
        <f t="shared" si="42"/>
        <v>0</v>
      </c>
      <c r="F423" s="525"/>
      <c r="G423" s="525"/>
      <c r="H423" s="525"/>
      <c r="I423" s="1501"/>
      <c r="J423" s="1505"/>
      <c r="K423" s="1506"/>
      <c r="L423" s="526"/>
      <c r="M423" s="123"/>
    </row>
    <row r="424" spans="2:13" ht="19.5" hidden="1" customHeight="1">
      <c r="B424" s="1499"/>
      <c r="C424" s="252" t="s">
        <v>195</v>
      </c>
      <c r="D424" s="524"/>
      <c r="E424" s="542">
        <f t="shared" si="42"/>
        <v>0</v>
      </c>
      <c r="F424" s="525"/>
      <c r="G424" s="525"/>
      <c r="H424" s="525"/>
      <c r="I424" s="1501"/>
      <c r="J424" s="1505"/>
      <c r="K424" s="1506"/>
      <c r="L424" s="526"/>
      <c r="M424" s="123"/>
    </row>
    <row r="425" spans="2:13" ht="19.5" hidden="1" customHeight="1" thickBot="1">
      <c r="B425" s="1500"/>
      <c r="C425" s="258" t="s">
        <v>196</v>
      </c>
      <c r="D425" s="528"/>
      <c r="E425" s="543">
        <f>SUM(F425:H425)</f>
        <v>0</v>
      </c>
      <c r="F425" s="529"/>
      <c r="G425" s="529"/>
      <c r="H425" s="529"/>
      <c r="I425" s="1502"/>
      <c r="J425" s="1496"/>
      <c r="K425" s="1497"/>
      <c r="L425" s="526"/>
      <c r="M425" s="123"/>
    </row>
    <row r="426" spans="2:13" ht="37.5" hidden="1" customHeight="1">
      <c r="B426" s="514" t="str">
        <f>IF('①4.事業内容（販促）'!B47="","",'①4.事業内容（販促）'!B47)</f>
        <v/>
      </c>
      <c r="C426" s="1511" t="str">
        <f>IF('⑥5.スケジュール(販促) '!C47="","",'⑥5.スケジュール(販促) '!C47)</f>
        <v/>
      </c>
      <c r="D426" s="1512" t="str">
        <f>IF('⑥5.スケジュール(PR) '!D344="","",'⑥5.スケジュール(PR) '!D344)</f>
        <v/>
      </c>
      <c r="E426" s="538">
        <f>SUM(E427:E435)</f>
        <v>0</v>
      </c>
      <c r="F426" s="538">
        <f>SUM(F427:F435)</f>
        <v>0</v>
      </c>
      <c r="G426" s="538">
        <f>SUM(G427:G435)</f>
        <v>0</v>
      </c>
      <c r="H426" s="538">
        <f>SUM(H427:H435)</f>
        <v>0</v>
      </c>
      <c r="I426" s="530"/>
      <c r="J426" s="1064"/>
      <c r="K426" s="1513"/>
      <c r="L426" s="521"/>
    </row>
    <row r="427" spans="2:13" ht="19.5" hidden="1" customHeight="1">
      <c r="B427" s="1498"/>
      <c r="C427" s="249" t="s">
        <v>188</v>
      </c>
      <c r="D427" s="522"/>
      <c r="E427" s="541">
        <f>SUM(F427:H427)</f>
        <v>0</v>
      </c>
      <c r="F427" s="523"/>
      <c r="G427" s="523"/>
      <c r="H427" s="523"/>
      <c r="I427" s="1170"/>
      <c r="J427" s="1503"/>
      <c r="K427" s="1504"/>
      <c r="L427" s="526"/>
      <c r="M427" s="123"/>
    </row>
    <row r="428" spans="2:13" ht="19.5" hidden="1" customHeight="1">
      <c r="B428" s="1499"/>
      <c r="C428" s="252" t="s">
        <v>189</v>
      </c>
      <c r="D428" s="524"/>
      <c r="E428" s="542">
        <f t="shared" ref="E428:E434" si="43">SUM(F428:H428)</f>
        <v>0</v>
      </c>
      <c r="F428" s="525"/>
      <c r="G428" s="525"/>
      <c r="H428" s="525"/>
      <c r="I428" s="1501"/>
      <c r="J428" s="1505"/>
      <c r="K428" s="1506"/>
      <c r="L428" s="521"/>
    </row>
    <row r="429" spans="2:13" ht="19.5" hidden="1" customHeight="1">
      <c r="B429" s="1499"/>
      <c r="C429" s="252" t="s">
        <v>190</v>
      </c>
      <c r="D429" s="524"/>
      <c r="E429" s="542">
        <f t="shared" si="43"/>
        <v>0</v>
      </c>
      <c r="F429" s="525"/>
      <c r="G429" s="525"/>
      <c r="H429" s="525"/>
      <c r="I429" s="1501"/>
      <c r="J429" s="1505"/>
      <c r="K429" s="1506"/>
      <c r="L429" s="521"/>
    </row>
    <row r="430" spans="2:13" ht="19.5" hidden="1" customHeight="1">
      <c r="B430" s="1499"/>
      <c r="C430" s="255" t="s">
        <v>191</v>
      </c>
      <c r="D430" s="524"/>
      <c r="E430" s="542">
        <f t="shared" si="43"/>
        <v>0</v>
      </c>
      <c r="F430" s="525"/>
      <c r="G430" s="525"/>
      <c r="H430" s="525"/>
      <c r="I430" s="1501"/>
      <c r="J430" s="1505"/>
      <c r="K430" s="1506"/>
      <c r="L430" s="521"/>
    </row>
    <row r="431" spans="2:13" ht="19.5" hidden="1" customHeight="1">
      <c r="B431" s="1499"/>
      <c r="C431" s="252" t="s">
        <v>192</v>
      </c>
      <c r="D431" s="524"/>
      <c r="E431" s="542">
        <f t="shared" si="43"/>
        <v>0</v>
      </c>
      <c r="F431" s="525"/>
      <c r="G431" s="525"/>
      <c r="H431" s="525"/>
      <c r="I431" s="1501"/>
      <c r="J431" s="1505"/>
      <c r="K431" s="1506"/>
      <c r="L431" s="526"/>
      <c r="M431" s="123"/>
    </row>
    <row r="432" spans="2:13" ht="19.5" hidden="1" customHeight="1">
      <c r="B432" s="1499"/>
      <c r="C432" s="252" t="s">
        <v>193</v>
      </c>
      <c r="D432" s="524"/>
      <c r="E432" s="542">
        <f t="shared" si="43"/>
        <v>0</v>
      </c>
      <c r="F432" s="527"/>
      <c r="G432" s="527"/>
      <c r="H432" s="527"/>
      <c r="I432" s="1501"/>
      <c r="J432" s="1505"/>
      <c r="K432" s="1506"/>
      <c r="L432" s="526"/>
      <c r="M432" s="123"/>
    </row>
    <row r="433" spans="2:13" ht="19.5" hidden="1" customHeight="1">
      <c r="B433" s="1499"/>
      <c r="C433" s="257" t="s">
        <v>194</v>
      </c>
      <c r="D433" s="524"/>
      <c r="E433" s="542">
        <f t="shared" si="43"/>
        <v>0</v>
      </c>
      <c r="F433" s="525"/>
      <c r="G433" s="525"/>
      <c r="H433" s="525"/>
      <c r="I433" s="1501"/>
      <c r="J433" s="1505"/>
      <c r="K433" s="1506"/>
      <c r="L433" s="526"/>
      <c r="M433" s="123"/>
    </row>
    <row r="434" spans="2:13" ht="19.5" hidden="1" customHeight="1">
      <c r="B434" s="1499"/>
      <c r="C434" s="252" t="s">
        <v>195</v>
      </c>
      <c r="D434" s="524"/>
      <c r="E434" s="542">
        <f t="shared" si="43"/>
        <v>0</v>
      </c>
      <c r="F434" s="525"/>
      <c r="G434" s="525"/>
      <c r="H434" s="525"/>
      <c r="I434" s="1501"/>
      <c r="J434" s="1505"/>
      <c r="K434" s="1506"/>
      <c r="L434" s="526"/>
      <c r="M434" s="123"/>
    </row>
    <row r="435" spans="2:13" ht="19.5" hidden="1" customHeight="1" thickBot="1">
      <c r="B435" s="1500"/>
      <c r="C435" s="258" t="s">
        <v>196</v>
      </c>
      <c r="D435" s="528"/>
      <c r="E435" s="543">
        <f>SUM(F435:H435)</f>
        <v>0</v>
      </c>
      <c r="F435" s="529"/>
      <c r="G435" s="529"/>
      <c r="H435" s="529"/>
      <c r="I435" s="1502"/>
      <c r="J435" s="1494"/>
      <c r="K435" s="1495"/>
      <c r="L435" s="526"/>
      <c r="M435" s="123"/>
    </row>
    <row r="436" spans="2:13" ht="40.5" hidden="1" customHeight="1">
      <c r="B436" s="514" t="str">
        <f>IF('①4.事業内容（販促）'!B48="","",'①4.事業内容（販促）'!B48)</f>
        <v/>
      </c>
      <c r="C436" s="1511" t="str">
        <f>IF('⑥5.スケジュール(販促) '!C48="","",'⑥5.スケジュール(販促) '!C48)</f>
        <v/>
      </c>
      <c r="D436" s="1512" t="str">
        <f>IF('⑥5.スケジュール(PR) '!D354="","",'⑥5.スケジュール(PR) '!D354)</f>
        <v/>
      </c>
      <c r="E436" s="538">
        <f>SUM(E437:E445)</f>
        <v>0</v>
      </c>
      <c r="F436" s="538">
        <f>SUM(F437:F445)</f>
        <v>0</v>
      </c>
      <c r="G436" s="538">
        <f>SUM(G437:G445)</f>
        <v>0</v>
      </c>
      <c r="H436" s="538">
        <f>SUM(H437:H445)</f>
        <v>0</v>
      </c>
      <c r="I436" s="531"/>
      <c r="J436" s="1514"/>
      <c r="K436" s="1515"/>
      <c r="L436" s="521"/>
    </row>
    <row r="437" spans="2:13" ht="19.5" hidden="1" customHeight="1">
      <c r="B437" s="1498"/>
      <c r="C437" s="249" t="s">
        <v>188</v>
      </c>
      <c r="D437" s="522"/>
      <c r="E437" s="541">
        <f>SUM(F437:H437)</f>
        <v>0</v>
      </c>
      <c r="F437" s="523"/>
      <c r="G437" s="523"/>
      <c r="H437" s="523"/>
      <c r="I437" s="1170"/>
      <c r="J437" s="1503"/>
      <c r="K437" s="1504"/>
      <c r="L437" s="521"/>
    </row>
    <row r="438" spans="2:13" ht="19.5" hidden="1" customHeight="1">
      <c r="B438" s="1499"/>
      <c r="C438" s="252" t="s">
        <v>189</v>
      </c>
      <c r="D438" s="524"/>
      <c r="E438" s="542">
        <f t="shared" ref="E438:E444" si="44">SUM(F438:H438)</f>
        <v>0</v>
      </c>
      <c r="F438" s="525"/>
      <c r="G438" s="525"/>
      <c r="H438" s="525"/>
      <c r="I438" s="1501"/>
      <c r="J438" s="1505"/>
      <c r="K438" s="1506"/>
      <c r="L438" s="526"/>
      <c r="M438" s="123"/>
    </row>
    <row r="439" spans="2:13" ht="19.5" hidden="1" customHeight="1">
      <c r="B439" s="1499"/>
      <c r="C439" s="252" t="s">
        <v>190</v>
      </c>
      <c r="D439" s="524"/>
      <c r="E439" s="542">
        <f t="shared" si="44"/>
        <v>0</v>
      </c>
      <c r="F439" s="525"/>
      <c r="G439" s="525"/>
      <c r="H439" s="525"/>
      <c r="I439" s="1501"/>
      <c r="J439" s="1505"/>
      <c r="K439" s="1506"/>
      <c r="L439" s="526"/>
      <c r="M439" s="123"/>
    </row>
    <row r="440" spans="2:13" ht="19.5" hidden="1" customHeight="1">
      <c r="B440" s="1499"/>
      <c r="C440" s="255" t="s">
        <v>191</v>
      </c>
      <c r="D440" s="524"/>
      <c r="E440" s="542">
        <f t="shared" si="44"/>
        <v>0</v>
      </c>
      <c r="F440" s="525"/>
      <c r="G440" s="525"/>
      <c r="H440" s="525"/>
      <c r="I440" s="1501"/>
      <c r="J440" s="1505"/>
      <c r="K440" s="1506"/>
      <c r="L440" s="526"/>
      <c r="M440" s="123"/>
    </row>
    <row r="441" spans="2:13" ht="19.5" hidden="1" customHeight="1">
      <c r="B441" s="1499"/>
      <c r="C441" s="252" t="s">
        <v>192</v>
      </c>
      <c r="D441" s="524"/>
      <c r="E441" s="542">
        <f t="shared" si="44"/>
        <v>0</v>
      </c>
      <c r="F441" s="525"/>
      <c r="G441" s="525"/>
      <c r="H441" s="525"/>
      <c r="I441" s="1501"/>
      <c r="J441" s="1505"/>
      <c r="K441" s="1506"/>
      <c r="L441" s="521"/>
    </row>
    <row r="442" spans="2:13" ht="19.5" hidden="1" customHeight="1">
      <c r="B442" s="1499"/>
      <c r="C442" s="252" t="s">
        <v>193</v>
      </c>
      <c r="D442" s="524"/>
      <c r="E442" s="542">
        <f t="shared" si="44"/>
        <v>0</v>
      </c>
      <c r="F442" s="527"/>
      <c r="G442" s="527"/>
      <c r="H442" s="527"/>
      <c r="I442" s="1501"/>
      <c r="J442" s="1507"/>
      <c r="K442" s="1508"/>
      <c r="L442" s="521"/>
    </row>
    <row r="443" spans="2:13" ht="19.5" hidden="1" customHeight="1">
      <c r="B443" s="1499"/>
      <c r="C443" s="257" t="s">
        <v>194</v>
      </c>
      <c r="D443" s="524"/>
      <c r="E443" s="542">
        <f t="shared" si="44"/>
        <v>0</v>
      </c>
      <c r="F443" s="525"/>
      <c r="G443" s="525"/>
      <c r="H443" s="525"/>
      <c r="I443" s="1501"/>
      <c r="J443" s="1505"/>
      <c r="K443" s="1506"/>
      <c r="L443" s="521"/>
    </row>
    <row r="444" spans="2:13" ht="19.5" hidden="1" customHeight="1">
      <c r="B444" s="1499"/>
      <c r="C444" s="252" t="s">
        <v>195</v>
      </c>
      <c r="D444" s="524"/>
      <c r="E444" s="542">
        <f t="shared" si="44"/>
        <v>0</v>
      </c>
      <c r="F444" s="525"/>
      <c r="G444" s="525"/>
      <c r="H444" s="525"/>
      <c r="I444" s="1501"/>
      <c r="J444" s="1505"/>
      <c r="K444" s="1506"/>
      <c r="L444" s="521"/>
    </row>
    <row r="445" spans="2:13" ht="19.5" hidden="1" customHeight="1" thickBot="1">
      <c r="B445" s="1500"/>
      <c r="C445" s="258" t="s">
        <v>196</v>
      </c>
      <c r="D445" s="528"/>
      <c r="E445" s="543">
        <f>SUM(F445:H445)</f>
        <v>0</v>
      </c>
      <c r="F445" s="529"/>
      <c r="G445" s="529"/>
      <c r="H445" s="529"/>
      <c r="I445" s="1502"/>
      <c r="J445" s="1496"/>
      <c r="K445" s="1497"/>
      <c r="L445" s="521"/>
    </row>
    <row r="446" spans="2:13" ht="37.5" hidden="1" customHeight="1">
      <c r="B446" s="514" t="str">
        <f>IF('①4.事業内容（販促）'!B49="","",'①4.事業内容（販促）'!B49)</f>
        <v/>
      </c>
      <c r="C446" s="1511" t="str">
        <f>IF('⑥5.スケジュール(販促) '!C49="","",'⑥5.スケジュール(販促) '!C49)</f>
        <v/>
      </c>
      <c r="D446" s="1512" t="str">
        <f>IF('⑥5.スケジュール(PR) '!D364="","",'⑥5.スケジュール(PR) '!D364)</f>
        <v/>
      </c>
      <c r="E446" s="538">
        <f>SUM(E447:E455)</f>
        <v>0</v>
      </c>
      <c r="F446" s="538">
        <f>SUM(F447:F455)</f>
        <v>0</v>
      </c>
      <c r="G446" s="538">
        <f>SUM(G447:G455)</f>
        <v>0</v>
      </c>
      <c r="H446" s="538">
        <f>SUM(H447:H455)</f>
        <v>0</v>
      </c>
      <c r="I446" s="530"/>
      <c r="J446" s="1064"/>
      <c r="K446" s="1513"/>
      <c r="L446" s="521"/>
    </row>
    <row r="447" spans="2:13" ht="19.5" hidden="1" customHeight="1">
      <c r="B447" s="1498"/>
      <c r="C447" s="249" t="s">
        <v>188</v>
      </c>
      <c r="D447" s="522"/>
      <c r="E447" s="541">
        <f>SUM(F447:H447)</f>
        <v>0</v>
      </c>
      <c r="F447" s="523"/>
      <c r="G447" s="523"/>
      <c r="H447" s="523"/>
      <c r="I447" s="1170"/>
      <c r="J447" s="1503"/>
      <c r="K447" s="1504"/>
      <c r="L447" s="526"/>
      <c r="M447" s="123"/>
    </row>
    <row r="448" spans="2:13" ht="19.5" hidden="1" customHeight="1">
      <c r="B448" s="1499"/>
      <c r="C448" s="252" t="s">
        <v>189</v>
      </c>
      <c r="D448" s="524"/>
      <c r="E448" s="542">
        <f t="shared" ref="E448:E454" si="45">SUM(F448:H448)</f>
        <v>0</v>
      </c>
      <c r="F448" s="525"/>
      <c r="G448" s="525"/>
      <c r="H448" s="525"/>
      <c r="I448" s="1501"/>
      <c r="J448" s="1505"/>
      <c r="K448" s="1506"/>
      <c r="L448" s="521"/>
    </row>
    <row r="449" spans="2:13" ht="19.5" hidden="1" customHeight="1">
      <c r="B449" s="1499"/>
      <c r="C449" s="252" t="s">
        <v>190</v>
      </c>
      <c r="D449" s="524"/>
      <c r="E449" s="542">
        <f t="shared" si="45"/>
        <v>0</v>
      </c>
      <c r="F449" s="525"/>
      <c r="G449" s="525"/>
      <c r="H449" s="525"/>
      <c r="I449" s="1501"/>
      <c r="J449" s="1505"/>
      <c r="K449" s="1506"/>
      <c r="L449" s="521"/>
    </row>
    <row r="450" spans="2:13" ht="19.5" hidden="1" customHeight="1">
      <c r="B450" s="1499"/>
      <c r="C450" s="255" t="s">
        <v>191</v>
      </c>
      <c r="D450" s="524"/>
      <c r="E450" s="542">
        <f t="shared" si="45"/>
        <v>0</v>
      </c>
      <c r="F450" s="525"/>
      <c r="G450" s="525"/>
      <c r="H450" s="525"/>
      <c r="I450" s="1501"/>
      <c r="J450" s="1505"/>
      <c r="K450" s="1506"/>
      <c r="L450" s="521"/>
    </row>
    <row r="451" spans="2:13" ht="19.5" hidden="1" customHeight="1">
      <c r="B451" s="1499"/>
      <c r="C451" s="252" t="s">
        <v>192</v>
      </c>
      <c r="D451" s="524"/>
      <c r="E451" s="542">
        <f t="shared" si="45"/>
        <v>0</v>
      </c>
      <c r="F451" s="525"/>
      <c r="G451" s="525"/>
      <c r="H451" s="525"/>
      <c r="I451" s="1501"/>
      <c r="J451" s="1505"/>
      <c r="K451" s="1506"/>
      <c r="L451" s="526"/>
      <c r="M451" s="123"/>
    </row>
    <row r="452" spans="2:13" ht="19.5" hidden="1" customHeight="1">
      <c r="B452" s="1499"/>
      <c r="C452" s="252" t="s">
        <v>193</v>
      </c>
      <c r="D452" s="524"/>
      <c r="E452" s="542">
        <f t="shared" si="45"/>
        <v>0</v>
      </c>
      <c r="F452" s="527"/>
      <c r="G452" s="527"/>
      <c r="H452" s="527"/>
      <c r="I452" s="1501"/>
      <c r="J452" s="1505"/>
      <c r="K452" s="1506"/>
      <c r="L452" s="526"/>
      <c r="M452" s="123"/>
    </row>
    <row r="453" spans="2:13" ht="19.5" hidden="1" customHeight="1">
      <c r="B453" s="1499"/>
      <c r="C453" s="257" t="s">
        <v>194</v>
      </c>
      <c r="D453" s="524"/>
      <c r="E453" s="542">
        <f t="shared" si="45"/>
        <v>0</v>
      </c>
      <c r="F453" s="525"/>
      <c r="G453" s="525"/>
      <c r="H453" s="525"/>
      <c r="I453" s="1501"/>
      <c r="J453" s="1505"/>
      <c r="K453" s="1506"/>
      <c r="L453" s="526"/>
      <c r="M453" s="123"/>
    </row>
    <row r="454" spans="2:13" ht="19.5" hidden="1" customHeight="1">
      <c r="B454" s="1499"/>
      <c r="C454" s="252" t="s">
        <v>195</v>
      </c>
      <c r="D454" s="524"/>
      <c r="E454" s="542">
        <f t="shared" si="45"/>
        <v>0</v>
      </c>
      <c r="F454" s="525"/>
      <c r="G454" s="525"/>
      <c r="H454" s="525"/>
      <c r="I454" s="1501"/>
      <c r="J454" s="1505"/>
      <c r="K454" s="1506"/>
      <c r="L454" s="526"/>
      <c r="M454" s="123"/>
    </row>
    <row r="455" spans="2:13" ht="19.5" hidden="1" customHeight="1" thickBot="1">
      <c r="B455" s="1500"/>
      <c r="C455" s="258" t="s">
        <v>196</v>
      </c>
      <c r="D455" s="528"/>
      <c r="E455" s="543">
        <f>SUM(F455:H455)</f>
        <v>0</v>
      </c>
      <c r="F455" s="529"/>
      <c r="G455" s="529"/>
      <c r="H455" s="529"/>
      <c r="I455" s="1502"/>
      <c r="J455" s="1494"/>
      <c r="K455" s="1495"/>
      <c r="L455" s="526"/>
      <c r="M455" s="123"/>
    </row>
    <row r="456" spans="2:13" ht="37.5" hidden="1" customHeight="1">
      <c r="B456" s="514" t="str">
        <f>IF('①4.事業内容（販促）'!B50="","",'①4.事業内容（販促）'!B50)</f>
        <v/>
      </c>
      <c r="C456" s="1511" t="str">
        <f>IF('⑥5.スケジュール(販促) '!C50="","",'⑥5.スケジュール(販促) '!C50)</f>
        <v/>
      </c>
      <c r="D456" s="1512" t="str">
        <f>IF('⑥5.スケジュール(PR) '!D374="","",'⑥5.スケジュール(PR) '!D374)</f>
        <v/>
      </c>
      <c r="E456" s="538">
        <f>SUM(E457:E465)</f>
        <v>0</v>
      </c>
      <c r="F456" s="538">
        <f>SUM(F457:F465)</f>
        <v>0</v>
      </c>
      <c r="G456" s="538">
        <f>SUM(G457:G465)</f>
        <v>0</v>
      </c>
      <c r="H456" s="538">
        <f>SUM(H457:H465)</f>
        <v>0</v>
      </c>
      <c r="I456" s="531"/>
      <c r="J456" s="1514"/>
      <c r="K456" s="1515"/>
      <c r="L456" s="521"/>
    </row>
    <row r="457" spans="2:13" ht="19.5" hidden="1" customHeight="1">
      <c r="B457" s="1498"/>
      <c r="C457" s="249" t="s">
        <v>188</v>
      </c>
      <c r="D457" s="522"/>
      <c r="E457" s="541">
        <f>SUM(F457:H457)</f>
        <v>0</v>
      </c>
      <c r="F457" s="523"/>
      <c r="G457" s="523"/>
      <c r="H457" s="523"/>
      <c r="I457" s="1170"/>
      <c r="J457" s="1503"/>
      <c r="K457" s="1504"/>
      <c r="L457" s="526"/>
      <c r="M457" s="123"/>
    </row>
    <row r="458" spans="2:13" ht="19.5" hidden="1" customHeight="1">
      <c r="B458" s="1499"/>
      <c r="C458" s="252" t="s">
        <v>189</v>
      </c>
      <c r="D458" s="524"/>
      <c r="E458" s="542">
        <f t="shared" ref="E458:E464" si="46">SUM(F458:H458)</f>
        <v>0</v>
      </c>
      <c r="F458" s="525"/>
      <c r="G458" s="525"/>
      <c r="H458" s="525"/>
      <c r="I458" s="1501"/>
      <c r="J458" s="1505"/>
      <c r="K458" s="1506"/>
      <c r="L458" s="521"/>
    </row>
    <row r="459" spans="2:13" ht="19.5" hidden="1" customHeight="1">
      <c r="B459" s="1499"/>
      <c r="C459" s="252" t="s">
        <v>190</v>
      </c>
      <c r="D459" s="524"/>
      <c r="E459" s="542">
        <f t="shared" si="46"/>
        <v>0</v>
      </c>
      <c r="F459" s="525"/>
      <c r="G459" s="525"/>
      <c r="H459" s="525"/>
      <c r="I459" s="1501"/>
      <c r="J459" s="1505"/>
      <c r="K459" s="1506"/>
      <c r="L459" s="521"/>
    </row>
    <row r="460" spans="2:13" ht="19.5" hidden="1" customHeight="1">
      <c r="B460" s="1499"/>
      <c r="C460" s="255" t="s">
        <v>191</v>
      </c>
      <c r="D460" s="524"/>
      <c r="E460" s="542">
        <f t="shared" si="46"/>
        <v>0</v>
      </c>
      <c r="F460" s="525"/>
      <c r="G460" s="525"/>
      <c r="H460" s="525"/>
      <c r="I460" s="1501"/>
      <c r="J460" s="1505"/>
      <c r="K460" s="1506"/>
      <c r="L460" s="521"/>
    </row>
    <row r="461" spans="2:13" ht="19.5" hidden="1" customHeight="1">
      <c r="B461" s="1499"/>
      <c r="C461" s="252" t="s">
        <v>192</v>
      </c>
      <c r="D461" s="524"/>
      <c r="E461" s="542">
        <f t="shared" si="46"/>
        <v>0</v>
      </c>
      <c r="F461" s="525"/>
      <c r="G461" s="525"/>
      <c r="H461" s="525"/>
      <c r="I461" s="1501"/>
      <c r="J461" s="1505"/>
      <c r="K461" s="1506"/>
      <c r="L461" s="526"/>
      <c r="M461" s="123"/>
    </row>
    <row r="462" spans="2:13" ht="19.5" hidden="1" customHeight="1">
      <c r="B462" s="1499"/>
      <c r="C462" s="252" t="s">
        <v>193</v>
      </c>
      <c r="D462" s="524"/>
      <c r="E462" s="542">
        <f t="shared" si="46"/>
        <v>0</v>
      </c>
      <c r="F462" s="527"/>
      <c r="G462" s="527"/>
      <c r="H462" s="527"/>
      <c r="I462" s="1501"/>
      <c r="J462" s="1507"/>
      <c r="K462" s="1508"/>
      <c r="L462" s="526"/>
      <c r="M462" s="123"/>
    </row>
    <row r="463" spans="2:13" ht="19.5" hidden="1" customHeight="1">
      <c r="B463" s="1499"/>
      <c r="C463" s="257" t="s">
        <v>194</v>
      </c>
      <c r="D463" s="524"/>
      <c r="E463" s="542">
        <f t="shared" si="46"/>
        <v>0</v>
      </c>
      <c r="F463" s="525"/>
      <c r="G463" s="525"/>
      <c r="H463" s="525"/>
      <c r="I463" s="1501"/>
      <c r="J463" s="1505"/>
      <c r="K463" s="1506"/>
      <c r="L463" s="526"/>
      <c r="M463" s="123"/>
    </row>
    <row r="464" spans="2:13" ht="19.5" hidden="1" customHeight="1">
      <c r="B464" s="1499"/>
      <c r="C464" s="252" t="s">
        <v>195</v>
      </c>
      <c r="D464" s="524"/>
      <c r="E464" s="542">
        <f t="shared" si="46"/>
        <v>0</v>
      </c>
      <c r="F464" s="525"/>
      <c r="G464" s="525"/>
      <c r="H464" s="525"/>
      <c r="I464" s="1501"/>
      <c r="J464" s="1505"/>
      <c r="K464" s="1506"/>
      <c r="L464" s="526"/>
      <c r="M464" s="123"/>
    </row>
    <row r="465" spans="2:13" ht="19.5" hidden="1" customHeight="1" thickBot="1">
      <c r="B465" s="1500"/>
      <c r="C465" s="258" t="s">
        <v>196</v>
      </c>
      <c r="D465" s="528"/>
      <c r="E465" s="543">
        <f>SUM(F465:H465)</f>
        <v>0</v>
      </c>
      <c r="F465" s="529"/>
      <c r="G465" s="529"/>
      <c r="H465" s="529"/>
      <c r="I465" s="1502"/>
      <c r="J465" s="1496"/>
      <c r="K465" s="1497"/>
      <c r="L465" s="526"/>
      <c r="M465" s="123"/>
    </row>
    <row r="466" spans="2:13" ht="37.5" hidden="1" customHeight="1">
      <c r="B466" s="514" t="str">
        <f>IF('①4.事業内容（販促）'!B51="","",'①4.事業内容（販促）'!B51)</f>
        <v/>
      </c>
      <c r="C466" s="1511" t="str">
        <f>IF('⑥5.スケジュール(販促) '!C51="","",'⑥5.スケジュール(販促) '!C51)</f>
        <v/>
      </c>
      <c r="D466" s="1512" t="str">
        <f>IF('⑥5.スケジュール(PR) '!D384="","",'⑥5.スケジュール(PR) '!D384)</f>
        <v/>
      </c>
      <c r="E466" s="538">
        <f>SUM(E467:E475)</f>
        <v>0</v>
      </c>
      <c r="F466" s="538">
        <f>SUM(F467:F475)</f>
        <v>0</v>
      </c>
      <c r="G466" s="538">
        <f>SUM(G467:G475)</f>
        <v>0</v>
      </c>
      <c r="H466" s="538">
        <f>SUM(H467:H475)</f>
        <v>0</v>
      </c>
      <c r="I466" s="530"/>
      <c r="J466" s="1064"/>
      <c r="K466" s="1513"/>
      <c r="L466" s="521"/>
    </row>
    <row r="467" spans="2:13" ht="19.5" hidden="1" customHeight="1">
      <c r="B467" s="1498"/>
      <c r="C467" s="249" t="s">
        <v>188</v>
      </c>
      <c r="D467" s="522"/>
      <c r="E467" s="541">
        <f>SUM(F467:H467)</f>
        <v>0</v>
      </c>
      <c r="F467" s="523"/>
      <c r="G467" s="523"/>
      <c r="H467" s="523"/>
      <c r="I467" s="1170"/>
      <c r="J467" s="1503"/>
      <c r="K467" s="1504"/>
      <c r="L467" s="526"/>
      <c r="M467" s="123"/>
    </row>
    <row r="468" spans="2:13" ht="19.5" hidden="1" customHeight="1">
      <c r="B468" s="1499"/>
      <c r="C468" s="252" t="s">
        <v>189</v>
      </c>
      <c r="D468" s="524"/>
      <c r="E468" s="542">
        <f t="shared" ref="E468:E474" si="47">SUM(F468:H468)</f>
        <v>0</v>
      </c>
      <c r="F468" s="525"/>
      <c r="G468" s="525"/>
      <c r="H468" s="525"/>
      <c r="I468" s="1501"/>
      <c r="J468" s="1505"/>
      <c r="K468" s="1506"/>
      <c r="L468" s="521"/>
    </row>
    <row r="469" spans="2:13" ht="19.5" hidden="1" customHeight="1">
      <c r="B469" s="1499"/>
      <c r="C469" s="252" t="s">
        <v>190</v>
      </c>
      <c r="D469" s="524"/>
      <c r="E469" s="542">
        <f t="shared" si="47"/>
        <v>0</v>
      </c>
      <c r="F469" s="525"/>
      <c r="G469" s="525"/>
      <c r="H469" s="525"/>
      <c r="I469" s="1501"/>
      <c r="J469" s="1505"/>
      <c r="K469" s="1506"/>
      <c r="L469" s="521"/>
    </row>
    <row r="470" spans="2:13" ht="19.5" hidden="1" customHeight="1">
      <c r="B470" s="1499"/>
      <c r="C470" s="255" t="s">
        <v>191</v>
      </c>
      <c r="D470" s="524"/>
      <c r="E470" s="542">
        <f t="shared" si="47"/>
        <v>0</v>
      </c>
      <c r="F470" s="525"/>
      <c r="G470" s="525"/>
      <c r="H470" s="525"/>
      <c r="I470" s="1501"/>
      <c r="J470" s="1505"/>
      <c r="K470" s="1506"/>
      <c r="L470" s="521"/>
    </row>
    <row r="471" spans="2:13" ht="19.5" hidden="1" customHeight="1">
      <c r="B471" s="1499"/>
      <c r="C471" s="252" t="s">
        <v>192</v>
      </c>
      <c r="D471" s="524"/>
      <c r="E471" s="542">
        <f t="shared" si="47"/>
        <v>0</v>
      </c>
      <c r="F471" s="525"/>
      <c r="G471" s="525"/>
      <c r="H471" s="525"/>
      <c r="I471" s="1501"/>
      <c r="J471" s="1505"/>
      <c r="K471" s="1506"/>
      <c r="L471" s="526"/>
      <c r="M471" s="123"/>
    </row>
    <row r="472" spans="2:13" ht="19.5" hidden="1" customHeight="1">
      <c r="B472" s="1499"/>
      <c r="C472" s="252" t="s">
        <v>193</v>
      </c>
      <c r="D472" s="524"/>
      <c r="E472" s="542">
        <f t="shared" si="47"/>
        <v>0</v>
      </c>
      <c r="F472" s="527"/>
      <c r="G472" s="527"/>
      <c r="H472" s="527"/>
      <c r="I472" s="1501"/>
      <c r="J472" s="1505"/>
      <c r="K472" s="1506"/>
      <c r="L472" s="526"/>
      <c r="M472" s="123"/>
    </row>
    <row r="473" spans="2:13" ht="19.5" hidden="1" customHeight="1">
      <c r="B473" s="1499"/>
      <c r="C473" s="257" t="s">
        <v>194</v>
      </c>
      <c r="D473" s="524"/>
      <c r="E473" s="542">
        <f t="shared" si="47"/>
        <v>0</v>
      </c>
      <c r="F473" s="525"/>
      <c r="G473" s="525"/>
      <c r="H473" s="525"/>
      <c r="I473" s="1501"/>
      <c r="J473" s="1505"/>
      <c r="K473" s="1506"/>
      <c r="L473" s="526"/>
      <c r="M473" s="123"/>
    </row>
    <row r="474" spans="2:13" ht="19.5" hidden="1" customHeight="1">
      <c r="B474" s="1499"/>
      <c r="C474" s="252" t="s">
        <v>195</v>
      </c>
      <c r="D474" s="524"/>
      <c r="E474" s="542">
        <f t="shared" si="47"/>
        <v>0</v>
      </c>
      <c r="F474" s="525"/>
      <c r="G474" s="525"/>
      <c r="H474" s="525"/>
      <c r="I474" s="1501"/>
      <c r="J474" s="1505"/>
      <c r="K474" s="1506"/>
      <c r="L474" s="526"/>
      <c r="M474" s="123"/>
    </row>
    <row r="475" spans="2:13" ht="19.5" hidden="1" customHeight="1" thickBot="1">
      <c r="B475" s="1499"/>
      <c r="C475" s="258" t="s">
        <v>196</v>
      </c>
      <c r="D475" s="533"/>
      <c r="E475" s="544">
        <f>SUM(F475:H475)</f>
        <v>0</v>
      </c>
      <c r="F475" s="534"/>
      <c r="G475" s="534"/>
      <c r="H475" s="534"/>
      <c r="I475" s="1501"/>
      <c r="J475" s="1527"/>
      <c r="K475" s="1528"/>
      <c r="L475" s="526"/>
      <c r="M475" s="123"/>
    </row>
    <row r="476" spans="2:13" ht="37.5" hidden="1" customHeight="1">
      <c r="B476" s="539" t="str">
        <f>IF('①4.事業内容（販促）'!B52="","",'①4.事業内容（販促）'!B52)</f>
        <v/>
      </c>
      <c r="C476" s="1490" t="str">
        <f>IF('⑥5.スケジュール(販促) '!C52="","",'⑥5.スケジュール(販促) '!C52)</f>
        <v/>
      </c>
      <c r="D476" s="1491" t="str">
        <f>IF('⑥5.スケジュール(PR) '!D394="","",'⑥5.スケジュール(PR) '!D394)</f>
        <v/>
      </c>
      <c r="E476" s="540">
        <f>SUM(E477:E485)</f>
        <v>0</v>
      </c>
      <c r="F476" s="540">
        <f>SUM(F477:F485)</f>
        <v>0</v>
      </c>
      <c r="G476" s="540">
        <f>SUM(G477:G485)</f>
        <v>0</v>
      </c>
      <c r="H476" s="540">
        <f>SUM(H477:H485)</f>
        <v>0</v>
      </c>
      <c r="I476" s="532"/>
      <c r="J476" s="1492"/>
      <c r="K476" s="1493"/>
      <c r="L476" s="521"/>
    </row>
    <row r="477" spans="2:13" ht="19.5" hidden="1" customHeight="1">
      <c r="B477" s="1498"/>
      <c r="C477" s="249" t="s">
        <v>188</v>
      </c>
      <c r="D477" s="522"/>
      <c r="E477" s="541">
        <f>SUM(F477:H477)</f>
        <v>0</v>
      </c>
      <c r="F477" s="523"/>
      <c r="G477" s="523"/>
      <c r="H477" s="523"/>
      <c r="I477" s="1170"/>
      <c r="J477" s="1503"/>
      <c r="K477" s="1504"/>
      <c r="L477" s="526"/>
      <c r="M477" s="123"/>
    </row>
    <row r="478" spans="2:13" ht="19.5" hidden="1" customHeight="1">
      <c r="B478" s="1499"/>
      <c r="C478" s="252" t="s">
        <v>189</v>
      </c>
      <c r="D478" s="524"/>
      <c r="E478" s="542">
        <f t="shared" ref="E478:E484" si="48">SUM(F478:H478)</f>
        <v>0</v>
      </c>
      <c r="F478" s="525"/>
      <c r="G478" s="525"/>
      <c r="H478" s="525"/>
      <c r="I478" s="1501"/>
      <c r="J478" s="1505"/>
      <c r="K478" s="1506"/>
      <c r="L478" s="521"/>
    </row>
    <row r="479" spans="2:13" ht="19.5" hidden="1" customHeight="1">
      <c r="B479" s="1499"/>
      <c r="C479" s="252" t="s">
        <v>190</v>
      </c>
      <c r="D479" s="524"/>
      <c r="E479" s="542">
        <f t="shared" si="48"/>
        <v>0</v>
      </c>
      <c r="F479" s="525"/>
      <c r="G479" s="525"/>
      <c r="H479" s="525"/>
      <c r="I479" s="1501"/>
      <c r="J479" s="1505"/>
      <c r="K479" s="1506"/>
      <c r="L479" s="521"/>
    </row>
    <row r="480" spans="2:13" ht="19.5" hidden="1" customHeight="1">
      <c r="B480" s="1499"/>
      <c r="C480" s="255" t="s">
        <v>191</v>
      </c>
      <c r="D480" s="524"/>
      <c r="E480" s="542">
        <f t="shared" si="48"/>
        <v>0</v>
      </c>
      <c r="F480" s="525"/>
      <c r="G480" s="525"/>
      <c r="H480" s="525"/>
      <c r="I480" s="1501"/>
      <c r="J480" s="1505"/>
      <c r="K480" s="1506"/>
      <c r="L480" s="521"/>
    </row>
    <row r="481" spans="2:13" ht="19.5" hidden="1" customHeight="1">
      <c r="B481" s="1499"/>
      <c r="C481" s="252" t="s">
        <v>192</v>
      </c>
      <c r="D481" s="524"/>
      <c r="E481" s="542">
        <f t="shared" si="48"/>
        <v>0</v>
      </c>
      <c r="F481" s="525"/>
      <c r="G481" s="525"/>
      <c r="H481" s="525"/>
      <c r="I481" s="1501"/>
      <c r="J481" s="1505"/>
      <c r="K481" s="1506"/>
      <c r="L481" s="526"/>
      <c r="M481" s="123"/>
    </row>
    <row r="482" spans="2:13" ht="19.5" hidden="1" customHeight="1">
      <c r="B482" s="1499"/>
      <c r="C482" s="252" t="s">
        <v>193</v>
      </c>
      <c r="D482" s="524"/>
      <c r="E482" s="542">
        <f t="shared" si="48"/>
        <v>0</v>
      </c>
      <c r="F482" s="527"/>
      <c r="G482" s="527"/>
      <c r="H482" s="527"/>
      <c r="I482" s="1501"/>
      <c r="J482" s="1507"/>
      <c r="K482" s="1508"/>
      <c r="L482" s="526"/>
      <c r="M482" s="123"/>
    </row>
    <row r="483" spans="2:13" ht="19.5" hidden="1" customHeight="1">
      <c r="B483" s="1499"/>
      <c r="C483" s="257" t="s">
        <v>194</v>
      </c>
      <c r="D483" s="524"/>
      <c r="E483" s="542">
        <f t="shared" si="48"/>
        <v>0</v>
      </c>
      <c r="F483" s="525"/>
      <c r="G483" s="525"/>
      <c r="H483" s="525"/>
      <c r="I483" s="1501"/>
      <c r="J483" s="1505"/>
      <c r="K483" s="1506"/>
      <c r="L483" s="526"/>
      <c r="M483" s="123"/>
    </row>
    <row r="484" spans="2:13" ht="19.5" hidden="1" customHeight="1">
      <c r="B484" s="1499"/>
      <c r="C484" s="252" t="s">
        <v>195</v>
      </c>
      <c r="D484" s="524"/>
      <c r="E484" s="542">
        <f t="shared" si="48"/>
        <v>0</v>
      </c>
      <c r="F484" s="525"/>
      <c r="G484" s="525"/>
      <c r="H484" s="525"/>
      <c r="I484" s="1501"/>
      <c r="J484" s="1505"/>
      <c r="K484" s="1506"/>
      <c r="L484" s="526"/>
      <c r="M484" s="123"/>
    </row>
    <row r="485" spans="2:13" ht="19.5" hidden="1" customHeight="1" thickBot="1">
      <c r="B485" s="1500"/>
      <c r="C485" s="258" t="s">
        <v>196</v>
      </c>
      <c r="D485" s="528"/>
      <c r="E485" s="543">
        <f>SUM(F485:H485)</f>
        <v>0</v>
      </c>
      <c r="F485" s="529"/>
      <c r="G485" s="529"/>
      <c r="H485" s="529"/>
      <c r="I485" s="1502"/>
      <c r="J485" s="1496"/>
      <c r="K485" s="1497"/>
      <c r="L485" s="526"/>
      <c r="M485" s="123"/>
    </row>
    <row r="486" spans="2:13" ht="37.5" hidden="1" customHeight="1">
      <c r="B486" s="514" t="str">
        <f>IF('①4.事業内容（販促）'!B53="","",'①4.事業内容（販促）'!B53)</f>
        <v/>
      </c>
      <c r="C486" s="1511" t="str">
        <f>IF('⑥5.スケジュール(販促) '!C53="","",'⑥5.スケジュール(販促) '!C53)</f>
        <v/>
      </c>
      <c r="D486" s="1512" t="str">
        <f>IF('⑥5.スケジュール(PR) '!D404="","",'⑥5.スケジュール(PR) '!D404)</f>
        <v/>
      </c>
      <c r="E486" s="538">
        <f>SUM(E487:E495)</f>
        <v>0</v>
      </c>
      <c r="F486" s="538">
        <f>SUM(F487:F495)</f>
        <v>0</v>
      </c>
      <c r="G486" s="538">
        <f>SUM(G487:G495)</f>
        <v>0</v>
      </c>
      <c r="H486" s="538">
        <f>SUM(H487:H495)</f>
        <v>0</v>
      </c>
      <c r="I486" s="530"/>
      <c r="J486" s="1064"/>
      <c r="K486" s="1513"/>
      <c r="L486" s="521"/>
    </row>
    <row r="487" spans="2:13" ht="19.5" hidden="1" customHeight="1">
      <c r="B487" s="1498"/>
      <c r="C487" s="249" t="s">
        <v>188</v>
      </c>
      <c r="D487" s="522"/>
      <c r="E487" s="541">
        <f>SUM(F487:H487)</f>
        <v>0</v>
      </c>
      <c r="F487" s="523"/>
      <c r="G487" s="523"/>
      <c r="H487" s="523"/>
      <c r="I487" s="1170"/>
      <c r="J487" s="1503"/>
      <c r="K487" s="1504"/>
      <c r="L487" s="526"/>
      <c r="M487" s="123"/>
    </row>
    <row r="488" spans="2:13" ht="19.5" hidden="1" customHeight="1">
      <c r="B488" s="1499"/>
      <c r="C488" s="252" t="s">
        <v>189</v>
      </c>
      <c r="D488" s="524"/>
      <c r="E488" s="542">
        <f t="shared" ref="E488:E494" si="49">SUM(F488:H488)</f>
        <v>0</v>
      </c>
      <c r="F488" s="525"/>
      <c r="G488" s="525"/>
      <c r="H488" s="525"/>
      <c r="I488" s="1501"/>
      <c r="J488" s="1505"/>
      <c r="K488" s="1506"/>
      <c r="L488" s="521"/>
    </row>
    <row r="489" spans="2:13" ht="19.5" hidden="1" customHeight="1">
      <c r="B489" s="1499"/>
      <c r="C489" s="252" t="s">
        <v>190</v>
      </c>
      <c r="D489" s="524"/>
      <c r="E489" s="542">
        <f t="shared" si="49"/>
        <v>0</v>
      </c>
      <c r="F489" s="525"/>
      <c r="G489" s="525"/>
      <c r="H489" s="525"/>
      <c r="I489" s="1501"/>
      <c r="J489" s="1505"/>
      <c r="K489" s="1506"/>
      <c r="L489" s="521"/>
    </row>
    <row r="490" spans="2:13" ht="19.5" hidden="1" customHeight="1">
      <c r="B490" s="1499"/>
      <c r="C490" s="255" t="s">
        <v>191</v>
      </c>
      <c r="D490" s="524"/>
      <c r="E490" s="542">
        <f t="shared" si="49"/>
        <v>0</v>
      </c>
      <c r="F490" s="525"/>
      <c r="G490" s="525"/>
      <c r="H490" s="525"/>
      <c r="I490" s="1501"/>
      <c r="J490" s="1505"/>
      <c r="K490" s="1506"/>
      <c r="L490" s="521"/>
    </row>
    <row r="491" spans="2:13" ht="19.5" hidden="1" customHeight="1">
      <c r="B491" s="1499"/>
      <c r="C491" s="252" t="s">
        <v>192</v>
      </c>
      <c r="D491" s="524"/>
      <c r="E491" s="542">
        <f t="shared" si="49"/>
        <v>0</v>
      </c>
      <c r="F491" s="525"/>
      <c r="G491" s="525"/>
      <c r="H491" s="525"/>
      <c r="I491" s="1501"/>
      <c r="J491" s="1505"/>
      <c r="K491" s="1506"/>
      <c r="L491" s="526"/>
      <c r="M491" s="123"/>
    </row>
    <row r="492" spans="2:13" ht="19.5" hidden="1" customHeight="1">
      <c r="B492" s="1499"/>
      <c r="C492" s="252" t="s">
        <v>193</v>
      </c>
      <c r="D492" s="524"/>
      <c r="E492" s="542">
        <f t="shared" si="49"/>
        <v>0</v>
      </c>
      <c r="F492" s="527"/>
      <c r="G492" s="527"/>
      <c r="H492" s="527"/>
      <c r="I492" s="1501"/>
      <c r="J492" s="1505"/>
      <c r="K492" s="1506"/>
      <c r="L492" s="526"/>
      <c r="M492" s="123"/>
    </row>
    <row r="493" spans="2:13" ht="19.5" hidden="1" customHeight="1">
      <c r="B493" s="1499"/>
      <c r="C493" s="257" t="s">
        <v>194</v>
      </c>
      <c r="D493" s="524"/>
      <c r="E493" s="542">
        <f t="shared" si="49"/>
        <v>0</v>
      </c>
      <c r="F493" s="525"/>
      <c r="G493" s="525"/>
      <c r="H493" s="525"/>
      <c r="I493" s="1501"/>
      <c r="J493" s="1505"/>
      <c r="K493" s="1506"/>
      <c r="L493" s="526"/>
      <c r="M493" s="123"/>
    </row>
    <row r="494" spans="2:13" ht="19.5" hidden="1" customHeight="1">
      <c r="B494" s="1499"/>
      <c r="C494" s="252" t="s">
        <v>195</v>
      </c>
      <c r="D494" s="524"/>
      <c r="E494" s="542">
        <f t="shared" si="49"/>
        <v>0</v>
      </c>
      <c r="F494" s="525"/>
      <c r="G494" s="525"/>
      <c r="H494" s="525"/>
      <c r="I494" s="1501"/>
      <c r="J494" s="1505"/>
      <c r="K494" s="1506"/>
      <c r="L494" s="526"/>
      <c r="M494" s="123"/>
    </row>
    <row r="495" spans="2:13" ht="19.5" hidden="1" customHeight="1" thickBot="1">
      <c r="B495" s="1499"/>
      <c r="C495" s="258" t="s">
        <v>196</v>
      </c>
      <c r="D495" s="533"/>
      <c r="E495" s="544">
        <f>SUM(F495:H495)</f>
        <v>0</v>
      </c>
      <c r="F495" s="534"/>
      <c r="G495" s="534"/>
      <c r="H495" s="534"/>
      <c r="I495" s="1501"/>
      <c r="J495" s="1527"/>
      <c r="K495" s="1528"/>
      <c r="L495" s="526"/>
      <c r="M495" s="123"/>
    </row>
    <row r="496" spans="2:13" ht="37.5" hidden="1" customHeight="1">
      <c r="B496" s="539" t="str">
        <f>IF('①4.事業内容（販促）'!B54="","",'①4.事業内容（販促）'!B54)</f>
        <v/>
      </c>
      <c r="C496" s="1490" t="str">
        <f>IF('⑥5.スケジュール(販促) '!C54="","",'⑥5.スケジュール(販促) '!C54)</f>
        <v/>
      </c>
      <c r="D496" s="1491" t="str">
        <f>IF('⑥5.スケジュール(PR) '!D414="","",'⑥5.スケジュール(PR) '!D414)</f>
        <v/>
      </c>
      <c r="E496" s="540">
        <f>SUM(E497:E505)</f>
        <v>0</v>
      </c>
      <c r="F496" s="540">
        <f>SUM(F497:F505)</f>
        <v>0</v>
      </c>
      <c r="G496" s="540">
        <f>SUM(G497:G505)</f>
        <v>0</v>
      </c>
      <c r="H496" s="540">
        <f>SUM(H497:H505)</f>
        <v>0</v>
      </c>
      <c r="I496" s="532"/>
      <c r="J496" s="1492"/>
      <c r="K496" s="1493"/>
      <c r="L496" s="521"/>
    </row>
    <row r="497" spans="2:13" ht="19.5" hidden="1" customHeight="1">
      <c r="B497" s="1498"/>
      <c r="C497" s="249" t="s">
        <v>188</v>
      </c>
      <c r="D497" s="522"/>
      <c r="E497" s="541">
        <f>SUM(F497:H497)</f>
        <v>0</v>
      </c>
      <c r="F497" s="523"/>
      <c r="G497" s="523"/>
      <c r="H497" s="523"/>
      <c r="I497" s="1170"/>
      <c r="J497" s="1503"/>
      <c r="K497" s="1504"/>
      <c r="L497" s="526"/>
      <c r="M497" s="123"/>
    </row>
    <row r="498" spans="2:13" ht="19.5" hidden="1" customHeight="1">
      <c r="B498" s="1499"/>
      <c r="C498" s="252" t="s">
        <v>189</v>
      </c>
      <c r="D498" s="524"/>
      <c r="E498" s="542">
        <f t="shared" ref="E498:E504" si="50">SUM(F498:H498)</f>
        <v>0</v>
      </c>
      <c r="F498" s="525"/>
      <c r="G498" s="525"/>
      <c r="H498" s="525"/>
      <c r="I498" s="1501"/>
      <c r="J498" s="1505"/>
      <c r="K498" s="1506"/>
      <c r="L498" s="521"/>
    </row>
    <row r="499" spans="2:13" ht="19.5" hidden="1" customHeight="1">
      <c r="B499" s="1499"/>
      <c r="C499" s="252" t="s">
        <v>190</v>
      </c>
      <c r="D499" s="524"/>
      <c r="E499" s="542">
        <f t="shared" si="50"/>
        <v>0</v>
      </c>
      <c r="F499" s="525"/>
      <c r="G499" s="525"/>
      <c r="H499" s="525"/>
      <c r="I499" s="1501"/>
      <c r="J499" s="1505"/>
      <c r="K499" s="1506"/>
      <c r="L499" s="521"/>
    </row>
    <row r="500" spans="2:13" ht="19.5" hidden="1" customHeight="1">
      <c r="B500" s="1499"/>
      <c r="C500" s="255" t="s">
        <v>191</v>
      </c>
      <c r="D500" s="524"/>
      <c r="E500" s="542">
        <f t="shared" si="50"/>
        <v>0</v>
      </c>
      <c r="F500" s="525"/>
      <c r="G500" s="525"/>
      <c r="H500" s="525"/>
      <c r="I500" s="1501"/>
      <c r="J500" s="1505"/>
      <c r="K500" s="1506"/>
      <c r="L500" s="521"/>
    </row>
    <row r="501" spans="2:13" ht="19.5" hidden="1" customHeight="1">
      <c r="B501" s="1499"/>
      <c r="C501" s="252" t="s">
        <v>192</v>
      </c>
      <c r="D501" s="524"/>
      <c r="E501" s="542">
        <f t="shared" si="50"/>
        <v>0</v>
      </c>
      <c r="F501" s="525"/>
      <c r="G501" s="525"/>
      <c r="H501" s="525"/>
      <c r="I501" s="1501"/>
      <c r="J501" s="1505"/>
      <c r="K501" s="1506"/>
      <c r="L501" s="526"/>
      <c r="M501" s="123"/>
    </row>
    <row r="502" spans="2:13" ht="19.5" hidden="1" customHeight="1">
      <c r="B502" s="1499"/>
      <c r="C502" s="252" t="s">
        <v>193</v>
      </c>
      <c r="D502" s="524"/>
      <c r="E502" s="542">
        <f t="shared" si="50"/>
        <v>0</v>
      </c>
      <c r="F502" s="527"/>
      <c r="G502" s="527"/>
      <c r="H502" s="527"/>
      <c r="I502" s="1501"/>
      <c r="J502" s="1507"/>
      <c r="K502" s="1508"/>
      <c r="L502" s="526"/>
      <c r="M502" s="123"/>
    </row>
    <row r="503" spans="2:13" ht="19.5" hidden="1" customHeight="1">
      <c r="B503" s="1499"/>
      <c r="C503" s="257" t="s">
        <v>194</v>
      </c>
      <c r="D503" s="524"/>
      <c r="E503" s="542">
        <f t="shared" si="50"/>
        <v>0</v>
      </c>
      <c r="F503" s="525"/>
      <c r="G503" s="525"/>
      <c r="H503" s="525"/>
      <c r="I503" s="1501"/>
      <c r="J503" s="1505"/>
      <c r="K503" s="1506"/>
      <c r="L503" s="526"/>
      <c r="M503" s="123"/>
    </row>
    <row r="504" spans="2:13" ht="19.5" hidden="1" customHeight="1">
      <c r="B504" s="1499"/>
      <c r="C504" s="252" t="s">
        <v>195</v>
      </c>
      <c r="D504" s="524"/>
      <c r="E504" s="542">
        <f t="shared" si="50"/>
        <v>0</v>
      </c>
      <c r="F504" s="525"/>
      <c r="G504" s="525"/>
      <c r="H504" s="525"/>
      <c r="I504" s="1501"/>
      <c r="J504" s="1505"/>
      <c r="K504" s="1506"/>
      <c r="L504" s="526"/>
      <c r="M504" s="123"/>
    </row>
    <row r="505" spans="2:13" ht="19.5" hidden="1" customHeight="1" thickBot="1">
      <c r="B505" s="1500"/>
      <c r="C505" s="258" t="s">
        <v>196</v>
      </c>
      <c r="D505" s="528"/>
      <c r="E505" s="543">
        <f>SUM(F505:H505)</f>
        <v>0</v>
      </c>
      <c r="F505" s="529"/>
      <c r="G505" s="529"/>
      <c r="H505" s="529"/>
      <c r="I505" s="1502"/>
      <c r="J505" s="1496"/>
      <c r="K505" s="1497"/>
      <c r="L505" s="526"/>
      <c r="M505" s="123"/>
    </row>
    <row r="506" spans="2:13">
      <c r="B506" s="224" t="s">
        <v>157</v>
      </c>
      <c r="C506" s="184" t="s">
        <v>197</v>
      </c>
    </row>
    <row r="507" spans="2:13">
      <c r="B507" s="224" t="s">
        <v>159</v>
      </c>
      <c r="C507" s="184" t="s">
        <v>198</v>
      </c>
    </row>
    <row r="508" spans="2:13" ht="14">
      <c r="B508" s="150"/>
      <c r="C508" s="184" t="s">
        <v>199</v>
      </c>
    </row>
    <row r="509" spans="2:13" s="150" customFormat="1" ht="14">
      <c r="B509" s="224" t="s">
        <v>161</v>
      </c>
      <c r="C509" s="761" t="s">
        <v>200</v>
      </c>
    </row>
    <row r="510" spans="2:13">
      <c r="B510" s="168" t="s">
        <v>201</v>
      </c>
      <c r="C510" s="184" t="s">
        <v>202</v>
      </c>
    </row>
    <row r="511" spans="2:13" ht="14">
      <c r="B511" s="150"/>
      <c r="C511" s="184" t="s">
        <v>203</v>
      </c>
    </row>
  </sheetData>
  <sheetProtection algorithmName="SHA-512" hashValue="Rc+Gr6SJJzOV7U4WF3NmT3kNnDFxMjF24NuCY9OPMam9Pg4wSVw3Ba86FteYUT5VtxRO41nLVOTubGRZcQaoPA==" saltValue="4mTMOxppcK3jq0FtmB6CGQ==" spinCount="100000" sheet="1" formatCells="0" formatColumns="0" formatRows="0"/>
  <mergeCells count="658">
    <mergeCell ref="B197:B205"/>
    <mergeCell ref="I197:I205"/>
    <mergeCell ref="J197:K197"/>
    <mergeCell ref="J198:K198"/>
    <mergeCell ref="J199:K199"/>
    <mergeCell ref="J200:K200"/>
    <mergeCell ref="J201:K201"/>
    <mergeCell ref="J202:K202"/>
    <mergeCell ref="J203:K203"/>
    <mergeCell ref="J204:K204"/>
    <mergeCell ref="J205:K205"/>
    <mergeCell ref="J192:K192"/>
    <mergeCell ref="J193:K193"/>
    <mergeCell ref="J194:K194"/>
    <mergeCell ref="J195:K195"/>
    <mergeCell ref="C196:D196"/>
    <mergeCell ref="J196:K196"/>
    <mergeCell ref="J185:K185"/>
    <mergeCell ref="C186:D186"/>
    <mergeCell ref="J186:K186"/>
    <mergeCell ref="J174:K174"/>
    <mergeCell ref="J175:K175"/>
    <mergeCell ref="C176:D176"/>
    <mergeCell ref="J176:K176"/>
    <mergeCell ref="J165:K165"/>
    <mergeCell ref="C166:D166"/>
    <mergeCell ref="J166:K166"/>
    <mergeCell ref="B187:B195"/>
    <mergeCell ref="I187:I195"/>
    <mergeCell ref="J187:K187"/>
    <mergeCell ref="J188:K188"/>
    <mergeCell ref="J189:K189"/>
    <mergeCell ref="J190:K190"/>
    <mergeCell ref="J191:K191"/>
    <mergeCell ref="B177:B185"/>
    <mergeCell ref="I177:I185"/>
    <mergeCell ref="J177:K177"/>
    <mergeCell ref="J178:K178"/>
    <mergeCell ref="J179:K179"/>
    <mergeCell ref="J180:K180"/>
    <mergeCell ref="J181:K181"/>
    <mergeCell ref="J182:K182"/>
    <mergeCell ref="J183:K183"/>
    <mergeCell ref="J184:K184"/>
    <mergeCell ref="C156:D156"/>
    <mergeCell ref="J156:K156"/>
    <mergeCell ref="J145:K145"/>
    <mergeCell ref="C146:D146"/>
    <mergeCell ref="J146:K146"/>
    <mergeCell ref="B167:B175"/>
    <mergeCell ref="I167:I175"/>
    <mergeCell ref="J167:K167"/>
    <mergeCell ref="J168:K168"/>
    <mergeCell ref="J169:K169"/>
    <mergeCell ref="J170:K170"/>
    <mergeCell ref="J171:K171"/>
    <mergeCell ref="B157:B165"/>
    <mergeCell ref="I157:I165"/>
    <mergeCell ref="J157:K157"/>
    <mergeCell ref="J158:K158"/>
    <mergeCell ref="J159:K159"/>
    <mergeCell ref="J160:K160"/>
    <mergeCell ref="J161:K161"/>
    <mergeCell ref="J162:K162"/>
    <mergeCell ref="J163:K163"/>
    <mergeCell ref="J164:K164"/>
    <mergeCell ref="J172:K172"/>
    <mergeCell ref="J173:K173"/>
    <mergeCell ref="B147:B155"/>
    <mergeCell ref="I147:I155"/>
    <mergeCell ref="J147:K147"/>
    <mergeCell ref="J148:K148"/>
    <mergeCell ref="J149:K149"/>
    <mergeCell ref="J150:K150"/>
    <mergeCell ref="J151:K151"/>
    <mergeCell ref="B137:B145"/>
    <mergeCell ref="I137:I145"/>
    <mergeCell ref="J137:K137"/>
    <mergeCell ref="J138:K138"/>
    <mergeCell ref="J139:K139"/>
    <mergeCell ref="J140:K140"/>
    <mergeCell ref="J141:K141"/>
    <mergeCell ref="J142:K142"/>
    <mergeCell ref="J143:K143"/>
    <mergeCell ref="J144:K144"/>
    <mergeCell ref="J152:K152"/>
    <mergeCell ref="J153:K153"/>
    <mergeCell ref="J154:K154"/>
    <mergeCell ref="J155:K155"/>
    <mergeCell ref="J132:K132"/>
    <mergeCell ref="J133:K133"/>
    <mergeCell ref="J134:K134"/>
    <mergeCell ref="J135:K135"/>
    <mergeCell ref="C136:D136"/>
    <mergeCell ref="J136:K136"/>
    <mergeCell ref="J125:K125"/>
    <mergeCell ref="C126:D126"/>
    <mergeCell ref="J126:K126"/>
    <mergeCell ref="J114:K114"/>
    <mergeCell ref="J115:K115"/>
    <mergeCell ref="C116:D116"/>
    <mergeCell ref="J116:K116"/>
    <mergeCell ref="J105:K105"/>
    <mergeCell ref="C106:D106"/>
    <mergeCell ref="J106:K106"/>
    <mergeCell ref="B127:B135"/>
    <mergeCell ref="I127:I135"/>
    <mergeCell ref="J127:K127"/>
    <mergeCell ref="J128:K128"/>
    <mergeCell ref="J129:K129"/>
    <mergeCell ref="J130:K130"/>
    <mergeCell ref="J131:K131"/>
    <mergeCell ref="B117:B125"/>
    <mergeCell ref="I117:I125"/>
    <mergeCell ref="J117:K117"/>
    <mergeCell ref="J118:K118"/>
    <mergeCell ref="J119:K119"/>
    <mergeCell ref="J120:K120"/>
    <mergeCell ref="J121:K121"/>
    <mergeCell ref="J122:K122"/>
    <mergeCell ref="J123:K123"/>
    <mergeCell ref="J124:K124"/>
    <mergeCell ref="C96:D96"/>
    <mergeCell ref="J96:K96"/>
    <mergeCell ref="J85:K85"/>
    <mergeCell ref="C86:D86"/>
    <mergeCell ref="J86:K86"/>
    <mergeCell ref="B107:B115"/>
    <mergeCell ref="I107:I115"/>
    <mergeCell ref="J107:K107"/>
    <mergeCell ref="J108:K108"/>
    <mergeCell ref="J109:K109"/>
    <mergeCell ref="J110:K110"/>
    <mergeCell ref="J111:K111"/>
    <mergeCell ref="B97:B105"/>
    <mergeCell ref="I97:I105"/>
    <mergeCell ref="J97:K97"/>
    <mergeCell ref="J98:K98"/>
    <mergeCell ref="J99:K99"/>
    <mergeCell ref="J100:K100"/>
    <mergeCell ref="J101:K101"/>
    <mergeCell ref="J102:K102"/>
    <mergeCell ref="J103:K103"/>
    <mergeCell ref="J104:K104"/>
    <mergeCell ref="J112:K112"/>
    <mergeCell ref="J113:K113"/>
    <mergeCell ref="B87:B95"/>
    <mergeCell ref="I87:I95"/>
    <mergeCell ref="J87:K87"/>
    <mergeCell ref="J88:K88"/>
    <mergeCell ref="J89:K89"/>
    <mergeCell ref="J90:K90"/>
    <mergeCell ref="J91:K91"/>
    <mergeCell ref="B77:B85"/>
    <mergeCell ref="I77:I85"/>
    <mergeCell ref="J77:K77"/>
    <mergeCell ref="J78:K78"/>
    <mergeCell ref="J79:K79"/>
    <mergeCell ref="J80:K80"/>
    <mergeCell ref="J81:K81"/>
    <mergeCell ref="J82:K82"/>
    <mergeCell ref="J83:K83"/>
    <mergeCell ref="J84:K84"/>
    <mergeCell ref="J92:K92"/>
    <mergeCell ref="J93:K93"/>
    <mergeCell ref="J94:K94"/>
    <mergeCell ref="J95:K95"/>
    <mergeCell ref="J72:K72"/>
    <mergeCell ref="J73:K73"/>
    <mergeCell ref="J74:K74"/>
    <mergeCell ref="J75:K75"/>
    <mergeCell ref="C76:D76"/>
    <mergeCell ref="J76:K76"/>
    <mergeCell ref="J65:K65"/>
    <mergeCell ref="C66:D66"/>
    <mergeCell ref="J66:K66"/>
    <mergeCell ref="J54:K54"/>
    <mergeCell ref="J55:K55"/>
    <mergeCell ref="C56:D56"/>
    <mergeCell ref="J56:K56"/>
    <mergeCell ref="J45:K45"/>
    <mergeCell ref="C46:D46"/>
    <mergeCell ref="J46:K46"/>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J14:K14"/>
    <mergeCell ref="J15:K15"/>
    <mergeCell ref="C16:D16"/>
    <mergeCell ref="J16:K16"/>
    <mergeCell ref="B5:D5"/>
    <mergeCell ref="J5:K5"/>
    <mergeCell ref="C6:D6"/>
    <mergeCell ref="J6:K6"/>
    <mergeCell ref="B7:B15"/>
    <mergeCell ref="I7:I15"/>
    <mergeCell ref="J7:K7"/>
    <mergeCell ref="J8:K8"/>
    <mergeCell ref="J9:K9"/>
    <mergeCell ref="J10:K10"/>
    <mergeCell ref="J2:K2"/>
    <mergeCell ref="B3:D4"/>
    <mergeCell ref="E3:E4"/>
    <mergeCell ref="F3:H3"/>
    <mergeCell ref="I3:I4"/>
    <mergeCell ref="J3:K4"/>
    <mergeCell ref="J11:K11"/>
    <mergeCell ref="J12:K12"/>
    <mergeCell ref="J13:K13"/>
    <mergeCell ref="C206:D206"/>
    <mergeCell ref="J206:K206"/>
    <mergeCell ref="B207:B215"/>
    <mergeCell ref="I207:I215"/>
    <mergeCell ref="J207:K207"/>
    <mergeCell ref="J208:K208"/>
    <mergeCell ref="J209:K209"/>
    <mergeCell ref="J210:K210"/>
    <mergeCell ref="J211:K211"/>
    <mergeCell ref="J212:K212"/>
    <mergeCell ref="J213:K213"/>
    <mergeCell ref="J214:K214"/>
    <mergeCell ref="J215:K215"/>
    <mergeCell ref="C216:D216"/>
    <mergeCell ref="J216:K216"/>
    <mergeCell ref="B217:B225"/>
    <mergeCell ref="I217:I225"/>
    <mergeCell ref="J217:K217"/>
    <mergeCell ref="J218:K218"/>
    <mergeCell ref="J219:K219"/>
    <mergeCell ref="J220:K220"/>
    <mergeCell ref="J221:K221"/>
    <mergeCell ref="J222:K222"/>
    <mergeCell ref="J223:K223"/>
    <mergeCell ref="J224:K224"/>
    <mergeCell ref="J225:K225"/>
    <mergeCell ref="C226:D226"/>
    <mergeCell ref="J226:K226"/>
    <mergeCell ref="B227:B235"/>
    <mergeCell ref="I227:I235"/>
    <mergeCell ref="J227:K227"/>
    <mergeCell ref="J228:K228"/>
    <mergeCell ref="J229:K229"/>
    <mergeCell ref="J230:K230"/>
    <mergeCell ref="J231:K231"/>
    <mergeCell ref="J232:K232"/>
    <mergeCell ref="J233:K233"/>
    <mergeCell ref="J234:K234"/>
    <mergeCell ref="J235:K235"/>
    <mergeCell ref="C236:D236"/>
    <mergeCell ref="J236:K236"/>
    <mergeCell ref="B237:B245"/>
    <mergeCell ref="I237:I245"/>
    <mergeCell ref="J237:K237"/>
    <mergeCell ref="J238:K238"/>
    <mergeCell ref="J239:K239"/>
    <mergeCell ref="J240:K240"/>
    <mergeCell ref="J241:K241"/>
    <mergeCell ref="J242:K242"/>
    <mergeCell ref="J243:K243"/>
    <mergeCell ref="J244:K244"/>
    <mergeCell ref="J245:K245"/>
    <mergeCell ref="C246:D246"/>
    <mergeCell ref="J246:K246"/>
    <mergeCell ref="B247:B255"/>
    <mergeCell ref="I247:I255"/>
    <mergeCell ref="J247:K247"/>
    <mergeCell ref="J248:K248"/>
    <mergeCell ref="J249:K249"/>
    <mergeCell ref="J250:K250"/>
    <mergeCell ref="J251:K251"/>
    <mergeCell ref="J252:K252"/>
    <mergeCell ref="J253:K253"/>
    <mergeCell ref="J254:K254"/>
    <mergeCell ref="J255:K255"/>
    <mergeCell ref="C256:D256"/>
    <mergeCell ref="J256:K256"/>
    <mergeCell ref="B257:B265"/>
    <mergeCell ref="I257:I265"/>
    <mergeCell ref="J257:K257"/>
    <mergeCell ref="J258:K258"/>
    <mergeCell ref="J259:K259"/>
    <mergeCell ref="J260:K260"/>
    <mergeCell ref="J261:K261"/>
    <mergeCell ref="J262:K262"/>
    <mergeCell ref="J263:K263"/>
    <mergeCell ref="J264:K264"/>
    <mergeCell ref="J265:K265"/>
    <mergeCell ref="C266:D266"/>
    <mergeCell ref="J266:K266"/>
    <mergeCell ref="B267:B275"/>
    <mergeCell ref="I267:I275"/>
    <mergeCell ref="J267:K267"/>
    <mergeCell ref="J268:K268"/>
    <mergeCell ref="J269:K269"/>
    <mergeCell ref="J270:K270"/>
    <mergeCell ref="J271:K271"/>
    <mergeCell ref="J272:K272"/>
    <mergeCell ref="J273:K273"/>
    <mergeCell ref="J274:K274"/>
    <mergeCell ref="J275:K275"/>
    <mergeCell ref="C276:D276"/>
    <mergeCell ref="J276:K276"/>
    <mergeCell ref="B277:B285"/>
    <mergeCell ref="I277:I285"/>
    <mergeCell ref="J277:K277"/>
    <mergeCell ref="J278:K278"/>
    <mergeCell ref="J279:K279"/>
    <mergeCell ref="J280:K280"/>
    <mergeCell ref="J281:K281"/>
    <mergeCell ref="J282:K282"/>
    <mergeCell ref="J283:K283"/>
    <mergeCell ref="J284:K284"/>
    <mergeCell ref="J285:K285"/>
    <mergeCell ref="C286:D286"/>
    <mergeCell ref="J286:K286"/>
    <mergeCell ref="B287:B295"/>
    <mergeCell ref="I287:I295"/>
    <mergeCell ref="J287:K287"/>
    <mergeCell ref="J288:K288"/>
    <mergeCell ref="J289:K289"/>
    <mergeCell ref="J290:K290"/>
    <mergeCell ref="J291:K291"/>
    <mergeCell ref="J292:K292"/>
    <mergeCell ref="J293:K293"/>
    <mergeCell ref="J294:K294"/>
    <mergeCell ref="J295:K295"/>
    <mergeCell ref="C296:D296"/>
    <mergeCell ref="J296:K296"/>
    <mergeCell ref="B297:B305"/>
    <mergeCell ref="I297:I305"/>
    <mergeCell ref="J297:K297"/>
    <mergeCell ref="J298:K298"/>
    <mergeCell ref="J299:K299"/>
    <mergeCell ref="J300:K300"/>
    <mergeCell ref="J301:K301"/>
    <mergeCell ref="J302:K302"/>
    <mergeCell ref="J303:K303"/>
    <mergeCell ref="J304:K304"/>
    <mergeCell ref="J305:K305"/>
    <mergeCell ref="C306:D306"/>
    <mergeCell ref="J306:K306"/>
    <mergeCell ref="B307:B315"/>
    <mergeCell ref="I307:I315"/>
    <mergeCell ref="J307:K307"/>
    <mergeCell ref="J308:K308"/>
    <mergeCell ref="J309:K309"/>
    <mergeCell ref="J310:K310"/>
    <mergeCell ref="J311:K311"/>
    <mergeCell ref="J312:K312"/>
    <mergeCell ref="J313:K313"/>
    <mergeCell ref="J314:K314"/>
    <mergeCell ref="J315:K315"/>
    <mergeCell ref="C316:D316"/>
    <mergeCell ref="J316:K316"/>
    <mergeCell ref="B317:B325"/>
    <mergeCell ref="I317:I325"/>
    <mergeCell ref="J317:K317"/>
    <mergeCell ref="J318:K318"/>
    <mergeCell ref="J319:K319"/>
    <mergeCell ref="J320:K320"/>
    <mergeCell ref="J321:K321"/>
    <mergeCell ref="J322:K322"/>
    <mergeCell ref="J323:K323"/>
    <mergeCell ref="J324:K324"/>
    <mergeCell ref="J325:K325"/>
    <mergeCell ref="C326:D326"/>
    <mergeCell ref="J326:K326"/>
    <mergeCell ref="B327:B335"/>
    <mergeCell ref="I327:I335"/>
    <mergeCell ref="J327:K327"/>
    <mergeCell ref="J328:K328"/>
    <mergeCell ref="J329:K329"/>
    <mergeCell ref="J330:K330"/>
    <mergeCell ref="J331:K331"/>
    <mergeCell ref="J332:K332"/>
    <mergeCell ref="J333:K333"/>
    <mergeCell ref="J334:K334"/>
    <mergeCell ref="J335:K335"/>
    <mergeCell ref="C336:D336"/>
    <mergeCell ref="J336:K336"/>
    <mergeCell ref="B337:B345"/>
    <mergeCell ref="I337:I345"/>
    <mergeCell ref="J337:K337"/>
    <mergeCell ref="J338:K338"/>
    <mergeCell ref="J339:K339"/>
    <mergeCell ref="J340:K340"/>
    <mergeCell ref="J341:K341"/>
    <mergeCell ref="J342:K342"/>
    <mergeCell ref="J343:K343"/>
    <mergeCell ref="J344:K344"/>
    <mergeCell ref="J345:K345"/>
    <mergeCell ref="C346:D346"/>
    <mergeCell ref="J346:K346"/>
    <mergeCell ref="B347:B355"/>
    <mergeCell ref="I347:I355"/>
    <mergeCell ref="J347:K347"/>
    <mergeCell ref="J348:K348"/>
    <mergeCell ref="J349:K349"/>
    <mergeCell ref="J350:K350"/>
    <mergeCell ref="J351:K351"/>
    <mergeCell ref="J352:K352"/>
    <mergeCell ref="J353:K353"/>
    <mergeCell ref="J354:K354"/>
    <mergeCell ref="J355:K355"/>
    <mergeCell ref="C356:D356"/>
    <mergeCell ref="J356:K356"/>
    <mergeCell ref="B357:B365"/>
    <mergeCell ref="I357:I365"/>
    <mergeCell ref="J357:K357"/>
    <mergeCell ref="J358:K358"/>
    <mergeCell ref="J359:K359"/>
    <mergeCell ref="J360:K360"/>
    <mergeCell ref="J361:K361"/>
    <mergeCell ref="J362:K362"/>
    <mergeCell ref="J363:K363"/>
    <mergeCell ref="J364:K364"/>
    <mergeCell ref="J365:K365"/>
    <mergeCell ref="C366:D366"/>
    <mergeCell ref="J366:K366"/>
    <mergeCell ref="B367:B375"/>
    <mergeCell ref="I367:I375"/>
    <mergeCell ref="J367:K367"/>
    <mergeCell ref="J368:K368"/>
    <mergeCell ref="J369:K369"/>
    <mergeCell ref="J370:K370"/>
    <mergeCell ref="J371:K371"/>
    <mergeCell ref="J372:K372"/>
    <mergeCell ref="J373:K373"/>
    <mergeCell ref="J374:K374"/>
    <mergeCell ref="J375:K375"/>
    <mergeCell ref="C376:D376"/>
    <mergeCell ref="J376:K376"/>
    <mergeCell ref="B377:B385"/>
    <mergeCell ref="I377:I385"/>
    <mergeCell ref="J377:K377"/>
    <mergeCell ref="J378:K378"/>
    <mergeCell ref="J379:K379"/>
    <mergeCell ref="J380:K380"/>
    <mergeCell ref="J381:K381"/>
    <mergeCell ref="J382:K382"/>
    <mergeCell ref="J383:K383"/>
    <mergeCell ref="J384:K384"/>
    <mergeCell ref="J385:K385"/>
    <mergeCell ref="C386:D386"/>
    <mergeCell ref="J386:K386"/>
    <mergeCell ref="B387:B395"/>
    <mergeCell ref="I387:I395"/>
    <mergeCell ref="J387:K387"/>
    <mergeCell ref="J388:K388"/>
    <mergeCell ref="J389:K389"/>
    <mergeCell ref="J390:K390"/>
    <mergeCell ref="J391:K391"/>
    <mergeCell ref="J392:K392"/>
    <mergeCell ref="J393:K393"/>
    <mergeCell ref="J394:K394"/>
    <mergeCell ref="J395:K395"/>
    <mergeCell ref="C396:D396"/>
    <mergeCell ref="J396:K396"/>
    <mergeCell ref="B397:B405"/>
    <mergeCell ref="I397:I405"/>
    <mergeCell ref="J397:K397"/>
    <mergeCell ref="J398:K398"/>
    <mergeCell ref="J399:K399"/>
    <mergeCell ref="J400:K400"/>
    <mergeCell ref="J401:K401"/>
    <mergeCell ref="J402:K402"/>
    <mergeCell ref="J403:K403"/>
    <mergeCell ref="J404:K404"/>
    <mergeCell ref="J405:K405"/>
    <mergeCell ref="C406:D406"/>
    <mergeCell ref="J406:K406"/>
    <mergeCell ref="B407:B415"/>
    <mergeCell ref="I407:I415"/>
    <mergeCell ref="J407:K407"/>
    <mergeCell ref="J408:K408"/>
    <mergeCell ref="J409:K409"/>
    <mergeCell ref="J410:K410"/>
    <mergeCell ref="J411:K411"/>
    <mergeCell ref="J412:K412"/>
    <mergeCell ref="J413:K413"/>
    <mergeCell ref="J414:K414"/>
    <mergeCell ref="J415:K415"/>
    <mergeCell ref="C416:D416"/>
    <mergeCell ref="J416:K416"/>
    <mergeCell ref="B417:B425"/>
    <mergeCell ref="I417:I425"/>
    <mergeCell ref="J417:K417"/>
    <mergeCell ref="J418:K418"/>
    <mergeCell ref="J419:K419"/>
    <mergeCell ref="J420:K420"/>
    <mergeCell ref="J421:K421"/>
    <mergeCell ref="J422:K422"/>
    <mergeCell ref="J423:K423"/>
    <mergeCell ref="J424:K424"/>
    <mergeCell ref="J425:K425"/>
    <mergeCell ref="C426:D426"/>
    <mergeCell ref="J426:K426"/>
    <mergeCell ref="B427:B435"/>
    <mergeCell ref="I427:I435"/>
    <mergeCell ref="J427:K427"/>
    <mergeCell ref="J428:K428"/>
    <mergeCell ref="J429:K429"/>
    <mergeCell ref="J430:K430"/>
    <mergeCell ref="J431:K431"/>
    <mergeCell ref="J432:K432"/>
    <mergeCell ref="J433:K433"/>
    <mergeCell ref="J434:K434"/>
    <mergeCell ref="J435:K435"/>
    <mergeCell ref="C436:D436"/>
    <mergeCell ref="J436:K436"/>
    <mergeCell ref="B437:B445"/>
    <mergeCell ref="I437:I445"/>
    <mergeCell ref="J437:K437"/>
    <mergeCell ref="J438:K438"/>
    <mergeCell ref="J439:K439"/>
    <mergeCell ref="J440:K440"/>
    <mergeCell ref="J441:K441"/>
    <mergeCell ref="J442:K442"/>
    <mergeCell ref="J443:K443"/>
    <mergeCell ref="J444:K444"/>
    <mergeCell ref="J445:K445"/>
    <mergeCell ref="C446:D446"/>
    <mergeCell ref="J446:K446"/>
    <mergeCell ref="B447:B455"/>
    <mergeCell ref="I447:I455"/>
    <mergeCell ref="J447:K447"/>
    <mergeCell ref="J448:K448"/>
    <mergeCell ref="J449:K449"/>
    <mergeCell ref="J450:K450"/>
    <mergeCell ref="J451:K451"/>
    <mergeCell ref="J452:K452"/>
    <mergeCell ref="J453:K453"/>
    <mergeCell ref="J454:K454"/>
    <mergeCell ref="J455:K455"/>
    <mergeCell ref="C456:D456"/>
    <mergeCell ref="J456:K456"/>
    <mergeCell ref="B457:B465"/>
    <mergeCell ref="I457:I465"/>
    <mergeCell ref="J457:K457"/>
    <mergeCell ref="J458:K458"/>
    <mergeCell ref="J459:K459"/>
    <mergeCell ref="J460:K460"/>
    <mergeCell ref="J461:K461"/>
    <mergeCell ref="J462:K462"/>
    <mergeCell ref="J463:K463"/>
    <mergeCell ref="J464:K464"/>
    <mergeCell ref="J465:K465"/>
    <mergeCell ref="C466:D466"/>
    <mergeCell ref="J466:K466"/>
    <mergeCell ref="B467:B475"/>
    <mergeCell ref="I467:I475"/>
    <mergeCell ref="J467:K467"/>
    <mergeCell ref="J468:K468"/>
    <mergeCell ref="J469:K469"/>
    <mergeCell ref="J470:K470"/>
    <mergeCell ref="J471:K471"/>
    <mergeCell ref="J472:K472"/>
    <mergeCell ref="J473:K473"/>
    <mergeCell ref="J474:K474"/>
    <mergeCell ref="J475:K475"/>
    <mergeCell ref="C476:D476"/>
    <mergeCell ref="J476:K476"/>
    <mergeCell ref="B477:B485"/>
    <mergeCell ref="I477:I485"/>
    <mergeCell ref="J477:K477"/>
    <mergeCell ref="J478:K478"/>
    <mergeCell ref="J479:K479"/>
    <mergeCell ref="J480:K480"/>
    <mergeCell ref="J481:K481"/>
    <mergeCell ref="J482:K482"/>
    <mergeCell ref="J483:K483"/>
    <mergeCell ref="J484:K484"/>
    <mergeCell ref="J485:K485"/>
    <mergeCell ref="C486:D486"/>
    <mergeCell ref="J486:K486"/>
    <mergeCell ref="B487:B495"/>
    <mergeCell ref="I487:I495"/>
    <mergeCell ref="J487:K487"/>
    <mergeCell ref="J488:K488"/>
    <mergeCell ref="J489:K489"/>
    <mergeCell ref="J490:K490"/>
    <mergeCell ref="J491:K491"/>
    <mergeCell ref="J492:K492"/>
    <mergeCell ref="J493:K493"/>
    <mergeCell ref="J494:K494"/>
    <mergeCell ref="J495:K495"/>
    <mergeCell ref="C496:D496"/>
    <mergeCell ref="J496:K496"/>
    <mergeCell ref="B497:B505"/>
    <mergeCell ref="I497:I505"/>
    <mergeCell ref="J497:K497"/>
    <mergeCell ref="J498:K498"/>
    <mergeCell ref="J499:K499"/>
    <mergeCell ref="J500:K500"/>
    <mergeCell ref="J501:K501"/>
    <mergeCell ref="J502:K502"/>
    <mergeCell ref="J503:K503"/>
    <mergeCell ref="J504:K504"/>
    <mergeCell ref="J505:K505"/>
  </mergeCells>
  <phoneticPr fontId="1"/>
  <conditionalFormatting sqref="C106:D106 C116:D116 C126:D126 C136:D136 C146:D146 C156:D156 C166:D166 C176:D176 C186:D186 C196:D196 C96:D96 C86:D86 C76:D76 C66:D66 C56:D56 C46:D46 C36:D36 C26:D26 C16:D16 C6:D6">
    <cfRule type="containsText" dxfId="1990" priority="4" operator="containsText" text="事業中止">
      <formula>NOT(ISERROR(SEARCH("事業中止",C6)))</formula>
    </cfRule>
  </conditionalFormatting>
  <conditionalFormatting sqref="C206:D206 C216:D216 C226:D226 C236:D236 C246:D246 C256:D256 C266:D266 C276:D276 C286:D286 C296:D296">
    <cfRule type="containsText" dxfId="1989" priority="3" operator="containsText" text="事業中止">
      <formula>NOT(ISERROR(SEARCH("事業中止",C206)))</formula>
    </cfRule>
  </conditionalFormatting>
  <conditionalFormatting sqref="C306:D306 C316:D316 C326:D326 C336:D336 C346:D346 C356:D356 C366:D366 C376:D376 C386:D386 C396:D396">
    <cfRule type="containsText" dxfId="1988" priority="2" operator="containsText" text="事業中止">
      <formula>NOT(ISERROR(SEARCH("事業中止",C306)))</formula>
    </cfRule>
  </conditionalFormatting>
  <conditionalFormatting sqref="C406:D406 C416:D416 C426:D426 C436:D436 C446:D446 C456:D456 C466:D466 C476:D476 C486:D486 C496:D496">
    <cfRule type="containsText" dxfId="1987" priority="1" operator="containsText" text="事業中止">
      <formula>NOT(ISERROR(SEARCH("事業中止",C406)))</formula>
    </cfRule>
  </conditionalFormatting>
  <dataValidations count="24">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D117:D124 D107:D114 C177:C182 C187:C192 C167:C172 D187:D194 C157:C162 D177:D184 C147:C152 D167:D174 C137:C142 D157:D164 C127:C132 D147:D154 C117:C122 D137:D144 C107:C112 D127:D134 C104:C105 C7:C12 C14:C15 C17:C22 C24:C25 C27:C32 C34:C35 C37:C42 C44:C45 C47:C52 C54:C55 C57:C62 C64:C65 C67:C72 C74:C75 C77:C82 C84:C85 C87:C92 C94:C95 C97:C102 B107:B115 C114:C115 B117:B125 C124:C125 B127:B135 C134:C135 B137:B145 C144:C145 B147:B155 C154:C155 B157:B165 C164:C165 B167:B175 C174:C175 B177:B185 C184:C185 B187:B195 C194:C195 D197:D205 C204:C205 C197:C202 B197:B205 D217:D224 D207:D214 C277:C282 C287:C292 C267:C272 D287:D294 C257:C262 D277:D284 C247:C252 D267:D274 C237:C242 D257:D264 C227:C232 D247:D254 C217:C222 D237:D244 C207:C212 D227:D234 B207:B215 C214:C215 B217:B225 C224:C225 B227:B235 C234:C235 B237:B245 C244:C245 B247:B255 C254:C255 B257:B265 C264:C265 B267:B275 C274:C275 B277:B285 C284:C285 B287:B295 C294:C295 C304:C305 B297:B305 C297:C302 D297:D305 D317:D324 D307:D314 C377:C382 C387:C392 C367:C372 D387:D394 C357:C362 D377:D384 C347:C352 D367:D374 C337:C342 D357:D364 C327:C332 D347:D354 C317:C322 D337:D344 C307:C312 D327:D334 B307:B315 C314:C315 B317:B325 C324:C325 B327:B335 C334:C335 B337:B345 C344:C345 B347:B355 C354:C355 B357:B365 C364:C365 B367:B375 C374:C375 B377:B385 C384:C385 B387:B395 C394:C395 B397:B405 D397:D405 C397:C402 C404:C405 D417:D424 D407:D414 C477:C482 C487:C492 C467:C472 D487:D494 C457:C462 D477:D484 C447:C452 D467:D474 C437:C442 D457:D464 C427:C432 D447:D454 C417:C422 D437:D444 C407:C412 D427:D434 B407:B415 C414:C415 B417:B425 C424:C425 B427:B435 C434:C435 B437:B445 C444:C445 B447:B455 C454:C455 B457:B465 C464:C465 B467:B475 C474:C475 B477:B485 C484:C485 B487:B495 C494:C495 B497:B505 D497:D505 C497:C502 C504:C505" xr:uid="{00000000-0002-0000-2700-000000000000}">
      <formula1>100000000000</formula1>
    </dataValidation>
    <dataValidation allowBlank="1" showInputMessage="1" showErrorMessage="1" promptTitle="金額単位は「円」です。" prompt="間違いはありませんか？" sqref="F7 F17 F27 F37 F47 F57 F67 F77 F87 F97 F107 F117 F127 F137 F147 F157 F167 F177 F187 F197 F207 F217 F227 F237 F247 F257 F267 F277 F287 F297 F307 F317 F327 F337 F347 F357 F367 F377 F387 F397 F407 F417 F427 F437 F447 F457 F467 F477 F487 F497" xr:uid="{00000000-0002-0000-2700-000001000000}"/>
    <dataValidation type="whole" imeMode="off" operator="lessThan" allowBlank="1" showInputMessage="1" showErrorMessage="1" errorTitle="入力不要です。" error="[キャンセル]をクリックしてください。" sqref="B196:K196 B96:K96 B86:K86 B76:K76 B66:K66 B56:K56 B46:K46 B36:K36 B26:K26 B16:K16 B106:K106 B116:K116 B126:K126 B136:K136 B146:K146 B156:K156 B166:K166 B176:K176 B186:K186 E7:E505 B5:K6 B206:K206 B216:K216 B226:K226 B236:K236 B246:K246 B256:K256 B266:K266 B276:K276 B286:K286 B296:K296 B306:K306 B316:K316 B326:K326 B336:K336 B346:K346 B356:K356 B366:K366 B376:K376 B386:K386 B396:K396 B406:K406 B416:K416 B426:K426 B436:K436 B446:K446 B456:K456 B466:K466 B476:K476 B486:K486 B496:K496" xr:uid="{00000000-0002-0000-2700-000002000000}">
      <formula1>0</formula1>
    </dataValidation>
    <dataValidation allowBlank="1" showInputMessage="1" showErrorMessage="1" promptTitle="その他を計上する場合" prompt="内容を「D205セル」に入力してください。" sqref="F205:H205 F305:H305 F405:H405 F505:H505" xr:uid="{00000000-0002-0000-2700-000003000000}"/>
    <dataValidation allowBlank="1" showInputMessage="1" showErrorMessage="1" promptTitle="その他を計上する場合" prompt="内容を「D195セル」に入力してください。" sqref="F195:H195 F295:H295 F395:H395 F495:H495" xr:uid="{00000000-0002-0000-2700-000004000000}"/>
    <dataValidation allowBlank="1" showInputMessage="1" showErrorMessage="1" promptTitle="その他を計上する場合" prompt="内容を「D185セル」に入力してください。" sqref="F185:H185 F285:H285 F385:H385 F485:H485" xr:uid="{00000000-0002-0000-2700-000005000000}"/>
    <dataValidation allowBlank="1" showInputMessage="1" showErrorMessage="1" promptTitle="その他を計上する場合" prompt="内容を「D175セル」に入力してください。" sqref="F175:H175 F275:H275 F375:H375 F475:H475" xr:uid="{00000000-0002-0000-2700-000006000000}"/>
    <dataValidation allowBlank="1" showInputMessage="1" showErrorMessage="1" promptTitle="その他を計上する場合" prompt="内容を「D165セル」に入力してください。" sqref="F165:H165 F265:H265 F365:H365 F465:H465" xr:uid="{00000000-0002-0000-2700-000007000000}"/>
    <dataValidation allowBlank="1" showInputMessage="1" showErrorMessage="1" promptTitle="その他を計上する場合" prompt="内容を「D155セル」に入力してください。" sqref="F155:H155 F255:H255 F355:H355 F455:H455" xr:uid="{00000000-0002-0000-2700-000008000000}"/>
    <dataValidation allowBlank="1" showInputMessage="1" showErrorMessage="1" promptTitle="その他を計上する場合" prompt="内容を「D145セル」に入力してください。" sqref="F145:H145 F245:H245 F345:H345 F445:H445" xr:uid="{00000000-0002-0000-2700-000009000000}"/>
    <dataValidation allowBlank="1" showInputMessage="1" showErrorMessage="1" promptTitle="その他を計上する場合" prompt="内容を「D135セル」に入力してください。" sqref="F135:H135 F235:H235 F335:H335 F435:H435" xr:uid="{00000000-0002-0000-2700-00000A000000}"/>
    <dataValidation allowBlank="1" showInputMessage="1" showErrorMessage="1" promptTitle="その他を計上する場合" prompt="内容を「D125セル」に入力してください。" sqref="F125:H125 F225:H225 F325:H325 F425:H425" xr:uid="{00000000-0002-0000-2700-00000B000000}"/>
    <dataValidation allowBlank="1" showInputMessage="1" showErrorMessage="1" promptTitle="その他を計上する場合" prompt="内容を「D115セル」に入力してください。" sqref="F115:H115 F215:H215 F315:H315 F415:H415" xr:uid="{00000000-0002-0000-2700-00000C000000}"/>
    <dataValidation allowBlank="1" showInputMessage="1" showErrorMessage="1" promptTitle="その他を計上する場合" prompt="内容を「D105セル」に入力してください。" sqref="F105:H105" xr:uid="{00000000-0002-0000-2700-00000D000000}"/>
    <dataValidation allowBlank="1" showInputMessage="1" showErrorMessage="1" promptTitle="その他を計上する場合" prompt="内容を「D95セル」に入力してください。" sqref="F95:H95" xr:uid="{00000000-0002-0000-2700-00000E000000}"/>
    <dataValidation allowBlank="1" showInputMessage="1" showErrorMessage="1" promptTitle="その他を計上する場合" prompt="内容を「D85セル」に入力してください。" sqref="F85:H85" xr:uid="{00000000-0002-0000-2700-00000F000000}"/>
    <dataValidation allowBlank="1" showInputMessage="1" showErrorMessage="1" promptTitle="その他を計上する場合" prompt="内容を「D75セル」に入力してください。" sqref="F75:H75" xr:uid="{00000000-0002-0000-2700-000010000000}"/>
    <dataValidation allowBlank="1" showInputMessage="1" showErrorMessage="1" promptTitle="その他を計上する場合" prompt="内容を「D65セル」に入力してください。" sqref="F65:H65" xr:uid="{00000000-0002-0000-2700-000011000000}"/>
    <dataValidation allowBlank="1" showInputMessage="1" showErrorMessage="1" promptTitle="その他を計上する場合" prompt="内容を「D55セル」に入力してください。" sqref="F55:H55" xr:uid="{00000000-0002-0000-2700-000012000000}"/>
    <dataValidation allowBlank="1" showInputMessage="1" showErrorMessage="1" promptTitle="その他を計上する場合" prompt="内容を「D45セル」に入力してください。" sqref="F45:H45" xr:uid="{00000000-0002-0000-2700-000013000000}"/>
    <dataValidation allowBlank="1" showInputMessage="1" showErrorMessage="1" promptTitle="その他を計上する場合" prompt="内容を「D35セル」に入力してください。" sqref="F35:H35" xr:uid="{00000000-0002-0000-2700-000014000000}"/>
    <dataValidation allowBlank="1" showInputMessage="1" showErrorMessage="1" promptTitle="その他を計上する場合" prompt="内容を「D25セル」に入力してください。" sqref="F25:H25" xr:uid="{00000000-0002-0000-2700-000015000000}"/>
    <dataValidation allowBlank="1" showInputMessage="1" showErrorMessage="1" promptTitle="その他を計上する場合" prompt="内容を「D15セル」に入力してください。" sqref="F15:H15" xr:uid="{00000000-0002-0000-2700-000016000000}"/>
    <dataValidation operator="lessThan" allowBlank="1" showInputMessage="1" showErrorMessage="1" errorTitle="民間企業は対象外です。" error="[キャンセル]をクリックしてください。なお補助対象は実施要領をご確認ください。" sqref="F14 F24 F34 F44 F54 F64 F74 F84 F94 F104 F114 F124 F134 F144 F154 F163:F164 F174 F184 F194 F204 F214 F224 F234 F244 F254 F263:F264 F274 F284 F294 F304 F314 F324 F334 F344 F354 F363:F364 F374 F384 F394 F404 F414 F424 F434 F444 F454 F463:F464 F474 F484 F494 F504" xr:uid="{00000000-0002-0000-2700-000017000000}"/>
  </dataValidations>
  <pageMargins left="0.59055118110236227" right="0.39370078740157483" top="0.78740157480314965" bottom="0.35433070866141736" header="0.31496062992125984" footer="0.15748031496062992"/>
  <pageSetup paperSize="9" scale="79" fitToHeight="0" orientation="landscape" r:id="rId1"/>
  <headerFooter>
    <oddHeader>&amp;L様式６（別添１）</oddHeader>
    <oddFooter>&amp;C&amp;"ＭＳ Ｐゴシック,標準"&amp;10&amp;P / &amp;N</oddFooter>
  </headerFooter>
  <rowBreaks count="5" manualBreakCount="5">
    <brk id="25" max="11" man="1"/>
    <brk id="45" max="11" man="1"/>
    <brk id="65" max="11" man="1"/>
    <brk id="85" max="11" man="1"/>
    <brk id="510" max="11"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7C80"/>
  </sheetPr>
  <dimension ref="B1:N22"/>
  <sheetViews>
    <sheetView view="pageBreakPreview" zoomScaleNormal="100" zoomScaleSheetLayoutView="100" workbookViewId="0"/>
  </sheetViews>
  <sheetFormatPr defaultColWidth="9" defaultRowHeight="14"/>
  <cols>
    <col min="1" max="1" width="1.58203125" style="1" customWidth="1"/>
    <col min="2" max="10" width="9" style="1"/>
    <col min="11" max="11" width="9" style="1" customWidth="1"/>
    <col min="12" max="14" width="9" style="1"/>
    <col min="15" max="15" width="1.58203125" style="1" customWidth="1"/>
    <col min="16" max="16384" width="9" style="1"/>
  </cols>
  <sheetData>
    <row r="1" spans="2:14" ht="8.25" customHeight="1"/>
    <row r="2" spans="2:14" ht="19.5" customHeight="1">
      <c r="B2" s="12"/>
      <c r="C2" s="11"/>
      <c r="D2" s="11"/>
      <c r="E2" s="11"/>
      <c r="F2" s="11"/>
      <c r="G2" s="11"/>
      <c r="H2" s="885" t="str">
        <f>'①1.概要'!I2</f>
        <v>分野・テーマ別事業</v>
      </c>
      <c r="I2" s="13" t="s">
        <v>458</v>
      </c>
      <c r="J2" s="11"/>
      <c r="K2" s="11"/>
      <c r="L2" s="11"/>
      <c r="M2" s="11"/>
      <c r="N2" s="11"/>
    </row>
    <row r="3" spans="2:14" ht="19.5" customHeight="1">
      <c r="N3" s="104" t="s">
        <v>459</v>
      </c>
    </row>
    <row r="4" spans="2:14" ht="19.5" customHeight="1">
      <c r="N4" s="104"/>
    </row>
    <row r="5" spans="2:14" ht="19.5" customHeight="1">
      <c r="B5" s="1" t="s">
        <v>460</v>
      </c>
    </row>
    <row r="6" spans="2:14" ht="19.5" customHeight="1">
      <c r="B6" s="4"/>
      <c r="C6" s="4"/>
      <c r="D6" s="4"/>
      <c r="K6" s="1531"/>
      <c r="L6" s="1532"/>
      <c r="M6" s="1" t="s">
        <v>461</v>
      </c>
    </row>
    <row r="7" spans="2:14" ht="19.5" customHeight="1"/>
    <row r="8" spans="2:14" ht="19.5" customHeight="1">
      <c r="B8" s="1" t="s">
        <v>462</v>
      </c>
    </row>
    <row r="9" spans="2:14" ht="19.5" customHeight="1">
      <c r="B9" s="4"/>
      <c r="C9" s="4"/>
      <c r="D9" s="4"/>
      <c r="K9" s="1531"/>
      <c r="L9" s="1532"/>
      <c r="M9" s="1" t="s">
        <v>461</v>
      </c>
    </row>
    <row r="10" spans="2:14" ht="19.5" customHeight="1"/>
    <row r="11" spans="2:14" ht="19.5" customHeight="1">
      <c r="B11" s="1" t="s">
        <v>463</v>
      </c>
    </row>
    <row r="12" spans="2:14" ht="19.5" customHeight="1">
      <c r="B12" s="4"/>
      <c r="C12" s="4"/>
      <c r="D12" s="4"/>
      <c r="K12" s="1531"/>
      <c r="L12" s="1532"/>
      <c r="M12" s="1" t="s">
        <v>461</v>
      </c>
    </row>
    <row r="13" spans="2:14" ht="19.5" customHeight="1"/>
    <row r="14" spans="2:14" ht="19.5" customHeight="1">
      <c r="B14" s="1" t="s">
        <v>464</v>
      </c>
    </row>
    <row r="15" spans="2:14" ht="19.5" customHeight="1">
      <c r="B15" s="4"/>
      <c r="C15" s="4"/>
      <c r="D15" s="4"/>
      <c r="K15" s="1531"/>
      <c r="L15" s="1532"/>
      <c r="M15" s="1" t="s">
        <v>461</v>
      </c>
    </row>
    <row r="16" spans="2:14" ht="19.5" customHeight="1"/>
    <row r="17" spans="2:13" ht="19.5" customHeight="1">
      <c r="B17" s="1" t="s">
        <v>465</v>
      </c>
    </row>
    <row r="18" spans="2:13" ht="19.5" customHeight="1">
      <c r="L18" s="2"/>
      <c r="M18" s="1" t="s">
        <v>466</v>
      </c>
    </row>
    <row r="19" spans="2:13" ht="19.5" customHeight="1"/>
    <row r="20" spans="2:13" ht="19.5" customHeight="1" thickBot="1">
      <c r="B20" s="1" t="s">
        <v>467</v>
      </c>
    </row>
    <row r="21" spans="2:13" ht="19.5" customHeight="1" thickBot="1">
      <c r="B21" s="4"/>
      <c r="C21" s="4"/>
      <c r="D21" s="4"/>
      <c r="K21" s="1529">
        <f>K6-(K9-K12)-K15*L18</f>
        <v>0</v>
      </c>
      <c r="L21" s="1530"/>
      <c r="M21" s="1" t="s">
        <v>461</v>
      </c>
    </row>
    <row r="22" spans="2:13" ht="19.5" customHeight="1"/>
  </sheetData>
  <mergeCells count="5">
    <mergeCell ref="K21:L21"/>
    <mergeCell ref="K6:L6"/>
    <mergeCell ref="K9:L9"/>
    <mergeCell ref="K12:L12"/>
    <mergeCell ref="K15:L15"/>
  </mergeCells>
  <phoneticPr fontId="1"/>
  <pageMargins left="0.59055118110236227" right="0.39370078740157483" top="0.74803149606299213" bottom="0.74803149606299213" header="0.31496062992125984" footer="0.31496062992125984"/>
  <pageSetup paperSize="9" orientation="landscape" horizontalDpi="300" verticalDpi="300" r:id="rId1"/>
  <headerFooter>
    <oddHeader>&amp;L様式６（別紙２）</oddHeader>
    <oddFooter xml:space="preserve">&amp;C&amp;P / &amp;N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7C80"/>
    <pageSetUpPr fitToPage="1"/>
  </sheetPr>
  <dimension ref="B1:M22"/>
  <sheetViews>
    <sheetView view="pageBreakPreview" zoomScaleNormal="100" zoomScaleSheetLayoutView="100" workbookViewId="0"/>
  </sheetViews>
  <sheetFormatPr defaultColWidth="9" defaultRowHeight="13"/>
  <cols>
    <col min="1" max="1" width="1.75" style="121" customWidth="1"/>
    <col min="2" max="2" width="16.83203125" style="121" customWidth="1"/>
    <col min="3" max="10" width="14.58203125" style="121" customWidth="1"/>
    <col min="11" max="11" width="18.25" style="121" customWidth="1"/>
    <col min="12" max="12" width="0.75" style="121" customWidth="1"/>
    <col min="13" max="16384" width="9" style="121"/>
  </cols>
  <sheetData>
    <row r="1" spans="2:13" ht="9.75" customHeight="1"/>
    <row r="2" spans="2:13" ht="23.25" customHeight="1">
      <c r="B2" s="545"/>
      <c r="C2" s="545"/>
      <c r="D2" s="546"/>
      <c r="E2" s="545"/>
      <c r="F2" s="886" t="str">
        <f>'①1.概要'!I2</f>
        <v>分野・テーマ別事業</v>
      </c>
      <c r="G2" s="545" t="s">
        <v>468</v>
      </c>
      <c r="H2" s="545"/>
      <c r="I2" s="545"/>
      <c r="J2" s="545"/>
      <c r="K2" s="545"/>
    </row>
    <row r="3" spans="2:13" ht="11.25" customHeight="1">
      <c r="B3" s="547"/>
      <c r="C3" s="547"/>
      <c r="D3" s="547"/>
      <c r="E3" s="547"/>
    </row>
    <row r="4" spans="2:13" ht="23.25" customHeight="1" thickBot="1">
      <c r="B4" s="281" t="s">
        <v>469</v>
      </c>
      <c r="E4" s="521"/>
      <c r="F4" s="548"/>
      <c r="G4" s="548"/>
      <c r="I4" s="549" t="s">
        <v>470</v>
      </c>
    </row>
    <row r="5" spans="2:13" ht="21" customHeight="1">
      <c r="B5" s="1546" t="s">
        <v>471</v>
      </c>
      <c r="C5" s="1554" t="s">
        <v>472</v>
      </c>
      <c r="D5" s="1555"/>
      <c r="E5" s="1555"/>
      <c r="F5" s="1555"/>
      <c r="G5" s="1556"/>
      <c r="H5" s="1549" t="s">
        <v>473</v>
      </c>
      <c r="I5" s="1552" t="s">
        <v>450</v>
      </c>
      <c r="M5" s="158" t="s">
        <v>223</v>
      </c>
    </row>
    <row r="6" spans="2:13" ht="21" customHeight="1" thickBot="1">
      <c r="B6" s="1547"/>
      <c r="C6" s="1544" t="s">
        <v>375</v>
      </c>
      <c r="D6" s="1559"/>
      <c r="E6" s="1545"/>
      <c r="F6" s="1536" t="s">
        <v>474</v>
      </c>
      <c r="G6" s="1557" t="s">
        <v>475</v>
      </c>
      <c r="H6" s="1550"/>
      <c r="I6" s="1540"/>
      <c r="M6" s="163" t="s">
        <v>227</v>
      </c>
    </row>
    <row r="7" spans="2:13" ht="45.75" customHeight="1">
      <c r="B7" s="1548"/>
      <c r="C7" s="550" t="s">
        <v>476</v>
      </c>
      <c r="D7" s="551" t="s">
        <v>477</v>
      </c>
      <c r="E7" s="552" t="s">
        <v>478</v>
      </c>
      <c r="F7" s="1537"/>
      <c r="G7" s="1558"/>
      <c r="H7" s="1551"/>
      <c r="I7" s="1553"/>
    </row>
    <row r="8" spans="2:13" ht="21" customHeight="1">
      <c r="B8" s="553" t="s">
        <v>361</v>
      </c>
      <c r="C8" s="561">
        <f>IF(①交付申請書!C7="","",①交付申請書!C7)</f>
        <v>0</v>
      </c>
      <c r="D8" s="562">
        <f>IF(C8="","",C8-E8)</f>
        <v>0</v>
      </c>
      <c r="E8" s="563">
        <f>IF(SUM('⑥4.実施内容（PR）'!S5:S24)="","",SUM('⑥4.実施内容（PR）'!S5:S24))</f>
        <v>0</v>
      </c>
      <c r="F8" s="564" t="str">
        <f>IF(⑧変更交付!F8="","",⑧変更交付!F8)</f>
        <v/>
      </c>
      <c r="G8" s="565" t="str">
        <f>IF(⑧変更交付!H8="","",⑧変更交付!H8)</f>
        <v/>
      </c>
      <c r="H8" s="566">
        <f>SUM(E8:G8)</f>
        <v>0</v>
      </c>
      <c r="I8" s="554"/>
    </row>
    <row r="9" spans="2:13" ht="21" customHeight="1" thickBot="1">
      <c r="B9" s="288" t="s">
        <v>232</v>
      </c>
      <c r="C9" s="567">
        <f>IF(①交付申請書!C8="","",①交付申請書!C8)</f>
        <v>0</v>
      </c>
      <c r="D9" s="568">
        <f>IF(C9="","",C9-E9)</f>
        <v>0</v>
      </c>
      <c r="E9" s="569">
        <f>IF(SUM('⑥4.実施内容（販促）'!S5:S54)="","",SUM('⑥4.実施内容（販促）'!S5:S54))</f>
        <v>0</v>
      </c>
      <c r="F9" s="570" t="str">
        <f>IF(⑧変更交付!F9="","",⑧変更交付!F9)</f>
        <v/>
      </c>
      <c r="G9" s="571" t="str">
        <f>IF(⑧変更交付!H9="","",⑧変更交付!H9)</f>
        <v/>
      </c>
      <c r="H9" s="572">
        <f>SUM(E9:G9)</f>
        <v>0</v>
      </c>
      <c r="I9" s="555"/>
    </row>
    <row r="10" spans="2:13" ht="21" customHeight="1" thickTop="1" thickBot="1">
      <c r="B10" s="556" t="s">
        <v>479</v>
      </c>
      <c r="C10" s="573">
        <f t="shared" ref="C10:H10" si="0">SUM(C8:C9)</f>
        <v>0</v>
      </c>
      <c r="D10" s="574">
        <f t="shared" si="0"/>
        <v>0</v>
      </c>
      <c r="E10" s="575">
        <f t="shared" si="0"/>
        <v>0</v>
      </c>
      <c r="F10" s="576">
        <f t="shared" si="0"/>
        <v>0</v>
      </c>
      <c r="G10" s="577">
        <f t="shared" si="0"/>
        <v>0</v>
      </c>
      <c r="H10" s="578">
        <f t="shared" si="0"/>
        <v>0</v>
      </c>
      <c r="I10" s="579" t="str">
        <f>①交付申請書!G9</f>
        <v>消費税仕入控除額</v>
      </c>
    </row>
    <row r="11" spans="2:13" ht="21" customHeight="1"/>
    <row r="12" spans="2:13" ht="21" customHeight="1" thickBot="1">
      <c r="B12" s="281" t="s">
        <v>480</v>
      </c>
      <c r="K12" s="549" t="s">
        <v>470</v>
      </c>
    </row>
    <row r="13" spans="2:13" ht="21" customHeight="1">
      <c r="B13" s="1546" t="s">
        <v>471</v>
      </c>
      <c r="C13" s="1554" t="s">
        <v>472</v>
      </c>
      <c r="D13" s="1555"/>
      <c r="E13" s="1555"/>
      <c r="F13" s="1555"/>
      <c r="G13" s="1555"/>
      <c r="H13" s="1556"/>
      <c r="I13" s="1535" t="s">
        <v>481</v>
      </c>
      <c r="J13" s="1538" t="s">
        <v>482</v>
      </c>
      <c r="K13" s="1541" t="s">
        <v>483</v>
      </c>
    </row>
    <row r="14" spans="2:13" ht="21" customHeight="1" thickBot="1">
      <c r="B14" s="1547"/>
      <c r="C14" s="1544" t="s">
        <v>484</v>
      </c>
      <c r="D14" s="1545"/>
      <c r="E14" s="1544" t="s">
        <v>485</v>
      </c>
      <c r="F14" s="1545"/>
      <c r="G14" s="1544" t="s">
        <v>486</v>
      </c>
      <c r="H14" s="1545"/>
      <c r="I14" s="1536"/>
      <c r="J14" s="1539"/>
      <c r="K14" s="1542"/>
    </row>
    <row r="15" spans="2:13" ht="35.25" customHeight="1">
      <c r="B15" s="1548"/>
      <c r="C15" s="557" t="s">
        <v>487</v>
      </c>
      <c r="D15" s="552" t="s">
        <v>488</v>
      </c>
      <c r="E15" s="558" t="s">
        <v>489</v>
      </c>
      <c r="F15" s="552" t="s">
        <v>490</v>
      </c>
      <c r="G15" s="558" t="s">
        <v>489</v>
      </c>
      <c r="H15" s="552" t="s">
        <v>491</v>
      </c>
      <c r="I15" s="1537"/>
      <c r="J15" s="1540"/>
      <c r="K15" s="1543"/>
    </row>
    <row r="16" spans="2:13" ht="21" customHeight="1">
      <c r="B16" s="553" t="s">
        <v>361</v>
      </c>
      <c r="C16" s="580">
        <f>E8</f>
        <v>0</v>
      </c>
      <c r="D16" s="581">
        <f>IF('⑥7.経費内訳（PR）'!F5="","",'⑥7.経費内訳（PR）'!F5)</f>
        <v>0</v>
      </c>
      <c r="E16" s="581" t="str">
        <f>⑧変更交付!F8</f>
        <v/>
      </c>
      <c r="F16" s="581">
        <f>IF('⑥7.経費内訳（PR）'!G5="","",'⑥7.経費内訳（PR）'!G5)</f>
        <v>0</v>
      </c>
      <c r="G16" s="581" t="str">
        <f>⑧変更交付!H8</f>
        <v/>
      </c>
      <c r="H16" s="581">
        <f>IF('⑥7.経費内訳（PR）'!H5="","",'⑥7.経費内訳（PR）'!H5)</f>
        <v>0</v>
      </c>
      <c r="I16" s="581">
        <f>IF(SUM(C16,E16,G16)="","",SUM(C16,E16,G16))</f>
        <v>0</v>
      </c>
      <c r="J16" s="581">
        <f>IF(SUM(D16,F16,H16)="","",SUM(D16,F16,H16))</f>
        <v>0</v>
      </c>
      <c r="K16" s="202"/>
    </row>
    <row r="17" spans="2:13" ht="21" customHeight="1" thickBot="1">
      <c r="B17" s="288" t="s">
        <v>232</v>
      </c>
      <c r="C17" s="582">
        <f>E9</f>
        <v>0</v>
      </c>
      <c r="D17" s="583">
        <f>IF('⑥7.経費内訳（販促）'!F5="","",'⑥7.経費内訳（販促）'!F5)</f>
        <v>0</v>
      </c>
      <c r="E17" s="583" t="str">
        <f>⑧変更交付!F9</f>
        <v/>
      </c>
      <c r="F17" s="583">
        <f>IF('⑥7.経費内訳（販促）'!G5="","",'⑥7.経費内訳（販促）'!G5)</f>
        <v>0</v>
      </c>
      <c r="G17" s="583" t="str">
        <f>⑧変更交付!H9</f>
        <v/>
      </c>
      <c r="H17" s="583">
        <f>IF('⑥7.経費内訳（販促）'!H5="","",'⑥7.経費内訳（販促）'!H5)</f>
        <v>0</v>
      </c>
      <c r="I17" s="583">
        <f>IF(SUM(C17,E17,G17)="","",SUM(C17,E17,G17))</f>
        <v>0</v>
      </c>
      <c r="J17" s="583">
        <f>IF(SUM(D17,F17,H17)="","",SUM(D17,F17,H17))</f>
        <v>0</v>
      </c>
      <c r="K17" s="559"/>
    </row>
    <row r="18" spans="2:13" ht="21" customHeight="1" thickTop="1" thickBot="1">
      <c r="B18" s="556" t="s">
        <v>479</v>
      </c>
      <c r="C18" s="584">
        <f>IF(SUM(C16:C17)="","",SUM(C16:C17))</f>
        <v>0</v>
      </c>
      <c r="D18" s="585">
        <f t="shared" ref="D18:I18" si="1">IF(SUM(D16:D17)="","",SUM(D16:D17))</f>
        <v>0</v>
      </c>
      <c r="E18" s="585">
        <f t="shared" si="1"/>
        <v>0</v>
      </c>
      <c r="F18" s="585">
        <f t="shared" si="1"/>
        <v>0</v>
      </c>
      <c r="G18" s="585">
        <f t="shared" si="1"/>
        <v>0</v>
      </c>
      <c r="H18" s="585">
        <f t="shared" si="1"/>
        <v>0</v>
      </c>
      <c r="I18" s="585">
        <f t="shared" si="1"/>
        <v>0</v>
      </c>
      <c r="J18" s="585">
        <f>IF(SUM(J16:J17)="","",SUM(J16:J17))</f>
        <v>0</v>
      </c>
      <c r="K18" s="290" t="s">
        <v>234</v>
      </c>
      <c r="M18" s="124" t="s">
        <v>492</v>
      </c>
    </row>
    <row r="19" spans="2:13" ht="21" customHeight="1" thickBot="1"/>
    <row r="20" spans="2:13" ht="21" customHeight="1" thickBot="1">
      <c r="B20" s="291" t="s">
        <v>493</v>
      </c>
      <c r="C20" s="560"/>
      <c r="D20" s="1533" t="s">
        <v>494</v>
      </c>
      <c r="E20" s="1534"/>
    </row>
    <row r="21" spans="2:13" ht="9.75" customHeight="1"/>
    <row r="22" spans="2:13" ht="21" customHeight="1"/>
  </sheetData>
  <sheetProtection algorithmName="SHA-512" hashValue="Qh2jnuPBN9QP0rTcU44dhqcsn+LnX4AeYOxu9JFCMntkRi/+XnQ4o6RS19GKpmBB2X/lhExRV4O2iEfCMI7K1Q==" saltValue="E1l/5vujGA2j6FUkolng0Q==" spinCount="100000" sheet="1" formatCells="0" formatColumns="0" formatRows="0"/>
  <mergeCells count="16">
    <mergeCell ref="B5:B7"/>
    <mergeCell ref="H5:H7"/>
    <mergeCell ref="I5:I7"/>
    <mergeCell ref="B13:B15"/>
    <mergeCell ref="C13:H13"/>
    <mergeCell ref="F6:F7"/>
    <mergeCell ref="G6:G7"/>
    <mergeCell ref="C5:G5"/>
    <mergeCell ref="C6:E6"/>
    <mergeCell ref="D20:E20"/>
    <mergeCell ref="I13:I15"/>
    <mergeCell ref="J13:J15"/>
    <mergeCell ref="K13:K15"/>
    <mergeCell ref="C14:D14"/>
    <mergeCell ref="E14:F14"/>
    <mergeCell ref="G14:H14"/>
  </mergeCells>
  <phoneticPr fontId="1"/>
  <conditionalFormatting sqref="I10">
    <cfRule type="containsText" dxfId="1986" priority="4" operator="containsText" text="消費税仕入控除額">
      <formula>NOT(ISERROR(SEARCH("消費税仕入控除額",I10)))</formula>
    </cfRule>
  </conditionalFormatting>
  <conditionalFormatting sqref="K18">
    <cfRule type="containsText" dxfId="1985" priority="3" operator="containsText" text="消費税仕入控除額">
      <formula>NOT(ISERROR(SEARCH("消費税仕入控除額",K18)))</formula>
    </cfRule>
  </conditionalFormatting>
  <conditionalFormatting sqref="D20:E20">
    <cfRule type="notContainsText" dxfId="1984" priority="1" operator="notContains" text="入力">
      <formula>ISERROR(SEARCH("入力",D20))</formula>
    </cfRule>
    <cfRule type="beginsWith" dxfId="1983" priority="2" operator="beginsWith" text="入力してください">
      <formula>LEFT(D20,LEN("入力してください"))="入力してください"</formula>
    </cfRule>
  </conditionalFormatting>
  <dataValidations count="2">
    <dataValidation allowBlank="1" showInputMessage="1" showErrorMessage="1" promptTitle="西暦で入力してください。" prompt="例：2022/3/1" sqref="D20:E20" xr:uid="{00000000-0002-0000-2900-000000000000}"/>
    <dataValidation type="list" allowBlank="1" showInputMessage="1" showErrorMessage="1" sqref="K18" xr:uid="{00000000-0002-0000-2900-000001000000}">
      <formula1>"消費税仕入控除額,該当なし,含税額"</formula1>
    </dataValidation>
  </dataValidations>
  <pageMargins left="0.59055118110236227" right="0.39370078740157483" top="0.74803149606299213" bottom="0.35433070866141736" header="0.31496062992125984" footer="0.15748031496062992"/>
  <pageSetup paperSize="9" scale="81" orientation="landscape" r:id="rId1"/>
  <headerFooter>
    <oddHeader>&amp;L様式６（別添２）</oddHeader>
    <oddFooter>&amp;C&amp;"ＭＳ Ｐゴシック,標準"&amp;10&amp;P /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499984740745262"/>
  </sheetPr>
  <dimension ref="B1:O45"/>
  <sheetViews>
    <sheetView view="pageBreakPreview" zoomScaleNormal="100" zoomScaleSheetLayoutView="100" workbookViewId="0"/>
  </sheetViews>
  <sheetFormatPr defaultColWidth="9" defaultRowHeight="14"/>
  <cols>
    <col min="1" max="1" width="1.58203125" style="8" customWidth="1"/>
    <col min="2" max="2" width="14.75" style="8" customWidth="1"/>
    <col min="3" max="3" width="8.33203125" style="8" customWidth="1"/>
    <col min="4" max="4" width="5.83203125" style="8" customWidth="1"/>
    <col min="5" max="8" width="9.83203125" style="8" customWidth="1"/>
    <col min="9" max="9" width="13.58203125" style="8" customWidth="1"/>
    <col min="10" max="10" width="18.75" style="8" customWidth="1"/>
    <col min="11" max="12" width="9.83203125" style="8" customWidth="1"/>
    <col min="13" max="13" width="11.83203125" style="8" customWidth="1"/>
    <col min="14" max="14" width="2" style="8" customWidth="1"/>
    <col min="15" max="15" width="1.58203125" style="8" customWidth="1"/>
    <col min="16" max="16384" width="9" style="8"/>
  </cols>
  <sheetData>
    <row r="1" spans="2:15" ht="9" customHeight="1"/>
    <row r="2" spans="2:15" ht="23.25" customHeight="1">
      <c r="B2" s="925" t="s">
        <v>6</v>
      </c>
      <c r="C2" s="925"/>
      <c r="D2" s="925"/>
      <c r="E2" s="925"/>
      <c r="F2" s="925"/>
      <c r="G2" s="925"/>
      <c r="H2" s="925"/>
      <c r="I2" s="925"/>
      <c r="J2" s="925"/>
      <c r="K2" s="925"/>
      <c r="L2" s="925"/>
      <c r="M2" s="120"/>
      <c r="N2" s="20"/>
      <c r="O2" s="17"/>
    </row>
    <row r="3" spans="2:15" ht="10.5" customHeight="1"/>
    <row r="4" spans="2:15" ht="18" customHeight="1">
      <c r="B4" s="21"/>
      <c r="C4" s="21"/>
      <c r="D4" s="22"/>
      <c r="E4" s="22"/>
      <c r="F4" s="22"/>
      <c r="G4" s="22"/>
      <c r="H4" s="22"/>
      <c r="I4" s="22"/>
      <c r="J4" s="22"/>
      <c r="K4" s="923" t="s">
        <v>7</v>
      </c>
      <c r="L4" s="923" t="s">
        <v>8</v>
      </c>
      <c r="M4" s="923" t="s">
        <v>9</v>
      </c>
    </row>
    <row r="5" spans="2:15" ht="18" customHeight="1">
      <c r="B5" s="24"/>
      <c r="C5" s="24"/>
      <c r="D5" s="23"/>
      <c r="E5" s="23"/>
      <c r="F5" s="23"/>
      <c r="G5" s="23"/>
      <c r="H5" s="23"/>
      <c r="I5" s="23"/>
      <c r="J5" s="25"/>
      <c r="K5" s="924"/>
      <c r="L5" s="924"/>
      <c r="M5" s="924"/>
    </row>
    <row r="6" spans="2:15" ht="19.5" customHeight="1">
      <c r="B6" s="117" t="s">
        <v>495</v>
      </c>
      <c r="C6" s="47" t="s">
        <v>496</v>
      </c>
      <c r="D6" s="71"/>
      <c r="E6" s="71"/>
      <c r="F6" s="71"/>
      <c r="G6" s="71"/>
      <c r="H6" s="57"/>
      <c r="I6" s="57"/>
      <c r="J6" s="64"/>
      <c r="K6" s="35"/>
      <c r="L6" s="35"/>
      <c r="M6" s="35"/>
    </row>
    <row r="7" spans="2:15" ht="19.5" customHeight="1">
      <c r="B7" s="68"/>
      <c r="C7" s="66"/>
      <c r="D7" s="1"/>
      <c r="E7" s="1"/>
      <c r="F7" s="1"/>
      <c r="G7" s="69"/>
      <c r="J7" s="70"/>
      <c r="K7" s="22"/>
      <c r="L7" s="22"/>
      <c r="M7" s="45"/>
    </row>
    <row r="8" spans="2:15" ht="24.75" customHeight="1">
      <c r="B8" s="33"/>
      <c r="C8" s="65"/>
      <c r="D8" s="42" t="s">
        <v>497</v>
      </c>
      <c r="I8" s="8" t="s">
        <v>498</v>
      </c>
      <c r="M8" s="40"/>
    </row>
    <row r="9" spans="2:15" ht="24.75" customHeight="1">
      <c r="B9" s="33"/>
      <c r="C9" s="33"/>
      <c r="I9" s="8" t="s">
        <v>499</v>
      </c>
      <c r="M9" s="40"/>
    </row>
    <row r="10" spans="2:15" ht="24.75" customHeight="1">
      <c r="B10" s="33"/>
      <c r="C10" s="33"/>
      <c r="E10" s="19"/>
      <c r="F10" s="46" t="s">
        <v>500</v>
      </c>
      <c r="G10" s="23"/>
      <c r="I10" s="8" t="s">
        <v>501</v>
      </c>
      <c r="M10" s="25"/>
    </row>
    <row r="11" spans="2:15" ht="19.5" customHeight="1">
      <c r="B11" s="65" t="s">
        <v>502</v>
      </c>
      <c r="C11" s="30" t="s">
        <v>13</v>
      </c>
      <c r="D11" s="915" t="s">
        <v>20</v>
      </c>
      <c r="E11" s="907" t="s">
        <v>503</v>
      </c>
      <c r="F11" s="904"/>
      <c r="G11" s="904"/>
      <c r="H11" s="904"/>
      <c r="I11" s="904"/>
      <c r="J11" s="904"/>
      <c r="K11" s="35"/>
      <c r="L11" s="35"/>
      <c r="M11" s="35"/>
    </row>
    <row r="12" spans="2:15" ht="19.5" customHeight="1">
      <c r="B12" s="33"/>
      <c r="C12" s="30" t="s">
        <v>13</v>
      </c>
      <c r="D12" s="915" t="s">
        <v>22</v>
      </c>
      <c r="E12" s="907" t="s">
        <v>504</v>
      </c>
      <c r="F12" s="904"/>
      <c r="G12" s="904"/>
      <c r="H12" s="904"/>
      <c r="I12" s="904"/>
      <c r="J12" s="904"/>
      <c r="K12" s="35"/>
      <c r="L12" s="35"/>
      <c r="M12" s="35"/>
    </row>
    <row r="13" spans="2:15" ht="19.5" customHeight="1">
      <c r="B13" s="33"/>
      <c r="C13" s="30" t="s">
        <v>15</v>
      </c>
      <c r="D13" s="915" t="s">
        <v>20</v>
      </c>
      <c r="E13" s="873" t="s">
        <v>505</v>
      </c>
      <c r="F13" s="906"/>
      <c r="G13" s="906"/>
      <c r="H13" s="904"/>
      <c r="I13" s="905"/>
      <c r="J13" s="905"/>
      <c r="K13" s="35"/>
      <c r="L13" s="35"/>
      <c r="M13" s="35"/>
    </row>
    <row r="14" spans="2:15" ht="19.5" customHeight="1">
      <c r="B14" s="33"/>
      <c r="C14" s="30" t="s">
        <v>15</v>
      </c>
      <c r="D14" s="915" t="s">
        <v>22</v>
      </c>
      <c r="E14" s="873" t="s">
        <v>506</v>
      </c>
      <c r="F14" s="904"/>
      <c r="G14" s="904"/>
      <c r="H14" s="904"/>
      <c r="I14" s="905"/>
      <c r="J14" s="905"/>
      <c r="K14" s="35"/>
      <c r="L14" s="35"/>
      <c r="M14" s="35"/>
    </row>
    <row r="15" spans="2:15" ht="19.5" customHeight="1">
      <c r="B15" s="33"/>
      <c r="C15" s="54"/>
      <c r="D15" s="34"/>
      <c r="E15" s="66" t="s">
        <v>507</v>
      </c>
      <c r="F15" s="36" t="s">
        <v>35</v>
      </c>
      <c r="G15" s="34" t="s">
        <v>36</v>
      </c>
      <c r="H15" s="34"/>
      <c r="I15" s="34"/>
      <c r="J15" s="34"/>
      <c r="K15" s="35"/>
      <c r="L15" s="35"/>
      <c r="M15" s="35"/>
    </row>
    <row r="16" spans="2:15" ht="19.5" customHeight="1">
      <c r="B16" s="33"/>
      <c r="C16" s="67"/>
      <c r="D16" s="1"/>
      <c r="E16" s="39"/>
      <c r="F16" s="36" t="s">
        <v>37</v>
      </c>
      <c r="G16" s="34" t="s">
        <v>38</v>
      </c>
      <c r="H16" s="1"/>
      <c r="I16" s="34"/>
      <c r="J16" s="34"/>
      <c r="K16" s="35"/>
      <c r="L16" s="35"/>
      <c r="M16" s="35"/>
    </row>
    <row r="17" spans="2:13" ht="19.5" customHeight="1">
      <c r="B17" s="33"/>
      <c r="C17" s="54"/>
      <c r="D17" s="34"/>
      <c r="E17" s="39"/>
      <c r="F17" s="36" t="s">
        <v>39</v>
      </c>
      <c r="G17" s="34" t="s">
        <v>40</v>
      </c>
      <c r="H17" s="34"/>
      <c r="I17" s="34"/>
      <c r="J17" s="34"/>
      <c r="K17" s="35"/>
      <c r="L17" s="35"/>
      <c r="M17" s="35"/>
    </row>
    <row r="18" spans="2:13" ht="19.5" customHeight="1">
      <c r="B18" s="65" t="s">
        <v>508</v>
      </c>
      <c r="C18" s="907" t="s">
        <v>509</v>
      </c>
      <c r="D18" s="904"/>
      <c r="E18" s="904"/>
      <c r="F18" s="908"/>
      <c r="G18" s="905"/>
      <c r="H18" s="905"/>
      <c r="I18" s="34"/>
      <c r="J18" s="34"/>
      <c r="K18" s="35"/>
      <c r="L18" s="35"/>
      <c r="M18" s="35"/>
    </row>
    <row r="19" spans="2:13" ht="19.5" customHeight="1">
      <c r="B19" s="65"/>
      <c r="C19" s="54" t="s">
        <v>510</v>
      </c>
      <c r="D19" s="34"/>
      <c r="E19" s="35" t="s">
        <v>511</v>
      </c>
      <c r="F19" s="34"/>
      <c r="G19" s="34"/>
      <c r="H19" s="34"/>
      <c r="I19" s="34"/>
      <c r="J19" s="34"/>
      <c r="K19" s="35"/>
      <c r="L19" s="35"/>
      <c r="M19" s="35"/>
    </row>
    <row r="20" spans="2:13" ht="19.5" customHeight="1">
      <c r="B20" s="33"/>
      <c r="C20" s="54" t="s">
        <v>512</v>
      </c>
      <c r="D20" s="34"/>
      <c r="E20" s="39" t="s">
        <v>513</v>
      </c>
      <c r="F20" s="34"/>
      <c r="G20" s="34"/>
      <c r="H20" s="34"/>
      <c r="I20" s="34"/>
      <c r="J20" s="34"/>
      <c r="K20" s="35"/>
      <c r="L20" s="35"/>
      <c r="M20" s="35"/>
    </row>
    <row r="21" spans="2:13" ht="19.5" customHeight="1">
      <c r="B21" s="33"/>
      <c r="C21" s="54" t="s">
        <v>514</v>
      </c>
      <c r="D21" s="34"/>
      <c r="E21" s="35" t="s">
        <v>515</v>
      </c>
      <c r="F21" s="34"/>
      <c r="G21" s="34"/>
      <c r="H21" s="34"/>
      <c r="I21" s="34"/>
      <c r="J21" s="34"/>
      <c r="K21" s="35"/>
      <c r="L21" s="35"/>
      <c r="M21" s="35"/>
    </row>
    <row r="22" spans="2:13" ht="19.5" customHeight="1">
      <c r="B22" s="24"/>
      <c r="C22" s="39"/>
      <c r="D22" s="38"/>
      <c r="E22" s="34"/>
      <c r="F22" s="34"/>
      <c r="G22" s="34"/>
      <c r="H22" s="34"/>
      <c r="I22" s="34"/>
      <c r="J22" s="34"/>
      <c r="K22" s="35"/>
      <c r="L22" s="35"/>
      <c r="M22" s="25"/>
    </row>
    <row r="23" spans="2:13" ht="19.5" customHeight="1">
      <c r="D23" s="41"/>
    </row>
    <row r="24" spans="2:13" ht="19.5" customHeight="1"/>
    <row r="25" spans="2:13" ht="10.5" customHeight="1"/>
    <row r="26" spans="2:13" ht="9.75" customHeight="1">
      <c r="C26" s="42"/>
    </row>
    <row r="27" spans="2:13" ht="19.5" customHeight="1">
      <c r="B27" s="5" t="s">
        <v>423</v>
      </c>
    </row>
    <row r="28" spans="2:13" ht="19.5" customHeight="1">
      <c r="C28" s="42"/>
    </row>
    <row r="29" spans="2:13" ht="19.5" customHeight="1">
      <c r="C29" s="43"/>
      <c r="D29" s="41"/>
    </row>
    <row r="30" spans="2:13" ht="19.5" customHeight="1">
      <c r="C30" s="43"/>
      <c r="D30" s="41"/>
    </row>
    <row r="31" spans="2:13" ht="19.5" customHeight="1"/>
    <row r="32" spans="2:13" ht="19.5" customHeight="1"/>
    <row r="33" spans="2:14" ht="19.5" customHeight="1">
      <c r="B33" s="18"/>
      <c r="C33" s="18"/>
      <c r="D33" s="18"/>
      <c r="E33" s="18"/>
      <c r="F33" s="18"/>
      <c r="G33" s="18"/>
      <c r="H33" s="18"/>
      <c r="I33" s="18"/>
      <c r="J33" s="18"/>
      <c r="K33" s="18"/>
      <c r="L33" s="18"/>
      <c r="M33" s="18"/>
    </row>
    <row r="34" spans="2:14" ht="19.5" customHeight="1">
      <c r="B34" s="18"/>
      <c r="C34" s="18"/>
      <c r="D34" s="18"/>
      <c r="E34" s="18"/>
      <c r="F34" s="18"/>
      <c r="G34" s="18"/>
      <c r="H34" s="18"/>
      <c r="I34" s="18"/>
      <c r="J34" s="18"/>
      <c r="K34" s="18"/>
      <c r="L34" s="18"/>
      <c r="M34" s="18"/>
    </row>
    <row r="35" spans="2:14" ht="19.5" customHeight="1">
      <c r="B35" s="18"/>
      <c r="C35" s="18"/>
      <c r="D35" s="18"/>
      <c r="E35" s="18"/>
      <c r="F35" s="18"/>
      <c r="G35" s="18"/>
      <c r="H35" s="18"/>
      <c r="I35" s="18"/>
      <c r="J35" s="18"/>
      <c r="K35" s="18"/>
      <c r="L35" s="18"/>
      <c r="M35" s="18"/>
      <c r="N35" s="18"/>
    </row>
    <row r="36" spans="2:14" ht="19.5" customHeight="1">
      <c r="B36" s="82"/>
      <c r="C36" s="82"/>
      <c r="D36" s="82"/>
      <c r="E36" s="82"/>
      <c r="F36" s="82"/>
      <c r="G36" s="82"/>
      <c r="H36" s="82"/>
      <c r="I36" s="82"/>
      <c r="J36" s="82"/>
      <c r="K36" s="82"/>
      <c r="L36" s="82"/>
      <c r="M36" s="82"/>
      <c r="N36" s="18"/>
    </row>
    <row r="37" spans="2:14" ht="19.5" customHeight="1">
      <c r="B37" s="82"/>
      <c r="C37" s="82"/>
      <c r="D37" s="82"/>
      <c r="E37" s="82"/>
      <c r="F37" s="82"/>
      <c r="G37" s="82"/>
      <c r="H37" s="82"/>
      <c r="I37" s="82"/>
      <c r="J37" s="82"/>
      <c r="K37" s="82"/>
      <c r="L37" s="82"/>
      <c r="M37" s="82"/>
      <c r="N37" s="18"/>
    </row>
    <row r="38" spans="2:14" ht="19.5" customHeight="1">
      <c r="B38" s="82"/>
      <c r="C38" s="82"/>
      <c r="D38" s="82"/>
      <c r="E38" s="82"/>
      <c r="F38" s="82"/>
      <c r="G38" s="82"/>
      <c r="H38" s="82"/>
      <c r="I38" s="82"/>
      <c r="J38" s="82"/>
      <c r="K38" s="82"/>
      <c r="L38" s="82"/>
      <c r="M38" s="82"/>
      <c r="N38" s="82"/>
    </row>
    <row r="39" spans="2:14" ht="19.5" customHeight="1">
      <c r="B39" s="82"/>
      <c r="C39" s="82"/>
      <c r="D39" s="82"/>
      <c r="E39" s="82"/>
      <c r="F39" s="82"/>
      <c r="G39" s="82"/>
      <c r="H39" s="82"/>
      <c r="I39" s="82"/>
      <c r="J39" s="82"/>
      <c r="K39" s="82"/>
      <c r="L39" s="82"/>
      <c r="M39" s="82"/>
      <c r="N39" s="82"/>
    </row>
    <row r="40" spans="2:14" ht="19.5" customHeight="1">
      <c r="B40" s="82"/>
      <c r="C40" s="82"/>
      <c r="D40" s="82"/>
      <c r="E40" s="82"/>
      <c r="F40" s="82"/>
      <c r="G40" s="82"/>
      <c r="H40" s="82"/>
      <c r="N40" s="82"/>
    </row>
    <row r="41" spans="2:14" ht="19.5" customHeight="1">
      <c r="B41" s="82"/>
      <c r="C41" s="82"/>
      <c r="D41" s="82"/>
      <c r="E41" s="82"/>
      <c r="F41" s="82"/>
      <c r="G41" s="82"/>
      <c r="H41" s="82"/>
      <c r="N41" s="82"/>
    </row>
    <row r="42" spans="2:14" ht="19.5" customHeight="1">
      <c r="B42" s="82"/>
      <c r="C42" s="82"/>
      <c r="D42" s="82"/>
      <c r="E42" s="82"/>
      <c r="F42" s="82"/>
      <c r="G42" s="82"/>
      <c r="H42" s="82"/>
    </row>
    <row r="43" spans="2:14" ht="18.75" customHeight="1"/>
    <row r="44" spans="2:14" ht="18.75" customHeight="1"/>
    <row r="45" spans="2:14" ht="18.75" customHeight="1"/>
  </sheetData>
  <mergeCells count="4">
    <mergeCell ref="B2:L2"/>
    <mergeCell ref="K4:K5"/>
    <mergeCell ref="L4:L5"/>
    <mergeCell ref="M4:M5"/>
  </mergeCells>
  <phoneticPr fontId="1"/>
  <hyperlinks>
    <hyperlink ref="C11:J11" location="'⑦1.活動計画変更（PR）'!A1" display="１．" xr:uid="{00000000-0004-0000-2A00-000000000000}"/>
    <hyperlink ref="C12:J12" location="'⑦1.活動計画変更（販促）'!A1" display="１．" xr:uid="{00000000-0004-0000-2A00-000001000000}"/>
    <hyperlink ref="C13:H13" location="'10.変更活動積算内訳（PR）'!A1" display="１０．" xr:uid="{00000000-0004-0000-2A00-000002000000}"/>
    <hyperlink ref="C14:H14" location="'10.変更活動積算内訳（販促）'!A1" display="１０．" xr:uid="{00000000-0004-0000-2A00-000003000000}"/>
    <hyperlink ref="C18:F18" location="' (変更)交付申請書'!A1" display="Ⅱ．補助金交付変更申請書 （変更、中止、廃止申請時）" xr:uid="{00000000-0004-0000-2A00-000004000000}"/>
    <hyperlink ref="B27" location="はじめに!A1" display="★目的別使用申請様式チャート図に戻る" xr:uid="{00000000-0004-0000-2A00-000005000000}"/>
    <hyperlink ref="C6:G6" location="様式⑦上期変更!A1" display="Ⅰ．実施計画の上期（変更、中止、廃止）承認申請書" xr:uid="{00000000-0004-0000-2A00-000006000000}"/>
    <hyperlink ref="E11" location="'⑦1.活動計画変更（PR）'!A1" display="上期計画変更（変更・中止）申請時比較表（PR活動）" xr:uid="{00000000-0004-0000-2A00-000007000000}"/>
    <hyperlink ref="E12" location="'⑦1.活動計画変更（販促）'!A1" display="上期活動計画変更（変更・中止）申請時比較表（販促活動）" xr:uid="{00000000-0004-0000-2A00-000008000000}"/>
    <hyperlink ref="E13" location="'⑦2.変更活動積算内訳（PR）'!A1" display="積算内訳の申請時・上期変更（変更・中止）比較表（PR活動）" xr:uid="{00000000-0004-0000-2A00-000009000000}"/>
    <hyperlink ref="E14" location="'⑦2.変更活動積算内訳（販促）'!A1" display="積算内訳の申請時・上期変更（変更・中止）比較表（販促活動）" xr:uid="{00000000-0004-0000-2A00-00000A000000}"/>
    <hyperlink ref="C11:I11" location="'⑦1.活動計画変更（PR）'!A1" display="９．" xr:uid="{00000000-0004-0000-2A00-00000B000000}"/>
    <hyperlink ref="C12:E12" location="'⑦1.活動計画変更（販促）'!A1" display="９．" xr:uid="{00000000-0004-0000-2A00-00000C000000}"/>
    <hyperlink ref="C13:E13" location="'⑦2.変更活動積算内訳（PR）'!A1" display="１０．" xr:uid="{00000000-0004-0000-2A00-00000D000000}"/>
    <hyperlink ref="C14:E14" location="'⑦2.変更活動積算内訳（販促）'!A1" display="１０．" xr:uid="{00000000-0004-0000-2A00-00000E000000}"/>
    <hyperlink ref="C12:I12" location="'⑦1.活動計画変更（販促）'!A1" display="１．" xr:uid="{00000000-0004-0000-2A00-00000F000000}"/>
    <hyperlink ref="C13:J13" location="'⑦2.変更活動積算内訳（PR）'!A1" display="２．" xr:uid="{00000000-0004-0000-2A00-000010000000}"/>
    <hyperlink ref="C14:J14" location="'⑦2.変更活動積算内訳（販促）'!A1" display="２．" xr:uid="{00000000-0004-0000-2A00-000011000000}"/>
    <hyperlink ref="C18:H18" location="⑦変更交付!A1" display="Ⅱ．補助金交付変更申請書 （変更、中止、廃止申請時）" xr:uid="{00000000-0004-0000-2A00-000012000000}"/>
  </hyperlinks>
  <pageMargins left="0.59055118110236227" right="0.39370078740157483" top="0.74803149606299213" bottom="0.47244094488188981" header="0.31496062992125984" footer="0.15748031496062992"/>
  <pageSetup paperSize="9" scale="92" orientation="landscape" cellComments="asDisplayed" horizontalDpi="300" verticalDpi="300" r:id="rId1"/>
  <headerFooter>
    <oddHeader>&amp;L様式７　チェックリスト</oddHeader>
  </headerFooter>
  <rowBreaks count="1" manualBreakCount="1">
    <brk id="25" max="13" man="1"/>
  </rowBreaks>
  <colBreaks count="1" manualBreakCount="1">
    <brk id="14" max="53" man="1"/>
  </colBreaks>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499984740745262"/>
  </sheetPr>
  <dimension ref="B1:N43"/>
  <sheetViews>
    <sheetView view="pageBreakPreview" zoomScaleNormal="100" zoomScaleSheetLayoutView="100" workbookViewId="0"/>
  </sheetViews>
  <sheetFormatPr defaultColWidth="9" defaultRowHeight="15"/>
  <cols>
    <col min="1" max="1" width="1.58203125" style="325" customWidth="1"/>
    <col min="2" max="2" width="4.83203125" style="325" customWidth="1"/>
    <col min="3" max="3" width="10.58203125" style="325" customWidth="1"/>
    <col min="4" max="4" width="6.83203125" style="325" customWidth="1"/>
    <col min="5" max="5" width="7.83203125" style="325" customWidth="1"/>
    <col min="6" max="6" width="9" style="325" customWidth="1"/>
    <col min="7" max="7" width="14.33203125" style="325" customWidth="1"/>
    <col min="8" max="8" width="12.08203125" style="325" customWidth="1"/>
    <col min="9" max="9" width="16.58203125" style="325" customWidth="1"/>
    <col min="10" max="10" width="9.83203125" style="325" customWidth="1"/>
    <col min="11" max="11" width="5.25" style="325" customWidth="1"/>
    <col min="12" max="13" width="9.83203125" style="325" customWidth="1"/>
    <col min="14" max="14" width="13.25" style="325" customWidth="1"/>
    <col min="15" max="15" width="1.58203125" style="325" customWidth="1"/>
    <col min="16" max="16384" width="9" style="325"/>
  </cols>
  <sheetData>
    <row r="1" spans="2:14" ht="9" customHeight="1"/>
    <row r="2" spans="2:14" ht="19.5" customHeight="1">
      <c r="B2" s="469"/>
    </row>
    <row r="3" spans="2:14" ht="22.5" customHeight="1">
      <c r="L3" s="1564" t="s">
        <v>344</v>
      </c>
      <c r="M3" s="926"/>
    </row>
    <row r="4" spans="2:14" ht="22.5" customHeight="1"/>
    <row r="5" spans="2:14" ht="22.5" customHeight="1">
      <c r="B5" s="326" t="s">
        <v>61</v>
      </c>
    </row>
    <row r="6" spans="2:14" ht="22.5" customHeight="1"/>
    <row r="7" spans="2:14" ht="22.5" customHeight="1"/>
    <row r="8" spans="2:14" ht="22.5" customHeight="1">
      <c r="I8" s="586" t="s">
        <v>516</v>
      </c>
      <c r="J8" s="1565" t="str">
        <f>IF(様式①申請!J8="","",様式①申請!J8)</f>
        <v/>
      </c>
      <c r="K8" s="928"/>
      <c r="L8" s="928"/>
      <c r="M8" s="928"/>
      <c r="N8" s="928"/>
    </row>
    <row r="9" spans="2:14" ht="28.5" customHeight="1">
      <c r="I9" s="327" t="s">
        <v>63</v>
      </c>
      <c r="J9" s="929" t="str">
        <f>IF(様式①申請!J9="","",様式①申請!J9)</f>
        <v/>
      </c>
      <c r="K9" s="930"/>
      <c r="L9" s="930"/>
      <c r="M9" s="930"/>
      <c r="N9" s="930"/>
    </row>
    <row r="10" spans="2:14" ht="22.5" customHeight="1">
      <c r="N10" s="818"/>
    </row>
    <row r="11" spans="2:14" ht="22.5" customHeight="1"/>
    <row r="12" spans="2:14" ht="22.5" customHeight="1">
      <c r="D12" s="587" t="s">
        <v>517</v>
      </c>
      <c r="J12" s="1566" t="s">
        <v>518</v>
      </c>
      <c r="K12" s="1566"/>
      <c r="L12" s="329" t="s">
        <v>519</v>
      </c>
    </row>
    <row r="13" spans="2:14" ht="22.5" customHeight="1">
      <c r="C13" s="329"/>
      <c r="D13" s="903" t="str">
        <f>J12</f>
        <v>(申請内容選択)</v>
      </c>
      <c r="F13" s="329"/>
      <c r="I13" s="329"/>
    </row>
    <row r="14" spans="2:14" ht="22.5" customHeight="1"/>
    <row r="15" spans="2:14" ht="22.5" customHeight="1"/>
    <row r="16" spans="2:14" ht="22.5" customHeight="1">
      <c r="D16" s="329" t="s">
        <v>520</v>
      </c>
    </row>
    <row r="17" spans="5:14" ht="22.5" customHeight="1"/>
    <row r="18" spans="5:14" ht="22.5" customHeight="1">
      <c r="E18" s="1560" t="s">
        <v>521</v>
      </c>
      <c r="F18" s="1561"/>
    </row>
    <row r="19" spans="5:14" ht="22.5" customHeight="1">
      <c r="E19" s="1562"/>
      <c r="F19" s="1563"/>
      <c r="G19" s="1563"/>
      <c r="H19" s="1563"/>
      <c r="I19" s="1563"/>
      <c r="J19" s="1563"/>
      <c r="K19" s="1563"/>
      <c r="L19" s="1563"/>
      <c r="M19" s="1563"/>
      <c r="N19" s="1563"/>
    </row>
    <row r="20" spans="5:14" ht="22.5" customHeight="1">
      <c r="E20" s="1563"/>
      <c r="F20" s="1563"/>
      <c r="G20" s="1563"/>
      <c r="H20" s="1563"/>
      <c r="I20" s="1563"/>
      <c r="J20" s="1563"/>
      <c r="K20" s="1563"/>
      <c r="L20" s="1563"/>
      <c r="M20" s="1563"/>
      <c r="N20" s="1563"/>
    </row>
    <row r="21" spans="5:14" ht="22.5" customHeight="1">
      <c r="E21" s="1563"/>
      <c r="F21" s="1563"/>
      <c r="G21" s="1563"/>
      <c r="H21" s="1563"/>
      <c r="I21" s="1563"/>
      <c r="J21" s="1563"/>
      <c r="K21" s="1563"/>
      <c r="L21" s="1563"/>
      <c r="M21" s="1563"/>
      <c r="N21" s="1563"/>
    </row>
    <row r="22" spans="5:14" ht="22.5" customHeight="1">
      <c r="E22" s="1563"/>
      <c r="F22" s="1563"/>
      <c r="G22" s="1563"/>
      <c r="H22" s="1563"/>
      <c r="I22" s="1563"/>
      <c r="J22" s="1563"/>
      <c r="K22" s="1563"/>
      <c r="L22" s="1563"/>
      <c r="M22" s="1563"/>
      <c r="N22" s="1563"/>
    </row>
    <row r="23" spans="5:14" ht="22.5" customHeight="1"/>
    <row r="24" spans="5:14" ht="22.5" customHeight="1"/>
    <row r="25" spans="5:14" ht="22.5" customHeight="1"/>
    <row r="26" spans="5:14" ht="11.25" customHeight="1"/>
    <row r="27" spans="5:14" ht="8.25" customHeight="1"/>
    <row r="28" spans="5:14" ht="19.5" customHeight="1"/>
    <row r="29" spans="5:14" ht="19.5" customHeight="1"/>
    <row r="30" spans="5:14" ht="19.5" customHeight="1"/>
    <row r="31" spans="5:14" ht="19.5" customHeight="1"/>
    <row r="32" spans="5:14" ht="19.5" customHeight="1"/>
    <row r="33" spans="2:13" ht="19.5" customHeight="1">
      <c r="B33" s="331"/>
      <c r="C33" s="331"/>
      <c r="D33" s="331"/>
      <c r="E33" s="331"/>
      <c r="F33" s="331"/>
      <c r="G33" s="331"/>
      <c r="H33" s="331"/>
      <c r="I33" s="331"/>
      <c r="J33" s="331"/>
      <c r="K33" s="331"/>
      <c r="L33" s="331"/>
      <c r="M33" s="331"/>
    </row>
    <row r="34" spans="2:13" ht="19.5" customHeight="1">
      <c r="B34" s="331"/>
      <c r="C34" s="331"/>
      <c r="D34" s="331"/>
      <c r="E34" s="331"/>
      <c r="F34" s="331"/>
      <c r="G34" s="331"/>
      <c r="H34" s="331"/>
      <c r="I34" s="331"/>
      <c r="J34" s="331"/>
      <c r="K34" s="331"/>
      <c r="L34" s="331"/>
      <c r="M34" s="331"/>
    </row>
    <row r="35" spans="2:13" ht="19.5" customHeight="1">
      <c r="B35" s="331"/>
      <c r="C35" s="331"/>
      <c r="D35" s="331"/>
      <c r="E35" s="331"/>
      <c r="F35" s="331"/>
      <c r="G35" s="331"/>
      <c r="H35" s="331"/>
      <c r="I35" s="331"/>
      <c r="J35" s="331"/>
      <c r="K35" s="331"/>
      <c r="L35" s="331"/>
      <c r="M35" s="331"/>
    </row>
    <row r="36" spans="2:13" ht="19.5" customHeight="1">
      <c r="B36" s="331"/>
      <c r="C36" s="331"/>
      <c r="D36" s="331"/>
      <c r="E36" s="331"/>
      <c r="F36" s="331"/>
      <c r="G36" s="331"/>
      <c r="H36" s="331"/>
      <c r="I36" s="331"/>
      <c r="J36" s="331"/>
      <c r="K36" s="331"/>
      <c r="L36" s="331"/>
      <c r="M36" s="331"/>
    </row>
    <row r="37" spans="2:13" ht="19.5" customHeight="1">
      <c r="B37" s="331"/>
      <c r="C37" s="331"/>
      <c r="D37" s="331"/>
      <c r="E37" s="331"/>
      <c r="F37" s="331"/>
      <c r="G37" s="331"/>
      <c r="H37" s="331"/>
      <c r="I37" s="331"/>
      <c r="J37" s="331"/>
      <c r="K37" s="331"/>
      <c r="L37" s="331"/>
      <c r="M37" s="331"/>
    </row>
    <row r="38" spans="2:13" ht="19.5" customHeight="1">
      <c r="B38" s="331"/>
      <c r="C38" s="331"/>
      <c r="D38" s="331"/>
      <c r="E38" s="331"/>
      <c r="F38" s="331"/>
      <c r="G38" s="331"/>
      <c r="H38" s="331"/>
      <c r="I38" s="331"/>
      <c r="J38" s="331"/>
      <c r="K38" s="331"/>
      <c r="L38" s="331"/>
      <c r="M38" s="331"/>
    </row>
    <row r="39" spans="2:13" ht="19.5" customHeight="1">
      <c r="B39" s="331"/>
      <c r="C39" s="331"/>
      <c r="D39" s="331"/>
      <c r="E39" s="331"/>
      <c r="F39" s="331"/>
      <c r="G39" s="331"/>
      <c r="H39" s="331"/>
      <c r="I39" s="331"/>
      <c r="J39" s="331"/>
      <c r="K39" s="331"/>
      <c r="L39" s="331"/>
      <c r="M39" s="331"/>
    </row>
    <row r="40" spans="2:13" ht="19.5" customHeight="1">
      <c r="B40" s="331"/>
      <c r="C40" s="331"/>
      <c r="D40" s="331"/>
      <c r="E40" s="331"/>
      <c r="F40" s="331"/>
      <c r="G40" s="331"/>
      <c r="H40" s="331"/>
      <c r="I40" s="331"/>
    </row>
    <row r="41" spans="2:13" ht="18.75" customHeight="1">
      <c r="B41" s="331"/>
      <c r="C41" s="331"/>
      <c r="D41" s="331"/>
      <c r="E41" s="331"/>
      <c r="F41" s="331"/>
      <c r="G41" s="331"/>
      <c r="H41" s="331"/>
      <c r="I41" s="331"/>
    </row>
    <row r="42" spans="2:13" ht="18.75" customHeight="1">
      <c r="B42" s="331"/>
      <c r="C42" s="331"/>
      <c r="D42" s="331"/>
      <c r="E42" s="331"/>
      <c r="F42" s="331"/>
      <c r="G42" s="331"/>
      <c r="H42" s="331"/>
      <c r="I42" s="331"/>
    </row>
    <row r="43" spans="2:13" ht="18.75" customHeight="1"/>
  </sheetData>
  <sheetProtection algorithmName="SHA-512" hashValue="JrNHTe/OirZ0iqNBWIwsda1iUgxD3ez1LTPIEb/PsEJoQSYJ4F88evVNCWcu72+tNpK0z+NPVq7edUFcSggcEg==" saltValue="oJtq+6ok6KcHn9ge9aMlQA==" spinCount="100000" sheet="1" formatCells="0" formatRows="0"/>
  <mergeCells count="6">
    <mergeCell ref="E18:F18"/>
    <mergeCell ref="E19:N22"/>
    <mergeCell ref="L3:M3"/>
    <mergeCell ref="J8:N8"/>
    <mergeCell ref="J9:N9"/>
    <mergeCell ref="J12:K12"/>
  </mergeCells>
  <phoneticPr fontId="1"/>
  <conditionalFormatting sqref="J12:K12">
    <cfRule type="containsText" dxfId="1982" priority="6" operator="containsText" text="廃止">
      <formula>NOT(ISERROR(SEARCH("廃止",J12)))</formula>
    </cfRule>
    <cfRule type="containsText" dxfId="1981" priority="7" operator="containsText" text="中止">
      <formula>NOT(ISERROR(SEARCH("中止",J12)))</formula>
    </cfRule>
    <cfRule type="beginsWith" dxfId="1980" priority="8" operator="beginsWith" text="変更">
      <formula>LEFT(J12,LEN("変更"))="変更"</formula>
    </cfRule>
  </conditionalFormatting>
  <conditionalFormatting sqref="E18:F18">
    <cfRule type="containsText" dxfId="1979" priority="5" operator="containsText" text="▼選択してください">
      <formula>NOT(ISERROR(SEARCH("▼選択してください",E18)))</formula>
    </cfRule>
  </conditionalFormatting>
  <dataValidations count="3">
    <dataValidation type="list" allowBlank="1" showInputMessage="1" showErrorMessage="1" sqref="J12:K12" xr:uid="{00000000-0002-0000-2B00-000000000000}">
      <formula1>"(申請内容選択),変更,中止,変更・中止,廃止"</formula1>
    </dataValidation>
    <dataValidation type="list" allowBlank="1" showInputMessage="1" showErrorMessage="1" sqref="E18:F18" xr:uid="{00000000-0002-0000-2B00-000001000000}">
      <formula1>"▼選択してください,変更の理由,中止の理由,変更・中止の理由,廃止の理由"</formula1>
    </dataValidation>
    <dataValidation allowBlank="1" showInputMessage="1" showErrorMessage="1" promptTitle="西暦で入力してください。" prompt="例：2021/1/1" sqref="L3:M3" xr:uid="{00000000-0002-0000-2B00-000002000000}"/>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&amp;L様式第７号</oddHeader>
  </headerFooter>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5" tint="-0.499984740745262"/>
    <pageSetUpPr fitToPage="1"/>
  </sheetPr>
  <dimension ref="A1:S85"/>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7.08203125" style="150" customWidth="1"/>
    <col min="4" max="4" width="44.5" style="150" customWidth="1"/>
    <col min="5" max="7" width="11" style="150" customWidth="1"/>
    <col min="8" max="9" width="17.75" style="150" customWidth="1"/>
    <col min="10" max="10" width="7.58203125" style="150" customWidth="1"/>
    <col min="11" max="11" width="1.5" style="150" customWidth="1"/>
    <col min="12" max="12" width="9" style="150" customWidth="1"/>
    <col min="13" max="13" width="9.75" style="121" hidden="1" customWidth="1"/>
    <col min="14" max="14" width="12.83203125" style="121" hidden="1" customWidth="1"/>
    <col min="15" max="15" width="9" style="121" hidden="1" customWidth="1"/>
    <col min="16" max="16" width="10.58203125" style="121" hidden="1" customWidth="1"/>
    <col min="17" max="17" width="13.83203125" style="121" hidden="1" customWidth="1"/>
    <col min="18" max="19" width="9" style="150" hidden="1" customWidth="1"/>
    <col min="20" max="16384" width="9" style="150"/>
  </cols>
  <sheetData>
    <row r="1" spans="1:19" ht="8.25" customHeight="1">
      <c r="D1" s="212"/>
      <c r="E1" s="212"/>
      <c r="F1" s="212"/>
      <c r="G1" s="212"/>
      <c r="H1" s="212"/>
    </row>
    <row r="2" spans="1:19" ht="21" customHeight="1" thickBot="1">
      <c r="B2" s="179" t="s">
        <v>522</v>
      </c>
      <c r="C2" s="179"/>
      <c r="E2" s="213"/>
      <c r="I2" s="213"/>
      <c r="J2" s="463" t="s">
        <v>205</v>
      </c>
    </row>
    <row r="3" spans="1:19" ht="21" customHeight="1">
      <c r="A3" s="150" t="s">
        <v>523</v>
      </c>
      <c r="B3" s="1160" t="s">
        <v>119</v>
      </c>
      <c r="C3" s="1219" t="s">
        <v>524</v>
      </c>
      <c r="D3" s="1125" t="s">
        <v>525</v>
      </c>
      <c r="E3" s="1126"/>
      <c r="F3" s="1126"/>
      <c r="G3" s="1127"/>
      <c r="H3" s="1567" t="s">
        <v>526</v>
      </c>
      <c r="I3" s="1158"/>
      <c r="J3" s="1213" t="s">
        <v>527</v>
      </c>
      <c r="M3" s="410" t="s">
        <v>484</v>
      </c>
      <c r="N3" s="410" t="s">
        <v>528</v>
      </c>
      <c r="P3" s="1338" t="s">
        <v>529</v>
      </c>
      <c r="Q3" s="1338"/>
      <c r="R3" s="1338"/>
      <c r="S3" s="1338"/>
    </row>
    <row r="4" spans="1:19" ht="31.5" customHeight="1">
      <c r="B4" s="1161"/>
      <c r="C4" s="1236"/>
      <c r="D4" s="246" t="s">
        <v>122</v>
      </c>
      <c r="E4" s="588" t="s">
        <v>530</v>
      </c>
      <c r="F4" s="588" t="s">
        <v>531</v>
      </c>
      <c r="G4" s="588" t="s">
        <v>532</v>
      </c>
      <c r="H4" s="589" t="s">
        <v>533</v>
      </c>
      <c r="I4" s="245" t="s">
        <v>534</v>
      </c>
      <c r="J4" s="1214"/>
      <c r="M4" s="410" t="s">
        <v>535</v>
      </c>
      <c r="N4" s="410" t="s">
        <v>535</v>
      </c>
      <c r="P4" s="410" t="s">
        <v>375</v>
      </c>
      <c r="Q4" s="410" t="s">
        <v>528</v>
      </c>
      <c r="R4" s="590" t="s">
        <v>536</v>
      </c>
      <c r="S4" s="590" t="s">
        <v>486</v>
      </c>
    </row>
    <row r="5" spans="1:19" ht="31.5" customHeight="1" thickBot="1">
      <c r="B5" s="591"/>
      <c r="C5" s="592"/>
      <c r="D5" s="593" t="s">
        <v>537</v>
      </c>
      <c r="E5" s="594"/>
      <c r="F5" s="594"/>
      <c r="G5" s="595"/>
      <c r="H5" s="633" t="str">
        <f>IF(P5=0,"",P5)</f>
        <v/>
      </c>
      <c r="I5" s="619" t="str">
        <f>IF(Q5=0,"",Q5)</f>
        <v/>
      </c>
      <c r="J5" s="638" t="str">
        <f>IF(I5="","",(I5/H5))</f>
        <v/>
      </c>
      <c r="M5" s="613">
        <f>SUM(M6:M45)</f>
        <v>0</v>
      </c>
      <c r="N5" s="613">
        <f>SUM(N6:N45)</f>
        <v>0</v>
      </c>
      <c r="O5" s="596"/>
      <c r="P5" s="614">
        <f>SUM(P6:P45)</f>
        <v>0</v>
      </c>
      <c r="Q5" s="614">
        <f>SUM(Q6:Q45)</f>
        <v>0</v>
      </c>
      <c r="R5" s="614">
        <f>SUM(R6:R45)</f>
        <v>0</v>
      </c>
      <c r="S5" s="614">
        <f>SUM(S6:S45)</f>
        <v>0</v>
      </c>
    </row>
    <row r="6" spans="1:19" ht="36" customHeight="1" thickTop="1">
      <c r="B6" s="629" t="str">
        <f>IF('①4.事業内容（PR）'!B5="","",'①4.事業内容（PR）'!B5)</f>
        <v/>
      </c>
      <c r="C6" s="615" t="str">
        <f>IF(B6="","","申請時")</f>
        <v/>
      </c>
      <c r="D6" s="616" t="str">
        <f>IF('①4.事業内容（PR）'!C5="","",'①4.事業内容（PR）'!C5)</f>
        <v/>
      </c>
      <c r="E6" s="617" t="str">
        <f>IF('①4.事業内容（PR）'!D5="","",'①4.事業内容（PR）'!D5)</f>
        <v/>
      </c>
      <c r="F6" s="617" t="str">
        <f>IF('①4.事業内容（PR）'!F5="","",'①4.事業内容（PR）'!F5)</f>
        <v/>
      </c>
      <c r="G6" s="618" t="str">
        <f>IF('①4.事業内容（PR）'!H5="","",'①4.事業内容（PR）'!H5)</f>
        <v/>
      </c>
      <c r="H6" s="634">
        <f>IF('①7.積算内訳（PR）'!F6="","",'①7.積算内訳（PR）'!F6)</f>
        <v>0</v>
      </c>
      <c r="I6" s="620" t="str">
        <f>IF('①6.成果目標（PR）'!G7="","",('①6.成果目標（PR）'!G7*1000))</f>
        <v/>
      </c>
      <c r="J6" s="639" t="str">
        <f>IF(I6="","",(I6/H6))</f>
        <v/>
      </c>
      <c r="L6" s="158" t="s">
        <v>107</v>
      </c>
      <c r="M6" s="621" t="str">
        <f>IF(C7="選択","",IF(C7="中止",-(H6),IF(C7="変更",(H7-H6),"")))</f>
        <v/>
      </c>
      <c r="N6" s="621" t="str">
        <f>IF(C7="選択","",IF(C7="中止",-(I6),IF(C7="変更",(I7-I6),"")))</f>
        <v/>
      </c>
      <c r="O6" s="622" t="str">
        <f>IF(B6="","",B6)</f>
        <v/>
      </c>
      <c r="P6" s="621" t="str">
        <f>IF(B6="","",IF(C7="変更",H7,IF(C7="中止",0,H6)))</f>
        <v/>
      </c>
      <c r="Q6" s="621" t="str">
        <f>IF(B6="","",IF(C7="変更",I7,IF(C7="中止",0,I6)))</f>
        <v/>
      </c>
      <c r="R6" s="623">
        <f>IF(C7="変更",'⑦2.変更活動積算内訳（PR）'!N7,IF('⑦1.活動計画変更（PR）'!C7="中止",0,'⑦2.変更活動積算内訳（PR）'!G7))</f>
        <v>0</v>
      </c>
      <c r="S6" s="623">
        <f>IF(C7="変更",'⑦2.変更活動積算内訳（PR）'!O$7,IF('⑦1.活動計画変更（PR）'!C$7="中止",0,'⑦2.変更活動積算内訳（PR）'!H$7))</f>
        <v>0</v>
      </c>
    </row>
    <row r="7" spans="1:19" ht="36" customHeight="1">
      <c r="B7" s="630" t="str">
        <f>IF(B6="","",B6)</f>
        <v/>
      </c>
      <c r="C7" s="598" t="s">
        <v>286</v>
      </c>
      <c r="D7" s="603"/>
      <c r="E7" s="604"/>
      <c r="F7" s="604"/>
      <c r="G7" s="601"/>
      <c r="H7" s="635" t="str">
        <f>IF('⑦2.変更活動積算内訳（PR）'!M7=0,"",'⑦2.変更活動積算内訳（PR）'!M7)</f>
        <v/>
      </c>
      <c r="I7" s="602"/>
      <c r="J7" s="640" t="str">
        <f t="shared" ref="J7:J45" si="0">IF(I7="","",(I7/H7))</f>
        <v/>
      </c>
      <c r="L7" s="163" t="s">
        <v>108</v>
      </c>
      <c r="M7" s="477"/>
      <c r="N7" s="477"/>
      <c r="O7" s="597"/>
      <c r="P7" s="477"/>
      <c r="Q7" s="477"/>
      <c r="R7" s="159"/>
      <c r="S7" s="159"/>
    </row>
    <row r="8" spans="1:19" ht="36" customHeight="1">
      <c r="B8" s="631" t="str">
        <f>IF('①4.事業内容（PR）'!B6="","",'①4.事業内容（PR）'!B6)</f>
        <v/>
      </c>
      <c r="C8" s="624" t="str">
        <f>IF(B8="","","申請時")</f>
        <v/>
      </c>
      <c r="D8" s="625" t="str">
        <f>IF('①4.事業内容（PR）'!C6="","",'①4.事業内容（PR）'!C6)</f>
        <v/>
      </c>
      <c r="E8" s="626" t="str">
        <f>IF('①4.事業内容（PR）'!D6="","",'①4.事業内容（PR）'!D6)</f>
        <v/>
      </c>
      <c r="F8" s="626" t="str">
        <f>IF('①4.事業内容（PR）'!F6="","",'①4.事業内容（PR）'!F6)</f>
        <v/>
      </c>
      <c r="G8" s="627" t="str">
        <f>IF('①4.事業内容（PR）'!H6="","",'①4.事業内容（PR）'!H6)</f>
        <v/>
      </c>
      <c r="H8" s="636">
        <f>IF('①7.積算内訳（PR）'!F16="","",'①7.積算内訳（PR）'!F16)</f>
        <v>0</v>
      </c>
      <c r="I8" s="628" t="str">
        <f>IF('①6.成果目標（PR）'!G9="","",('①6.成果目標（PR）'!G9*1000))</f>
        <v/>
      </c>
      <c r="J8" s="641" t="str">
        <f t="shared" si="0"/>
        <v/>
      </c>
      <c r="L8" s="158" t="s">
        <v>455</v>
      </c>
      <c r="M8" s="488" t="str">
        <f>IF(C9="選択","",IF(C9="中止",H8,IF(C9="変更",(H9-H8),"")))</f>
        <v/>
      </c>
      <c r="N8" s="488" t="str">
        <f>IF(C9="選択","",IF(C9="中止",-(I8),IF(C9="変更",(I9-I8),"")))</f>
        <v/>
      </c>
      <c r="O8" s="622" t="str">
        <f t="shared" ref="O8:O44" si="1">IF(B8="","",B8)</f>
        <v/>
      </c>
      <c r="P8" s="488" t="str">
        <f t="shared" ref="P8:P44" si="2">IF(B8="","",IF(C9="変更",H9,IF(C9="中止",0,H8)))</f>
        <v/>
      </c>
      <c r="Q8" s="488" t="str">
        <f t="shared" ref="Q8:Q44" si="3">IF(B8="","",IF(C9="変更",I9,IF(C9="中止",0,I8)))</f>
        <v/>
      </c>
      <c r="R8" s="172">
        <f>IF(C9="変更",'⑦2.変更活動積算内訳（PR）'!N17,IF('⑦1.活動計画変更（PR）'!C9="中止",0,'⑦2.変更活動積算内訳（PR）'!G17))</f>
        <v>0</v>
      </c>
      <c r="S8" s="172">
        <f>IF(C9="変更",'⑦2.変更活動積算内訳（PR）'!O17,IF('⑦1.活動計画変更（PR）'!C9="中止",0,'⑦2.変更活動積算内訳（PR）'!H17))</f>
        <v>0</v>
      </c>
    </row>
    <row r="9" spans="1:19" ht="36" customHeight="1">
      <c r="B9" s="630" t="str">
        <f>IF(B8="","",B8)</f>
        <v/>
      </c>
      <c r="C9" s="598" t="s">
        <v>286</v>
      </c>
      <c r="D9" s="603"/>
      <c r="E9" s="604"/>
      <c r="F9" s="604"/>
      <c r="G9" s="601"/>
      <c r="H9" s="635" t="str">
        <f>IF('⑦2.変更活動積算内訳（PR）'!M17=0,"",'⑦2.変更活動積算内訳（PR）'!M17)</f>
        <v/>
      </c>
      <c r="I9" s="602"/>
      <c r="J9" s="642" t="str">
        <f t="shared" si="0"/>
        <v/>
      </c>
      <c r="L9" s="163" t="s">
        <v>456</v>
      </c>
      <c r="M9" s="477"/>
      <c r="N9" s="477"/>
      <c r="O9" s="597"/>
      <c r="P9" s="477"/>
      <c r="Q9" s="477"/>
      <c r="R9" s="159"/>
      <c r="S9" s="159"/>
    </row>
    <row r="10" spans="1:19" ht="36" customHeight="1">
      <c r="B10" s="631" t="str">
        <f>IF('①4.事業内容（PR）'!B7="","",'①4.事業内容（PR）'!B7)</f>
        <v/>
      </c>
      <c r="C10" s="624" t="str">
        <f>IF(B10="","","申請時")</f>
        <v/>
      </c>
      <c r="D10" s="625" t="str">
        <f>IF('①4.事業内容（PR）'!C7="","",'①4.事業内容（PR）'!C7)</f>
        <v/>
      </c>
      <c r="E10" s="626" t="str">
        <f>IF('①4.事業内容（PR）'!D7="","",'①4.事業内容（PR）'!D7)</f>
        <v/>
      </c>
      <c r="F10" s="626" t="str">
        <f>IF('①4.事業内容（PR）'!F7="","",'①4.事業内容（PR）'!F7)</f>
        <v/>
      </c>
      <c r="G10" s="627" t="str">
        <f>IF('①4.事業内容（PR）'!H7="","",'①4.事業内容（PR）'!H7)</f>
        <v/>
      </c>
      <c r="H10" s="636">
        <f>IF('①7.積算内訳（PR）'!F26="","",'①7.積算内訳（PR）'!F26)</f>
        <v>0</v>
      </c>
      <c r="I10" s="628" t="str">
        <f>IF('①6.成果目標（PR）'!G11="","",('①6.成果目標（PR）'!G11*1000))</f>
        <v/>
      </c>
      <c r="J10" s="641" t="str">
        <f t="shared" si="0"/>
        <v/>
      </c>
      <c r="M10" s="488" t="str">
        <f>IF(C11="選択","",IF(C11="中止",-(H10),IF(C11="変更",(H11-H10),"")))</f>
        <v/>
      </c>
      <c r="N10" s="488" t="str">
        <f>IF(C11="選択","",IF(C11="中止",-(I10),IF(C11="変更",(I11-I10),"")))</f>
        <v/>
      </c>
      <c r="O10" s="622" t="str">
        <f t="shared" si="1"/>
        <v/>
      </c>
      <c r="P10" s="488" t="str">
        <f t="shared" si="2"/>
        <v/>
      </c>
      <c r="Q10" s="488" t="str">
        <f t="shared" si="3"/>
        <v/>
      </c>
      <c r="R10" s="172">
        <f>IF(C11="変更",'⑦2.変更活動積算内訳（PR）'!N27,IF('⑦1.活動計画変更（PR）'!C11="中止",0,'⑦2.変更活動積算内訳（PR）'!G27))</f>
        <v>0</v>
      </c>
      <c r="S10" s="172">
        <f>IF(C11="変更",'⑦2.変更活動積算内訳（PR）'!O27,IF('⑦1.活動計画変更（PR）'!C11="中止",0,'⑦2.変更活動積算内訳（PR）'!H27))</f>
        <v>0</v>
      </c>
    </row>
    <row r="11" spans="1:19" ht="36" customHeight="1">
      <c r="B11" s="630" t="str">
        <f>IF(B10="","",B10)</f>
        <v/>
      </c>
      <c r="C11" s="598" t="s">
        <v>286</v>
      </c>
      <c r="D11" s="599"/>
      <c r="E11" s="600"/>
      <c r="F11" s="600"/>
      <c r="G11" s="601"/>
      <c r="H11" s="635" t="str">
        <f>IF('⑦2.変更活動積算内訳（PR）'!M27=0,"",'⑦2.変更活動積算内訳（PR）'!M27)</f>
        <v/>
      </c>
      <c r="I11" s="602"/>
      <c r="J11" s="642" t="str">
        <f t="shared" si="0"/>
        <v/>
      </c>
      <c r="M11" s="477"/>
      <c r="N11" s="477"/>
      <c r="O11" s="597"/>
      <c r="P11" s="477"/>
      <c r="Q11" s="477"/>
      <c r="R11" s="159"/>
      <c r="S11" s="159"/>
    </row>
    <row r="12" spans="1:19" ht="36" customHeight="1">
      <c r="B12" s="631" t="str">
        <f>IF('①4.事業内容（PR）'!B8="","",'①4.事業内容（PR）'!B8)</f>
        <v/>
      </c>
      <c r="C12" s="624" t="str">
        <f>IF(B12="","","申請時")</f>
        <v/>
      </c>
      <c r="D12" s="625" t="str">
        <f>IF('①4.事業内容（PR）'!C8="","",'①4.事業内容（PR）'!C8)</f>
        <v/>
      </c>
      <c r="E12" s="626" t="str">
        <f>IF('①4.事業内容（PR）'!D8="","",'①4.事業内容（PR）'!D8)</f>
        <v/>
      </c>
      <c r="F12" s="626" t="str">
        <f>IF('①4.事業内容（PR）'!F8="","",'①4.事業内容（PR）'!F8)</f>
        <v/>
      </c>
      <c r="G12" s="627" t="str">
        <f>IF('①4.事業内容（PR）'!H8="","",'①4.事業内容（PR）'!H8)</f>
        <v/>
      </c>
      <c r="H12" s="636">
        <f>IF('①7.積算内訳（PR）'!F36="","",'①7.積算内訳（PR）'!F36)</f>
        <v>0</v>
      </c>
      <c r="I12" s="628" t="str">
        <f>IF('①6.成果目標（PR）'!G13="","",('①6.成果目標（PR）'!G13*1000))</f>
        <v/>
      </c>
      <c r="J12" s="641" t="str">
        <f t="shared" si="0"/>
        <v/>
      </c>
      <c r="M12" s="488" t="str">
        <f>IF(C13="選択","",IF(C13="中止",-(H12),IF(C13="変更",(H13-H12),"")))</f>
        <v/>
      </c>
      <c r="N12" s="488" t="str">
        <f>IF(C13="選択","",IF(C13="中止",-(I12),IF(C13="変更",(I13-I12),"")))</f>
        <v/>
      </c>
      <c r="O12" s="622" t="str">
        <f t="shared" si="1"/>
        <v/>
      </c>
      <c r="P12" s="488" t="str">
        <f t="shared" si="2"/>
        <v/>
      </c>
      <c r="Q12" s="488" t="str">
        <f t="shared" si="3"/>
        <v/>
      </c>
      <c r="R12" s="172">
        <f>IF(C13="変更",'⑦2.変更活動積算内訳（PR）'!N37,IF('⑦1.活動計画変更（PR）'!C13="中止",0,'⑦2.変更活動積算内訳（PR）'!G37))</f>
        <v>0</v>
      </c>
      <c r="S12" s="172">
        <f>IF(C13="変更",'⑦2.変更活動積算内訳（PR）'!O37,IF('⑦1.活動計画変更（PR）'!C13="中止",0,'⑦2.変更活動積算内訳（PR）'!H37))</f>
        <v>0</v>
      </c>
    </row>
    <row r="13" spans="1:19" ht="36" customHeight="1">
      <c r="B13" s="630" t="str">
        <f>IF(B12="","",B12)</f>
        <v/>
      </c>
      <c r="C13" s="598" t="s">
        <v>286</v>
      </c>
      <c r="D13" s="603"/>
      <c r="E13" s="604"/>
      <c r="F13" s="604"/>
      <c r="G13" s="601"/>
      <c r="H13" s="635" t="str">
        <f>IF('⑦2.変更活動積算内訳（PR）'!M37=0,"",'⑦2.変更活動積算内訳（PR）'!M37)</f>
        <v/>
      </c>
      <c r="I13" s="602"/>
      <c r="J13" s="642" t="str">
        <f t="shared" si="0"/>
        <v/>
      </c>
      <c r="M13" s="477"/>
      <c r="N13" s="477"/>
      <c r="O13" s="597"/>
      <c r="P13" s="477"/>
      <c r="Q13" s="477"/>
      <c r="R13" s="159"/>
      <c r="S13" s="159"/>
    </row>
    <row r="14" spans="1:19" ht="36" customHeight="1">
      <c r="B14" s="631" t="str">
        <f>IF('①4.事業内容（PR）'!B9="","",'①4.事業内容（PR）'!B9)</f>
        <v/>
      </c>
      <c r="C14" s="624" t="str">
        <f>IF(B14="","","申請時")</f>
        <v/>
      </c>
      <c r="D14" s="625" t="str">
        <f>IF('①4.事業内容（PR）'!C9="","",'①4.事業内容（PR）'!C9)</f>
        <v/>
      </c>
      <c r="E14" s="626" t="str">
        <f>IF('①4.事業内容（PR）'!D9="","",'①4.事業内容（PR）'!D9)</f>
        <v/>
      </c>
      <c r="F14" s="626" t="str">
        <f>IF('①4.事業内容（PR）'!F9="","",'①4.事業内容（PR）'!F9)</f>
        <v/>
      </c>
      <c r="G14" s="627" t="str">
        <f>IF('①4.事業内容（PR）'!H9="","",'①4.事業内容（PR）'!H9)</f>
        <v/>
      </c>
      <c r="H14" s="636">
        <f>IF('①7.積算内訳（PR）'!F46="","",'①7.積算内訳（PR）'!F46)</f>
        <v>0</v>
      </c>
      <c r="I14" s="628" t="str">
        <f>IF('①6.成果目標（PR）'!G15="","",('①6.成果目標（PR）'!G15*1000))</f>
        <v/>
      </c>
      <c r="J14" s="641" t="str">
        <f t="shared" si="0"/>
        <v/>
      </c>
      <c r="M14" s="488" t="str">
        <f>IF(C15="選択","",IF(C15="中止",-(H14),IF(C15="変更",(H15-H14),"")))</f>
        <v/>
      </c>
      <c r="N14" s="488" t="str">
        <f>IF(C15="選択","",IF(C15="中止",-(I14),IF(C15="変更",(I15-I14),"")))</f>
        <v/>
      </c>
      <c r="O14" s="622" t="str">
        <f t="shared" si="1"/>
        <v/>
      </c>
      <c r="P14" s="488" t="str">
        <f t="shared" si="2"/>
        <v/>
      </c>
      <c r="Q14" s="488" t="str">
        <f t="shared" si="3"/>
        <v/>
      </c>
      <c r="R14" s="172">
        <f>IF(C15="変更",'⑦2.変更活動積算内訳（PR）'!N47,IF('⑦1.活動計画変更（PR）'!C15="中止",0,'⑦2.変更活動積算内訳（PR）'!G47))</f>
        <v>0</v>
      </c>
      <c r="S14" s="172">
        <f>IF(C15="変更",'⑦2.変更活動積算内訳（PR）'!O47,IF('⑦1.活動計画変更（PR）'!C15="中止",0,'⑦2.変更活動積算内訳（PR）'!H47))</f>
        <v>0</v>
      </c>
    </row>
    <row r="15" spans="1:19" ht="36" customHeight="1">
      <c r="B15" s="630" t="str">
        <f>IF(B14="","",B14)</f>
        <v/>
      </c>
      <c r="C15" s="598" t="s">
        <v>286</v>
      </c>
      <c r="D15" s="599"/>
      <c r="E15" s="600"/>
      <c r="F15" s="600"/>
      <c r="G15" s="601"/>
      <c r="H15" s="635" t="str">
        <f>IF('⑦2.変更活動積算内訳（PR）'!M47=0,"",'⑦2.変更活動積算内訳（PR）'!M47)</f>
        <v/>
      </c>
      <c r="I15" s="602"/>
      <c r="J15" s="642" t="str">
        <f t="shared" si="0"/>
        <v/>
      </c>
      <c r="K15" s="605"/>
      <c r="M15" s="477"/>
      <c r="N15" s="477"/>
      <c r="O15" s="597"/>
      <c r="P15" s="477"/>
      <c r="Q15" s="477"/>
      <c r="R15" s="159"/>
      <c r="S15" s="159"/>
    </row>
    <row r="16" spans="1:19" ht="36" customHeight="1">
      <c r="B16" s="631" t="str">
        <f>IF('①4.事業内容（PR）'!B10="","",'①4.事業内容（PR）'!B10)</f>
        <v/>
      </c>
      <c r="C16" s="624" t="str">
        <f>IF(B16="","","申請時")</f>
        <v/>
      </c>
      <c r="D16" s="625" t="str">
        <f>IF('①4.事業内容（PR）'!C10="","",'①4.事業内容（PR）'!C10)</f>
        <v/>
      </c>
      <c r="E16" s="626" t="str">
        <f>IF('①4.事業内容（PR）'!D10="","",'①4.事業内容（PR）'!D10)</f>
        <v/>
      </c>
      <c r="F16" s="626" t="str">
        <f>IF('①4.事業内容（PR）'!F10="","",'①4.事業内容（PR）'!F10)</f>
        <v/>
      </c>
      <c r="G16" s="627" t="str">
        <f>IF('①4.事業内容（PR）'!H10="","",'①4.事業内容（PR）'!H10)</f>
        <v/>
      </c>
      <c r="H16" s="636">
        <f>IF('①7.積算内訳（PR）'!F56="","",'①7.積算内訳（PR）'!F56)</f>
        <v>0</v>
      </c>
      <c r="I16" s="628" t="str">
        <f>IF('①6.成果目標（PR）'!G17="","",('①6.成果目標（PR）'!G17*1000))</f>
        <v/>
      </c>
      <c r="J16" s="643" t="str">
        <f t="shared" si="0"/>
        <v/>
      </c>
      <c r="M16" s="488" t="str">
        <f>IF(C17="選択","",IF(C17="中止",-(H16),IF(C17="変更",(H17-H16),"")))</f>
        <v/>
      </c>
      <c r="N16" s="488" t="str">
        <f>IF(C17="選択","",IF(C17="中止",-(I16),IF(C17="変更",(I17-I16),"")))</f>
        <v/>
      </c>
      <c r="O16" s="622" t="str">
        <f t="shared" si="1"/>
        <v/>
      </c>
      <c r="P16" s="488" t="str">
        <f t="shared" si="2"/>
        <v/>
      </c>
      <c r="Q16" s="488" t="str">
        <f t="shared" si="3"/>
        <v/>
      </c>
      <c r="R16" s="172">
        <f>IF(C17="変更",'⑦2.変更活動積算内訳（PR）'!N57,IF('⑦1.活動計画変更（PR）'!C17="中止",0,'⑦2.変更活動積算内訳（PR）'!G57))</f>
        <v>0</v>
      </c>
      <c r="S16" s="172">
        <f>IF(C17="変更",'⑦2.変更活動積算内訳（PR）'!O57,IF('⑦1.活動計画変更（PR）'!C17="中止",0,'⑦2.変更活動積算内訳（PR）'!H57))</f>
        <v>0</v>
      </c>
    </row>
    <row r="17" spans="2:19" ht="36" customHeight="1" thickBot="1">
      <c r="B17" s="632" t="str">
        <f>IF(B16="","",B16)</f>
        <v/>
      </c>
      <c r="C17" s="606" t="s">
        <v>286</v>
      </c>
      <c r="D17" s="607"/>
      <c r="E17" s="608"/>
      <c r="F17" s="608"/>
      <c r="G17" s="609"/>
      <c r="H17" s="637" t="str">
        <f>IF('⑦2.変更活動積算内訳（PR）'!M57=0,"",'⑦2.変更活動積算内訳（PR）'!M57)</f>
        <v/>
      </c>
      <c r="I17" s="610"/>
      <c r="J17" s="644" t="str">
        <f t="shared" si="0"/>
        <v/>
      </c>
      <c r="M17" s="477"/>
      <c r="N17" s="477"/>
      <c r="O17" s="597"/>
      <c r="P17" s="477"/>
      <c r="Q17" s="477"/>
      <c r="R17" s="159"/>
      <c r="S17" s="159"/>
    </row>
    <row r="18" spans="2:19" ht="36" customHeight="1">
      <c r="B18" s="631" t="str">
        <f>IF('①4.事業内容（PR）'!B11="","",'①4.事業内容（PR）'!B11)</f>
        <v/>
      </c>
      <c r="C18" s="615" t="str">
        <f>IF(B18="","","申請時")</f>
        <v/>
      </c>
      <c r="D18" s="625" t="str">
        <f>IF('①4.事業内容（PR）'!C11="","",'①4.事業内容（PR）'!C11)</f>
        <v/>
      </c>
      <c r="E18" s="626" t="str">
        <f>IF('①4.事業内容（PR）'!D11="","",'①4.事業内容（PR）'!D11)</f>
        <v/>
      </c>
      <c r="F18" s="626" t="str">
        <f>IF('①4.事業内容（PR）'!F11="","",'①4.事業内容（PR）'!F11)</f>
        <v/>
      </c>
      <c r="G18" s="627" t="str">
        <f>IF('①4.事業内容（PR）'!H11="","",'①4.事業内容（PR）'!H11)</f>
        <v/>
      </c>
      <c r="H18" s="636">
        <f>IF('①7.積算内訳（PR）'!F66="","",'①7.積算内訳（PR）'!F66)</f>
        <v>0</v>
      </c>
      <c r="I18" s="628" t="str">
        <f>IF('①6.成果目標（PR）'!G19="","",('①6.成果目標（PR）'!G19*1000))</f>
        <v/>
      </c>
      <c r="J18" s="643" t="str">
        <f t="shared" si="0"/>
        <v/>
      </c>
      <c r="M18" s="488" t="str">
        <f>IF(C19="選択","",IF(C19="中止",-(H18),IF(C19="変更",(H19-H18),"")))</f>
        <v/>
      </c>
      <c r="N18" s="488" t="str">
        <f>IF(C19="選択","",IF(C19="中止",-(I18),IF(C19="変更",(I19-I18),"")))</f>
        <v/>
      </c>
      <c r="O18" s="622" t="str">
        <f t="shared" si="1"/>
        <v/>
      </c>
      <c r="P18" s="488" t="str">
        <f t="shared" si="2"/>
        <v/>
      </c>
      <c r="Q18" s="488" t="str">
        <f t="shared" si="3"/>
        <v/>
      </c>
      <c r="R18" s="172">
        <f>IF(C19="変更",'⑦2.変更活動積算内訳（PR）'!N67,IF('⑦1.活動計画変更（PR）'!C19="中止",0,'⑦2.変更活動積算内訳（PR）'!G67))</f>
        <v>0</v>
      </c>
      <c r="S18" s="172">
        <f>IF(C19="変更",'⑦2.変更活動積算内訳（PR）'!O67,IF('⑦1.活動計画変更（PR）'!C19="中止",0,'⑦2.変更活動積算内訳（PR）'!H67))</f>
        <v>0</v>
      </c>
    </row>
    <row r="19" spans="2:19" ht="36" customHeight="1">
      <c r="B19" s="630" t="str">
        <f>IF(B18="","",B18)</f>
        <v/>
      </c>
      <c r="C19" s="598" t="s">
        <v>286</v>
      </c>
      <c r="D19" s="599"/>
      <c r="E19" s="600"/>
      <c r="F19" s="600"/>
      <c r="G19" s="601"/>
      <c r="H19" s="635" t="str">
        <f>IF('⑦2.変更活動積算内訳（PR）'!M67=0,"",'⑦2.変更活動積算内訳（PR）'!M67)</f>
        <v/>
      </c>
      <c r="I19" s="602"/>
      <c r="J19" s="645" t="str">
        <f t="shared" si="0"/>
        <v/>
      </c>
      <c r="M19" s="477"/>
      <c r="N19" s="477"/>
      <c r="O19" s="597"/>
      <c r="P19" s="477"/>
      <c r="Q19" s="477"/>
      <c r="R19" s="159"/>
      <c r="S19" s="159"/>
    </row>
    <row r="20" spans="2:19" ht="36" customHeight="1">
      <c r="B20" s="631" t="str">
        <f>IF('①4.事業内容（PR）'!B12="","",'①4.事業内容（PR）'!B12)</f>
        <v/>
      </c>
      <c r="C20" s="624" t="str">
        <f>IF(B20="","","申請時")</f>
        <v/>
      </c>
      <c r="D20" s="625" t="str">
        <f>IF('①4.事業内容（PR）'!C12="","",'①4.事業内容（PR）'!C12)</f>
        <v/>
      </c>
      <c r="E20" s="626" t="str">
        <f>IF('①4.事業内容（PR）'!D12="","",'①4.事業内容（PR）'!D12)</f>
        <v/>
      </c>
      <c r="F20" s="626" t="str">
        <f>IF('①4.事業内容（PR）'!F12="","",'①4.事業内容（PR）'!F12)</f>
        <v/>
      </c>
      <c r="G20" s="627" t="str">
        <f>IF('①4.事業内容（PR）'!H12="","",'①4.事業内容（PR）'!H12)</f>
        <v/>
      </c>
      <c r="H20" s="636">
        <f>IF('①7.積算内訳（PR）'!F76="","",'①7.積算内訳（PR）'!F76)</f>
        <v>0</v>
      </c>
      <c r="I20" s="628" t="str">
        <f>IF('①6.成果目標（PR）'!G21="","",('①6.成果目標（PR）'!G21*1000))</f>
        <v/>
      </c>
      <c r="J20" s="643" t="str">
        <f t="shared" si="0"/>
        <v/>
      </c>
      <c r="M20" s="488" t="str">
        <f>IF(C21="選択","",IF(C21="中止",-(H20),IF(C21="変更",(H21-H20),"")))</f>
        <v/>
      </c>
      <c r="N20" s="488" t="str">
        <f>IF(C21="選択","",IF(C21="中止",-(I20),IF(C21="変更",(I21-I20),"")))</f>
        <v/>
      </c>
      <c r="O20" s="622" t="str">
        <f t="shared" si="1"/>
        <v/>
      </c>
      <c r="P20" s="488" t="str">
        <f t="shared" si="2"/>
        <v/>
      </c>
      <c r="Q20" s="488" t="str">
        <f t="shared" si="3"/>
        <v/>
      </c>
      <c r="R20" s="172">
        <f>IF(C21="変更",'⑦2.変更活動積算内訳（PR）'!N77,IF('⑦1.活動計画変更（PR）'!C21="中止",0,'⑦2.変更活動積算内訳（PR）'!G77))</f>
        <v>0</v>
      </c>
      <c r="S20" s="172">
        <f>IF(C21="変更",'⑦2.変更活動積算内訳（PR）'!O77,IF('⑦1.活動計画変更（PR）'!C21="中止",0,'⑦2.変更活動積算内訳（PR）'!H77))</f>
        <v>0</v>
      </c>
    </row>
    <row r="21" spans="2:19" ht="36" customHeight="1">
      <c r="B21" s="630" t="str">
        <f>IF(B20="","",B20)</f>
        <v/>
      </c>
      <c r="C21" s="598" t="s">
        <v>286</v>
      </c>
      <c r="D21" s="599"/>
      <c r="E21" s="600"/>
      <c r="F21" s="600"/>
      <c r="G21" s="601"/>
      <c r="H21" s="635" t="str">
        <f>IF('⑦2.変更活動積算内訳（PR）'!M77=0,"",'⑦2.変更活動積算内訳（PR）'!M77)</f>
        <v/>
      </c>
      <c r="I21" s="602"/>
      <c r="J21" s="645" t="str">
        <f t="shared" si="0"/>
        <v/>
      </c>
      <c r="M21" s="477"/>
      <c r="N21" s="477"/>
      <c r="O21" s="597"/>
      <c r="P21" s="477"/>
      <c r="Q21" s="477"/>
      <c r="R21" s="159"/>
      <c r="S21" s="159"/>
    </row>
    <row r="22" spans="2:19" ht="36" customHeight="1">
      <c r="B22" s="631" t="str">
        <f>IF('①4.事業内容（PR）'!B13="","",'①4.事業内容（PR）'!B13)</f>
        <v/>
      </c>
      <c r="C22" s="624" t="str">
        <f>IF(B22="","","申請時")</f>
        <v/>
      </c>
      <c r="D22" s="625" t="str">
        <f>IF('①4.事業内容（PR）'!C13="","",'①4.事業内容（PR）'!C13)</f>
        <v/>
      </c>
      <c r="E22" s="626" t="str">
        <f>IF('①4.事業内容（PR）'!D13="","",'①4.事業内容（PR）'!D13)</f>
        <v/>
      </c>
      <c r="F22" s="626" t="str">
        <f>IF('①4.事業内容（PR）'!F13="","",'①4.事業内容（PR）'!F13)</f>
        <v/>
      </c>
      <c r="G22" s="627" t="str">
        <f>IF('①4.事業内容（PR）'!H13="","",'①4.事業内容（PR）'!H13)</f>
        <v/>
      </c>
      <c r="H22" s="636">
        <f>IF('①7.積算内訳（PR）'!F86="","",'①7.積算内訳（PR）'!F86)</f>
        <v>0</v>
      </c>
      <c r="I22" s="628" t="str">
        <f>IF('①6.成果目標（PR）'!G23="","",('①6.成果目標（PR）'!G23*1000))</f>
        <v/>
      </c>
      <c r="J22" s="643" t="str">
        <f t="shared" si="0"/>
        <v/>
      </c>
      <c r="M22" s="488" t="str">
        <f>IF(C23="選択","",IF(C23="中止",-(H22),IF(C23="変更",(H23-H22),"")))</f>
        <v/>
      </c>
      <c r="N22" s="488" t="str">
        <f>IF(C23="選択","",IF(C23="中止",-(I22),IF(C23="変更",(I23-I22),"")))</f>
        <v/>
      </c>
      <c r="O22" s="622" t="str">
        <f t="shared" si="1"/>
        <v/>
      </c>
      <c r="P22" s="488" t="str">
        <f t="shared" si="2"/>
        <v/>
      </c>
      <c r="Q22" s="488" t="str">
        <f t="shared" si="3"/>
        <v/>
      </c>
      <c r="R22" s="172">
        <f>IF(C23="変更",'⑦2.変更活動積算内訳（PR）'!N87,IF('⑦1.活動計画変更（PR）'!C23="中止",0,'⑦2.変更活動積算内訳（PR）'!G87))</f>
        <v>0</v>
      </c>
      <c r="S22" s="172">
        <f>IF(C23="変更",'⑦2.変更活動積算内訳（PR）'!O87,IF('⑦1.活動計画変更（PR）'!C23="中止",0,'⑦2.変更活動積算内訳（PR）'!H87))</f>
        <v>0</v>
      </c>
    </row>
    <row r="23" spans="2:19" ht="36" customHeight="1">
      <c r="B23" s="630" t="str">
        <f>IF(B22="","",B22)</f>
        <v/>
      </c>
      <c r="C23" s="598" t="s">
        <v>286</v>
      </c>
      <c r="D23" s="599"/>
      <c r="E23" s="600"/>
      <c r="F23" s="600"/>
      <c r="G23" s="601"/>
      <c r="H23" s="635" t="str">
        <f>IF('⑦2.変更活動積算内訳（PR）'!M87=0,"",'⑦2.変更活動積算内訳（PR）'!M87)</f>
        <v/>
      </c>
      <c r="I23" s="602"/>
      <c r="J23" s="645" t="str">
        <f t="shared" si="0"/>
        <v/>
      </c>
      <c r="M23" s="477"/>
      <c r="N23" s="477"/>
      <c r="O23" s="597"/>
      <c r="P23" s="477"/>
      <c r="Q23" s="477"/>
      <c r="R23" s="159"/>
      <c r="S23" s="159"/>
    </row>
    <row r="24" spans="2:19" ht="36" customHeight="1">
      <c r="B24" s="631" t="str">
        <f>IF('①4.事業内容（PR）'!B14="","",'①4.事業内容（PR）'!B14)</f>
        <v/>
      </c>
      <c r="C24" s="624" t="str">
        <f>IF(B24="","","申請時")</f>
        <v/>
      </c>
      <c r="D24" s="625" t="str">
        <f>IF('①4.事業内容（PR）'!C14="","",'①4.事業内容（PR）'!C14)</f>
        <v/>
      </c>
      <c r="E24" s="626" t="str">
        <f>IF('①4.事業内容（PR）'!D14="","",'①4.事業内容（PR）'!D14)</f>
        <v/>
      </c>
      <c r="F24" s="626" t="str">
        <f>IF('①4.事業内容（PR）'!F14="","",'①4.事業内容（PR）'!F14)</f>
        <v/>
      </c>
      <c r="G24" s="627" t="str">
        <f>IF('①4.事業内容（PR）'!H14="","",'①4.事業内容（PR）'!H14)</f>
        <v/>
      </c>
      <c r="H24" s="636">
        <f>IF('①7.積算内訳（PR）'!F96="","",'①7.積算内訳（PR）'!F96)</f>
        <v>0</v>
      </c>
      <c r="I24" s="628" t="str">
        <f>IF('①6.成果目標（PR）'!G25="","",('①6.成果目標（PR）'!G25*1000))</f>
        <v/>
      </c>
      <c r="J24" s="643" t="str">
        <f t="shared" si="0"/>
        <v/>
      </c>
      <c r="M24" s="488" t="str">
        <f>IF(C25="選択","",IF(C25="中止",-(H24),IF(C25="変更",(H25-H24),"")))</f>
        <v/>
      </c>
      <c r="N24" s="488" t="str">
        <f>IF(C25="選択","",IF(C25="中止",-(I24),IF(C25="変更",(I25-I24),"")))</f>
        <v/>
      </c>
      <c r="O24" s="622" t="str">
        <f t="shared" si="1"/>
        <v/>
      </c>
      <c r="P24" s="488" t="str">
        <f t="shared" si="2"/>
        <v/>
      </c>
      <c r="Q24" s="488" t="str">
        <f t="shared" si="3"/>
        <v/>
      </c>
      <c r="R24" s="172">
        <f>IF(C25="変更",'⑦2.変更活動積算内訳（PR）'!N97,IF('⑦1.活動計画変更（PR）'!C25="中止",0,'⑦2.変更活動積算内訳（PR）'!G97))</f>
        <v>0</v>
      </c>
      <c r="S24" s="172">
        <f>IF(C25="変更",'⑦2.変更活動積算内訳（PR）'!O97,IF('⑦1.活動計画変更（PR）'!C25="中止",0,'⑦2.変更活動積算内訳（PR）'!H97))</f>
        <v>0</v>
      </c>
    </row>
    <row r="25" spans="2:19" ht="36" customHeight="1">
      <c r="B25" s="630" t="str">
        <f>IF(B24="","",B24)</f>
        <v/>
      </c>
      <c r="C25" s="611" t="s">
        <v>286</v>
      </c>
      <c r="D25" s="599"/>
      <c r="E25" s="600"/>
      <c r="F25" s="600"/>
      <c r="G25" s="601"/>
      <c r="H25" s="635" t="str">
        <f>IF('⑦2.変更活動積算内訳（PR）'!M97=0,"",'⑦2.変更活動積算内訳（PR）'!M97)</f>
        <v/>
      </c>
      <c r="I25" s="602"/>
      <c r="J25" s="645" t="str">
        <f t="shared" si="0"/>
        <v/>
      </c>
      <c r="M25" s="477"/>
      <c r="N25" s="477"/>
      <c r="O25" s="597"/>
      <c r="P25" s="477"/>
      <c r="Q25" s="477"/>
      <c r="R25" s="159"/>
      <c r="S25" s="159"/>
    </row>
    <row r="26" spans="2:19" ht="36" customHeight="1">
      <c r="B26" s="631" t="str">
        <f>IF('①4.事業内容（PR）'!B15="","",'①4.事業内容（PR）'!B15)</f>
        <v/>
      </c>
      <c r="C26" s="615" t="str">
        <f>IF(B26="","","申請時")</f>
        <v/>
      </c>
      <c r="D26" s="625" t="str">
        <f>IF('①4.事業内容（PR）'!C15="","",'①4.事業内容（PR）'!C15)</f>
        <v/>
      </c>
      <c r="E26" s="626" t="str">
        <f>IF('①4.事業内容（PR）'!D15="","",'①4.事業内容（PR）'!D15)</f>
        <v/>
      </c>
      <c r="F26" s="626" t="str">
        <f>IF('①4.事業内容（PR）'!F15="","",'①4.事業内容（PR）'!F15)</f>
        <v/>
      </c>
      <c r="G26" s="627" t="str">
        <f>IF('①4.事業内容（PR）'!H15="","",'①4.事業内容（PR）'!H15)</f>
        <v/>
      </c>
      <c r="H26" s="636">
        <f>IF('①7.積算内訳（PR）'!F106="","",'①7.積算内訳（PR）'!F106)</f>
        <v>0</v>
      </c>
      <c r="I26" s="628" t="str">
        <f>IF('①6.成果目標（PR）'!G27="","",('①6.成果目標（PR）'!G27*1000))</f>
        <v/>
      </c>
      <c r="J26" s="643" t="str">
        <f t="shared" si="0"/>
        <v/>
      </c>
      <c r="M26" s="488" t="str">
        <f>IF(C27="選択","",IF(C27="中止",-(H26),IF(C27="変更",(H27-H26),"")))</f>
        <v/>
      </c>
      <c r="N26" s="488" t="str">
        <f>IF(C27="選択","",IF(C27="中止",-(I26),IF(C27="変更",(I27-I26),"")))</f>
        <v/>
      </c>
      <c r="O26" s="622" t="str">
        <f t="shared" si="1"/>
        <v/>
      </c>
      <c r="P26" s="488" t="str">
        <f t="shared" si="2"/>
        <v/>
      </c>
      <c r="Q26" s="488" t="str">
        <f t="shared" si="3"/>
        <v/>
      </c>
      <c r="R26" s="172">
        <f>IF(C27="変更",'⑦2.変更活動積算内訳（PR）'!N107,IF('⑦1.活動計画変更（PR）'!C27="中止",0,'⑦2.変更活動積算内訳（PR）'!G107))</f>
        <v>0</v>
      </c>
      <c r="S26" s="172">
        <f>IF(C27="変更",'⑦2.変更活動積算内訳（PR）'!O107,IF('⑦1.活動計画変更（PR）'!C27="中止",0,'⑦2.変更活動積算内訳（PR）'!H107))</f>
        <v>0</v>
      </c>
    </row>
    <row r="27" spans="2:19" ht="36" customHeight="1">
      <c r="B27" s="630" t="str">
        <f>IF(B26="","",B26)</f>
        <v/>
      </c>
      <c r="C27" s="598" t="s">
        <v>286</v>
      </c>
      <c r="D27" s="599"/>
      <c r="E27" s="600"/>
      <c r="F27" s="600"/>
      <c r="G27" s="601"/>
      <c r="H27" s="635" t="str">
        <f>IF('⑦2.変更活動積算内訳（PR）'!M107=0,"",'⑦2.変更活動積算内訳（PR）'!M107)</f>
        <v/>
      </c>
      <c r="I27" s="602"/>
      <c r="J27" s="645" t="str">
        <f t="shared" si="0"/>
        <v/>
      </c>
      <c r="M27" s="477"/>
      <c r="N27" s="477"/>
      <c r="O27" s="597"/>
      <c r="P27" s="477"/>
      <c r="Q27" s="477"/>
      <c r="R27" s="159"/>
      <c r="S27" s="159"/>
    </row>
    <row r="28" spans="2:19" ht="36" customHeight="1">
      <c r="B28" s="631" t="str">
        <f>IF('①4.事業内容（PR）'!B16="","",'①4.事業内容（PR）'!B16)</f>
        <v/>
      </c>
      <c r="C28" s="624" t="str">
        <f>IF(B28="","","申請時")</f>
        <v/>
      </c>
      <c r="D28" s="625" t="str">
        <f>IF('①4.事業内容（PR）'!C16="","",'①4.事業内容（PR）'!C16)</f>
        <v/>
      </c>
      <c r="E28" s="626" t="str">
        <f>IF('①4.事業内容（PR）'!D16="","",'①4.事業内容（PR）'!D16)</f>
        <v/>
      </c>
      <c r="F28" s="626" t="str">
        <f>IF('①4.事業内容（PR）'!F16="","",'①4.事業内容（PR）'!F16)</f>
        <v/>
      </c>
      <c r="G28" s="627" t="str">
        <f>IF('①4.事業内容（PR）'!H16="","",'①4.事業内容（PR）'!H16)</f>
        <v/>
      </c>
      <c r="H28" s="636">
        <f>IF('①7.積算内訳（PR）'!F116="","",'①7.積算内訳（PR）'!F116)</f>
        <v>0</v>
      </c>
      <c r="I28" s="628" t="str">
        <f>IF('①6.成果目標（PR）'!G29="","",('①6.成果目標（PR）'!G29*1000))</f>
        <v/>
      </c>
      <c r="J28" s="643" t="str">
        <f t="shared" si="0"/>
        <v/>
      </c>
      <c r="M28" s="488" t="str">
        <f>IF(C29="選択","",IF(C29="中止",-(H28),IF(C29="変更",(H29-H28),"")))</f>
        <v/>
      </c>
      <c r="N28" s="488" t="str">
        <f>IF(C29="選択","",IF(C29="中止",-(I28),IF(C29="変更",(I29-I28),"")))</f>
        <v/>
      </c>
      <c r="O28" s="622" t="str">
        <f t="shared" si="1"/>
        <v/>
      </c>
      <c r="P28" s="488" t="str">
        <f t="shared" si="2"/>
        <v/>
      </c>
      <c r="Q28" s="488" t="str">
        <f t="shared" si="3"/>
        <v/>
      </c>
      <c r="R28" s="172">
        <f>IF(C29="変更",'⑦2.変更活動積算内訳（PR）'!N117,IF('⑦1.活動計画変更（PR）'!C29="中止",0,'⑦2.変更活動積算内訳（PR）'!G117))</f>
        <v>0</v>
      </c>
      <c r="S28" s="172">
        <f>IF(C29="変更",'⑦2.変更活動積算内訳（PR）'!O117,IF('⑦1.活動計画変更（PR）'!C29="中止",0,'⑦2.変更活動積算内訳（PR）'!H117))</f>
        <v>0</v>
      </c>
    </row>
    <row r="29" spans="2:19" ht="36" customHeight="1" thickBot="1">
      <c r="B29" s="632" t="str">
        <f>IF(B28="","",B28)</f>
        <v/>
      </c>
      <c r="C29" s="606" t="s">
        <v>286</v>
      </c>
      <c r="D29" s="607"/>
      <c r="E29" s="608"/>
      <c r="F29" s="608"/>
      <c r="G29" s="609"/>
      <c r="H29" s="637" t="str">
        <f>IF('⑦2.変更活動積算内訳（PR）'!M117=0,"",'⑦2.変更活動積算内訳（PR）'!M117)</f>
        <v/>
      </c>
      <c r="I29" s="610"/>
      <c r="J29" s="644" t="str">
        <f t="shared" si="0"/>
        <v/>
      </c>
      <c r="M29" s="477"/>
      <c r="N29" s="477"/>
      <c r="O29" s="597"/>
      <c r="P29" s="477"/>
      <c r="Q29" s="477"/>
      <c r="R29" s="159"/>
      <c r="S29" s="159"/>
    </row>
    <row r="30" spans="2:19" ht="36" customHeight="1">
      <c r="B30" s="631" t="str">
        <f>IF('①4.事業内容（PR）'!B17="","",'①4.事業内容（PR）'!B17)</f>
        <v/>
      </c>
      <c r="C30" s="615" t="str">
        <f>IF(B30="","","申請時")</f>
        <v/>
      </c>
      <c r="D30" s="625" t="str">
        <f>IF('①4.事業内容（PR）'!C17="","",'①4.事業内容（PR）'!C17)</f>
        <v/>
      </c>
      <c r="E30" s="626" t="str">
        <f>IF('①4.事業内容（PR）'!D17="","",'①4.事業内容（PR）'!D17)</f>
        <v/>
      </c>
      <c r="F30" s="626" t="str">
        <f>IF('①4.事業内容（PR）'!F17="","",'①4.事業内容（PR）'!F17)</f>
        <v/>
      </c>
      <c r="G30" s="627" t="str">
        <f>IF('①4.事業内容（PR）'!H17="","",'①4.事業内容（PR）'!H17)</f>
        <v/>
      </c>
      <c r="H30" s="636">
        <f>IF('①7.積算内訳（PR）'!F126="","",'①7.積算内訳（PR）'!F126)</f>
        <v>0</v>
      </c>
      <c r="I30" s="628" t="str">
        <f>IF('①6.成果目標（PR）'!G31="","",('①6.成果目標（PR）'!G31*1000))</f>
        <v/>
      </c>
      <c r="J30" s="643" t="str">
        <f t="shared" si="0"/>
        <v/>
      </c>
      <c r="M30" s="488" t="str">
        <f>IF(C31="選択","",IF(C31="中止",-(H30),IF(C31="変更",(H31-H30),"")))</f>
        <v/>
      </c>
      <c r="N30" s="488" t="str">
        <f>IF(C31="選択","",IF(C31="中止",-(I30),IF(C31="変更",(I31-I30),"")))</f>
        <v/>
      </c>
      <c r="O30" s="622" t="str">
        <f t="shared" si="1"/>
        <v/>
      </c>
      <c r="P30" s="488" t="str">
        <f t="shared" si="2"/>
        <v/>
      </c>
      <c r="Q30" s="488" t="str">
        <f t="shared" si="3"/>
        <v/>
      </c>
      <c r="R30" s="172">
        <f>IF(C31="変更",'⑦2.変更活動積算内訳（PR）'!N127,IF('⑦1.活動計画変更（PR）'!C31="中止",0,'⑦2.変更活動積算内訳（PR）'!G127))</f>
        <v>0</v>
      </c>
      <c r="S30" s="172">
        <f>IF(C31="変更",'⑦2.変更活動積算内訳（PR）'!O127,IF('⑦1.活動計画変更（PR）'!C31="中止",0,'⑦2.変更活動積算内訳（PR）'!H127))</f>
        <v>0</v>
      </c>
    </row>
    <row r="31" spans="2:19" ht="36" customHeight="1">
      <c r="B31" s="630" t="str">
        <f>IF(B30="","",B30)</f>
        <v/>
      </c>
      <c r="C31" s="598" t="s">
        <v>286</v>
      </c>
      <c r="D31" s="599"/>
      <c r="E31" s="600"/>
      <c r="F31" s="600"/>
      <c r="G31" s="601"/>
      <c r="H31" s="635" t="str">
        <f>IF('⑦2.変更活動積算内訳（PR）'!M127=0,"",'⑦2.変更活動積算内訳（PR）'!M127)</f>
        <v/>
      </c>
      <c r="I31" s="602"/>
      <c r="J31" s="645" t="str">
        <f t="shared" si="0"/>
        <v/>
      </c>
      <c r="M31" s="477"/>
      <c r="N31" s="477"/>
      <c r="O31" s="597"/>
      <c r="P31" s="477"/>
      <c r="Q31" s="477"/>
      <c r="R31" s="159"/>
      <c r="S31" s="159"/>
    </row>
    <row r="32" spans="2:19" ht="36" customHeight="1">
      <c r="B32" s="631" t="str">
        <f>IF('①4.事業内容（PR）'!B18="","",'①4.事業内容（PR）'!B18)</f>
        <v/>
      </c>
      <c r="C32" s="624" t="str">
        <f>IF(B32="","","申請時")</f>
        <v/>
      </c>
      <c r="D32" s="625" t="str">
        <f>IF('①4.事業内容（PR）'!C18="","",'①4.事業内容（PR）'!C18)</f>
        <v/>
      </c>
      <c r="E32" s="626" t="str">
        <f>IF('①4.事業内容（PR）'!D18="","",'①4.事業内容（PR）'!D18)</f>
        <v/>
      </c>
      <c r="F32" s="626" t="str">
        <f>IF('①4.事業内容（PR）'!F18="","",'①4.事業内容（PR）'!F18)</f>
        <v/>
      </c>
      <c r="G32" s="627" t="str">
        <f>IF('①4.事業内容（PR）'!H18="","",'①4.事業内容（PR）'!H18)</f>
        <v/>
      </c>
      <c r="H32" s="636">
        <f>IF('①7.積算内訳（PR）'!F136="","",'①7.積算内訳（PR）'!F136)</f>
        <v>0</v>
      </c>
      <c r="I32" s="628" t="str">
        <f>IF('①6.成果目標（PR）'!G33="","",('①6.成果目標（PR）'!G33*1000))</f>
        <v/>
      </c>
      <c r="J32" s="643" t="str">
        <f t="shared" si="0"/>
        <v/>
      </c>
      <c r="M32" s="488" t="str">
        <f>IF(C33="選択","",IF(C33="中止",-(H32),IF(C33="変更",(H33-H32),"")))</f>
        <v/>
      </c>
      <c r="N32" s="488" t="str">
        <f>IF(C33="選択","",IF(C33="中止",-(I32),IF(C33="変更",(I33-I32),"")))</f>
        <v/>
      </c>
      <c r="O32" s="622" t="str">
        <f t="shared" si="1"/>
        <v/>
      </c>
      <c r="P32" s="488" t="str">
        <f t="shared" si="2"/>
        <v/>
      </c>
      <c r="Q32" s="488" t="str">
        <f t="shared" si="3"/>
        <v/>
      </c>
      <c r="R32" s="172">
        <f>IF(C33="変更",'⑦2.変更活動積算内訳（PR）'!N137,IF('⑦1.活動計画変更（PR）'!C33="中止",0,'⑦2.変更活動積算内訳（PR）'!G137))</f>
        <v>0</v>
      </c>
      <c r="S32" s="172">
        <f>IF(C33="変更",'⑦2.変更活動積算内訳（PR）'!O137,IF('⑦1.活動計画変更（PR）'!C33="中止",0,'⑦2.変更活動積算内訳（PR）'!H137))</f>
        <v>0</v>
      </c>
    </row>
    <row r="33" spans="2:19" ht="36" customHeight="1">
      <c r="B33" s="630" t="str">
        <f>IF(B32="","",B32)</f>
        <v/>
      </c>
      <c r="C33" s="598" t="s">
        <v>286</v>
      </c>
      <c r="D33" s="599"/>
      <c r="E33" s="600"/>
      <c r="F33" s="600"/>
      <c r="G33" s="601"/>
      <c r="H33" s="635" t="str">
        <f>IF('⑦2.変更活動積算内訳（PR）'!M137=0,"",'⑦2.変更活動積算内訳（PR）'!M137)</f>
        <v/>
      </c>
      <c r="I33" s="602"/>
      <c r="J33" s="645" t="str">
        <f t="shared" si="0"/>
        <v/>
      </c>
      <c r="M33" s="477"/>
      <c r="N33" s="477"/>
      <c r="O33" s="597"/>
      <c r="P33" s="477"/>
      <c r="Q33" s="477"/>
      <c r="R33" s="159"/>
      <c r="S33" s="159"/>
    </row>
    <row r="34" spans="2:19" ht="36" customHeight="1">
      <c r="B34" s="631" t="str">
        <f>IF('①4.事業内容（PR）'!B19="","",'①4.事業内容（PR）'!B19)</f>
        <v/>
      </c>
      <c r="C34" s="624" t="str">
        <f>IF(B34="","","申請時")</f>
        <v/>
      </c>
      <c r="D34" s="625" t="str">
        <f>IF('①4.事業内容（PR）'!C19="","",'①4.事業内容（PR）'!C19)</f>
        <v/>
      </c>
      <c r="E34" s="626" t="str">
        <f>IF('①4.事業内容（PR）'!D19="","",'①4.事業内容（PR）'!D19)</f>
        <v/>
      </c>
      <c r="F34" s="626" t="str">
        <f>IF('①4.事業内容（PR）'!F19="","",'①4.事業内容（PR）'!F19)</f>
        <v/>
      </c>
      <c r="G34" s="627" t="str">
        <f>IF('①4.事業内容（PR）'!H19="","",'①4.事業内容（PR）'!H19)</f>
        <v/>
      </c>
      <c r="H34" s="636">
        <f>IF('①7.積算内訳（PR）'!F146="","",'①7.積算内訳（PR）'!F146)</f>
        <v>0</v>
      </c>
      <c r="I34" s="628" t="str">
        <f>IF('①6.成果目標（PR）'!G35="","",('①6.成果目標（PR）'!G35*1000))</f>
        <v/>
      </c>
      <c r="J34" s="643" t="str">
        <f t="shared" si="0"/>
        <v/>
      </c>
      <c r="M34" s="488" t="str">
        <f>IF(C35="選択","",IF(C35="中止",-(H34),IF(C35="変更",(H35-H34),"")))</f>
        <v/>
      </c>
      <c r="N34" s="488" t="str">
        <f>IF(C35="選択","",IF(C35="中止",-(I34),IF(C35="変更",(I35-I34),"")))</f>
        <v/>
      </c>
      <c r="O34" s="622" t="str">
        <f t="shared" si="1"/>
        <v/>
      </c>
      <c r="P34" s="488" t="str">
        <f t="shared" si="2"/>
        <v/>
      </c>
      <c r="Q34" s="488" t="str">
        <f t="shared" si="3"/>
        <v/>
      </c>
      <c r="R34" s="172">
        <f>IF(C35="変更",'⑦2.変更活動積算内訳（PR）'!N147,IF('⑦1.活動計画変更（PR）'!C35="中止",0,'⑦2.変更活動積算内訳（PR）'!G147))</f>
        <v>0</v>
      </c>
      <c r="S34" s="172">
        <f>IF(C35="変更",'⑦2.変更活動積算内訳（PR）'!O147,IF('⑦1.活動計画変更（PR）'!C35="中止",0,'⑦2.変更活動積算内訳（PR）'!H147))</f>
        <v>0</v>
      </c>
    </row>
    <row r="35" spans="2:19" ht="36" customHeight="1">
      <c r="B35" s="630" t="str">
        <f>IF(B34="","",B34)</f>
        <v/>
      </c>
      <c r="C35" s="598" t="s">
        <v>286</v>
      </c>
      <c r="D35" s="599"/>
      <c r="E35" s="600"/>
      <c r="F35" s="600"/>
      <c r="G35" s="601"/>
      <c r="H35" s="635" t="str">
        <f>IF('⑦2.変更活動積算内訳（PR）'!M147=0,"",'⑦2.変更活動積算内訳（PR）'!M147)</f>
        <v/>
      </c>
      <c r="I35" s="602"/>
      <c r="J35" s="645" t="str">
        <f t="shared" si="0"/>
        <v/>
      </c>
      <c r="M35" s="477"/>
      <c r="N35" s="477"/>
      <c r="O35" s="597"/>
      <c r="P35" s="477"/>
      <c r="Q35" s="477"/>
      <c r="R35" s="159"/>
      <c r="S35" s="159"/>
    </row>
    <row r="36" spans="2:19" ht="36" customHeight="1">
      <c r="B36" s="631" t="str">
        <f>IF('①4.事業内容（PR）'!B20="","",'①4.事業内容（PR）'!B20)</f>
        <v/>
      </c>
      <c r="C36" s="624" t="str">
        <f>IF(B36="","","申請時")</f>
        <v/>
      </c>
      <c r="D36" s="625" t="str">
        <f>IF('①4.事業内容（PR）'!C20="","",'①4.事業内容（PR）'!C20)</f>
        <v/>
      </c>
      <c r="E36" s="626" t="str">
        <f>IF('①4.事業内容（PR）'!D20="","",'①4.事業内容（PR）'!D20)</f>
        <v/>
      </c>
      <c r="F36" s="626" t="str">
        <f>IF('①4.事業内容（PR）'!F20="","",'①4.事業内容（PR）'!F20)</f>
        <v/>
      </c>
      <c r="G36" s="627" t="str">
        <f>IF('①4.事業内容（PR）'!H20="","",'①4.事業内容（PR）'!H20)</f>
        <v/>
      </c>
      <c r="H36" s="636">
        <f>IF('①7.積算内訳（PR）'!F156="","",'①7.積算内訳（PR）'!F156)</f>
        <v>0</v>
      </c>
      <c r="I36" s="628" t="str">
        <f>IF('①6.成果目標（PR）'!G37="","",('①6.成果目標（PR）'!G37*1000))</f>
        <v/>
      </c>
      <c r="J36" s="643" t="str">
        <f t="shared" si="0"/>
        <v/>
      </c>
      <c r="M36" s="488" t="str">
        <f>IF(C37="選択","",IF(C37="中止",-(H36),IF(C37="変更",(H37-H36),"")))</f>
        <v/>
      </c>
      <c r="N36" s="488" t="str">
        <f>IF(C37="選択","",IF(C37="中止",-(I36),IF(C37="変更",(I37-I36),"")))</f>
        <v/>
      </c>
      <c r="O36" s="622" t="str">
        <f t="shared" si="1"/>
        <v/>
      </c>
      <c r="P36" s="488" t="str">
        <f t="shared" si="2"/>
        <v/>
      </c>
      <c r="Q36" s="488" t="str">
        <f t="shared" si="3"/>
        <v/>
      </c>
      <c r="R36" s="172">
        <f>IF(C37="変更",'⑦2.変更活動積算内訳（PR）'!N157,IF('⑦1.活動計画変更（PR）'!C37="中止",0,'⑦2.変更活動積算内訳（PR）'!G157))</f>
        <v>0</v>
      </c>
      <c r="S36" s="172">
        <f>IF(C37="変更",'⑦2.変更活動積算内訳（PR）'!O157,IF('⑦1.活動計画変更（PR）'!C37="中止",0,'⑦2.変更活動積算内訳（PR）'!H157))</f>
        <v>0</v>
      </c>
    </row>
    <row r="37" spans="2:19" ht="36" customHeight="1">
      <c r="B37" s="630" t="str">
        <f>IF(B36="","",B36)</f>
        <v/>
      </c>
      <c r="C37" s="598" t="s">
        <v>286</v>
      </c>
      <c r="D37" s="599"/>
      <c r="E37" s="600"/>
      <c r="F37" s="600"/>
      <c r="G37" s="601"/>
      <c r="H37" s="635" t="str">
        <f>IF('⑦2.変更活動積算内訳（PR）'!M157=0,"",'⑦2.変更活動積算内訳（PR）'!M157)</f>
        <v/>
      </c>
      <c r="I37" s="602"/>
      <c r="J37" s="645" t="str">
        <f t="shared" si="0"/>
        <v/>
      </c>
      <c r="M37" s="477"/>
      <c r="N37" s="477"/>
      <c r="O37" s="597"/>
      <c r="P37" s="477"/>
      <c r="Q37" s="477"/>
      <c r="R37" s="159"/>
      <c r="S37" s="159"/>
    </row>
    <row r="38" spans="2:19" ht="36" customHeight="1">
      <c r="B38" s="631" t="str">
        <f>IF('①4.事業内容（PR）'!B21="","",'①4.事業内容（PR）'!B21)</f>
        <v/>
      </c>
      <c r="C38" s="624" t="str">
        <f>IF(B38="","","申請時")</f>
        <v/>
      </c>
      <c r="D38" s="625" t="str">
        <f>IF('①4.事業内容（PR）'!C21="","",'①4.事業内容（PR）'!C21)</f>
        <v/>
      </c>
      <c r="E38" s="626" t="str">
        <f>IF('①4.事業内容（PR）'!D21="","",'①4.事業内容（PR）'!D21)</f>
        <v/>
      </c>
      <c r="F38" s="626" t="str">
        <f>IF('①4.事業内容（PR）'!F21="","",'①4.事業内容（PR）'!F21)</f>
        <v/>
      </c>
      <c r="G38" s="627" t="str">
        <f>IF('①4.事業内容（PR）'!H21="","",'①4.事業内容（PR）'!H21)</f>
        <v/>
      </c>
      <c r="H38" s="636">
        <f>IF('①7.積算内訳（PR）'!F166="","",'①7.積算内訳（PR）'!F166)</f>
        <v>0</v>
      </c>
      <c r="I38" s="628" t="str">
        <f>IF('①6.成果目標（PR）'!G39="","",('①6.成果目標（PR）'!G39*1000))</f>
        <v/>
      </c>
      <c r="J38" s="643" t="str">
        <f t="shared" si="0"/>
        <v/>
      </c>
      <c r="M38" s="488" t="str">
        <f>IF(C39="選択","",IF(C39="中止",-(H38),IF(C39="変更",(H39-H38),"")))</f>
        <v/>
      </c>
      <c r="N38" s="488" t="str">
        <f>IF(C39="選択","",IF(C39="中止",-(I38),IF(C39="変更",(I39-I38),"")))</f>
        <v/>
      </c>
      <c r="O38" s="622" t="str">
        <f t="shared" si="1"/>
        <v/>
      </c>
      <c r="P38" s="488" t="str">
        <f t="shared" si="2"/>
        <v/>
      </c>
      <c r="Q38" s="488" t="str">
        <f t="shared" si="3"/>
        <v/>
      </c>
      <c r="R38" s="172">
        <f>IF(C39="変更",'⑦2.変更活動積算内訳（PR）'!N167,IF('⑦1.活動計画変更（PR）'!C39="中止",0,'⑦2.変更活動積算内訳（PR）'!G167))</f>
        <v>0</v>
      </c>
      <c r="S38" s="172">
        <f>IF(C39="変更",'⑦2.変更活動積算内訳（PR）'!O167,IF('⑦1.活動計画変更（PR）'!C39="中止",0,'⑦2.変更活動積算内訳（PR）'!H167))</f>
        <v>0</v>
      </c>
    </row>
    <row r="39" spans="2:19" ht="36" customHeight="1">
      <c r="B39" s="630" t="str">
        <f>IF(B38="","",B38)</f>
        <v/>
      </c>
      <c r="C39" s="598" t="s">
        <v>286</v>
      </c>
      <c r="D39" s="599"/>
      <c r="E39" s="600"/>
      <c r="F39" s="600"/>
      <c r="G39" s="601"/>
      <c r="H39" s="635" t="str">
        <f>IF('⑦2.変更活動積算内訳（PR）'!M167=0,"",'⑦2.変更活動積算内訳（PR）'!M167)</f>
        <v/>
      </c>
      <c r="I39" s="602"/>
      <c r="J39" s="645" t="str">
        <f t="shared" si="0"/>
        <v/>
      </c>
      <c r="M39" s="477"/>
      <c r="N39" s="477"/>
      <c r="O39" s="597"/>
      <c r="P39" s="477"/>
      <c r="Q39" s="477"/>
      <c r="R39" s="159"/>
      <c r="S39" s="159"/>
    </row>
    <row r="40" spans="2:19" ht="36" customHeight="1">
      <c r="B40" s="631" t="str">
        <f>IF('①4.事業内容（PR）'!B22="","",'①4.事業内容（PR）'!B22)</f>
        <v/>
      </c>
      <c r="C40" s="624" t="str">
        <f>IF(B40="","","申請時")</f>
        <v/>
      </c>
      <c r="D40" s="625" t="str">
        <f>IF('①4.事業内容（PR）'!C22="","",'①4.事業内容（PR）'!C22)</f>
        <v/>
      </c>
      <c r="E40" s="626" t="str">
        <f>IF('①4.事業内容（PR）'!D22="","",'①4.事業内容（PR）'!D22)</f>
        <v/>
      </c>
      <c r="F40" s="626" t="str">
        <f>IF('①4.事業内容（PR）'!F22="","",'①4.事業内容（PR）'!F22)</f>
        <v/>
      </c>
      <c r="G40" s="627" t="str">
        <f>IF('①4.事業内容（PR）'!H22="","",'①4.事業内容（PR）'!H22)</f>
        <v/>
      </c>
      <c r="H40" s="636">
        <f>IF('①7.積算内訳（PR）'!F176="","",'①7.積算内訳（PR）'!F176)</f>
        <v>0</v>
      </c>
      <c r="I40" s="628" t="str">
        <f>IF('①6.成果目標（PR）'!G41="","",('①6.成果目標（PR）'!G41*1000))</f>
        <v/>
      </c>
      <c r="J40" s="643" t="str">
        <f t="shared" si="0"/>
        <v/>
      </c>
      <c r="M40" s="488" t="str">
        <f>IF(C41="選択","",IF(C41="中止",-(H40),IF(C41="変更",(H41-H40),"")))</f>
        <v/>
      </c>
      <c r="N40" s="488" t="str">
        <f>IF(C41="選択","",IF(C41="中止",-(I40),IF(C41="変更",(I41-I40),"")))</f>
        <v/>
      </c>
      <c r="O40" s="622" t="str">
        <f t="shared" si="1"/>
        <v/>
      </c>
      <c r="P40" s="488" t="str">
        <f t="shared" si="2"/>
        <v/>
      </c>
      <c r="Q40" s="488" t="str">
        <f t="shared" si="3"/>
        <v/>
      </c>
      <c r="R40" s="172">
        <f>IF(C41="変更",'⑦2.変更活動積算内訳（PR）'!N177,IF('⑦1.活動計画変更（PR）'!C41="中止",0,'⑦2.変更活動積算内訳（PR）'!G177))</f>
        <v>0</v>
      </c>
      <c r="S40" s="172">
        <f>IF(C41="変更",'⑦2.変更活動積算内訳（PR）'!O177,IF('⑦1.活動計画変更（PR）'!C41="中止",0,'⑦2.変更活動積算内訳（PR）'!H177))</f>
        <v>0</v>
      </c>
    </row>
    <row r="41" spans="2:19" ht="36" customHeight="1">
      <c r="B41" s="630" t="str">
        <f>IF(B40="","",B40)</f>
        <v/>
      </c>
      <c r="C41" s="598" t="s">
        <v>286</v>
      </c>
      <c r="D41" s="599"/>
      <c r="E41" s="600"/>
      <c r="F41" s="600"/>
      <c r="G41" s="601"/>
      <c r="H41" s="635" t="str">
        <f>IF('⑦2.変更活動積算内訳（PR）'!M177=0,"",'⑦2.変更活動積算内訳（PR）'!M177)</f>
        <v/>
      </c>
      <c r="I41" s="602"/>
      <c r="J41" s="645" t="str">
        <f t="shared" si="0"/>
        <v/>
      </c>
      <c r="M41" s="477"/>
      <c r="N41" s="477"/>
      <c r="O41" s="597"/>
      <c r="P41" s="477"/>
      <c r="Q41" s="477"/>
      <c r="R41" s="159"/>
      <c r="S41" s="159"/>
    </row>
    <row r="42" spans="2:19" ht="36" customHeight="1">
      <c r="B42" s="631" t="str">
        <f>IF('①4.事業内容（PR）'!B23="","",'①4.事業内容（PR）'!B23)</f>
        <v/>
      </c>
      <c r="C42" s="624" t="str">
        <f>IF(B42="","","申請時")</f>
        <v/>
      </c>
      <c r="D42" s="625" t="str">
        <f>IF('①4.事業内容（PR）'!C23="","",'①4.事業内容（PR）'!C23)</f>
        <v/>
      </c>
      <c r="E42" s="626" t="str">
        <f>IF('①4.事業内容（PR）'!D23="","",'①4.事業内容（PR）'!D23)</f>
        <v/>
      </c>
      <c r="F42" s="626" t="str">
        <f>IF('①4.事業内容（PR）'!F23="","",'①4.事業内容（PR）'!F23)</f>
        <v/>
      </c>
      <c r="G42" s="627" t="str">
        <f>IF('①4.事業内容（PR）'!H23="","",'①4.事業内容（PR）'!H23)</f>
        <v/>
      </c>
      <c r="H42" s="636">
        <f>IF('①7.積算内訳（PR）'!F186="","",'①7.積算内訳（PR）'!F186)</f>
        <v>0</v>
      </c>
      <c r="I42" s="628" t="str">
        <f>IF('①6.成果目標（PR）'!G43="","",('①6.成果目標（PR）'!G43*1000))</f>
        <v/>
      </c>
      <c r="J42" s="643" t="str">
        <f t="shared" si="0"/>
        <v/>
      </c>
      <c r="M42" s="488" t="str">
        <f>IF(C43="選択","",IF(C43="中止",-(H42),IF(C43="変更",(H43-H42),"")))</f>
        <v/>
      </c>
      <c r="N42" s="488" t="str">
        <f>IF(C43="選択","",IF(C43="中止",-(I42),IF(C43="変更",(I43-I42),"")))</f>
        <v/>
      </c>
      <c r="O42" s="622" t="str">
        <f t="shared" si="1"/>
        <v/>
      </c>
      <c r="P42" s="488" t="str">
        <f t="shared" si="2"/>
        <v/>
      </c>
      <c r="Q42" s="488" t="str">
        <f t="shared" si="3"/>
        <v/>
      </c>
      <c r="R42" s="172">
        <f>IF(C43="変更",'⑦2.変更活動積算内訳（PR）'!N187,IF('⑦1.活動計画変更（PR）'!C43="中止",0,'⑦2.変更活動積算内訳（PR）'!G187))</f>
        <v>0</v>
      </c>
      <c r="S42" s="172">
        <f>IF(C43="変更",'⑦2.変更活動積算内訳（PR）'!O187,IF('⑦1.活動計画変更（PR）'!C43="中止",0,'⑦2.変更活動積算内訳（PR）'!H187))</f>
        <v>0</v>
      </c>
    </row>
    <row r="43" spans="2:19" ht="36" customHeight="1">
      <c r="B43" s="630" t="str">
        <f>IF(B42="","",B42)</f>
        <v/>
      </c>
      <c r="C43" s="598" t="s">
        <v>286</v>
      </c>
      <c r="D43" s="599"/>
      <c r="E43" s="600"/>
      <c r="F43" s="600"/>
      <c r="G43" s="601"/>
      <c r="H43" s="635" t="str">
        <f>IF('⑦2.変更活動積算内訳（PR）'!M187=0,"",'⑦2.変更活動積算内訳（PR）'!M187)</f>
        <v/>
      </c>
      <c r="I43" s="602"/>
      <c r="J43" s="645" t="str">
        <f t="shared" si="0"/>
        <v/>
      </c>
      <c r="M43" s="477"/>
      <c r="N43" s="477"/>
      <c r="O43" s="597"/>
      <c r="P43" s="477"/>
      <c r="Q43" s="477"/>
      <c r="R43" s="159"/>
      <c r="S43" s="159"/>
    </row>
    <row r="44" spans="2:19" ht="36" customHeight="1">
      <c r="B44" s="631" t="str">
        <f>IF('①4.事業内容（PR）'!B24="","",'①4.事業内容（PR）'!B24)</f>
        <v/>
      </c>
      <c r="C44" s="624" t="str">
        <f>IF(B44="","","申請時")</f>
        <v/>
      </c>
      <c r="D44" s="625" t="str">
        <f>IF('①4.事業内容（PR）'!C24="","",'①4.事業内容（PR）'!C24)</f>
        <v/>
      </c>
      <c r="E44" s="626" t="str">
        <f>IF('①4.事業内容（PR）'!D24="","",'①4.事業内容（PR）'!D24)</f>
        <v/>
      </c>
      <c r="F44" s="626" t="str">
        <f>IF('①4.事業内容（PR）'!F24="","",'①4.事業内容（PR）'!F24)</f>
        <v/>
      </c>
      <c r="G44" s="627" t="str">
        <f>IF('①4.事業内容（PR）'!H24="","",'①4.事業内容（PR）'!H24)</f>
        <v/>
      </c>
      <c r="H44" s="636">
        <f>IF('①7.積算内訳（PR）'!F196="","",'①7.積算内訳（PR）'!F196)</f>
        <v>0</v>
      </c>
      <c r="I44" s="628" t="str">
        <f>IF('①6.成果目標（PR）'!G45="","",('①6.成果目標（PR）'!G45*1000))</f>
        <v/>
      </c>
      <c r="J44" s="643" t="str">
        <f t="shared" si="0"/>
        <v/>
      </c>
      <c r="M44" s="488" t="str">
        <f>IF(C45="選択","",IF(C45="中止",-(H44),IF(C45="変更",(H45-H44),"")))</f>
        <v/>
      </c>
      <c r="N44" s="488" t="str">
        <f>IF(C45="選択","",IF(C45="中止",-(I44),IF(C45="変更",(I45-I44),"")))</f>
        <v/>
      </c>
      <c r="O44" s="622" t="str">
        <f t="shared" si="1"/>
        <v/>
      </c>
      <c r="P44" s="488" t="str">
        <f t="shared" si="2"/>
        <v/>
      </c>
      <c r="Q44" s="488" t="str">
        <f t="shared" si="3"/>
        <v/>
      </c>
      <c r="R44" s="172">
        <f>IF(C45="変更",'⑦2.変更活動積算内訳（PR）'!N197,IF('⑦1.活動計画変更（PR）'!C45="中止",0,'⑦2.変更活動積算内訳（PR）'!G197))</f>
        <v>0</v>
      </c>
      <c r="S44" s="172">
        <f>IF(C45="変更",'⑦2.変更活動積算内訳（PR）'!O197,IF('⑦1.活動計画変更（PR）'!C45="中止",0,'⑦2.変更活動積算内訳（PR）'!H197))</f>
        <v>0</v>
      </c>
    </row>
    <row r="45" spans="2:19" ht="36" customHeight="1" thickBot="1">
      <c r="B45" s="632" t="str">
        <f>IF(B44="","",B44)</f>
        <v/>
      </c>
      <c r="C45" s="606" t="s">
        <v>286</v>
      </c>
      <c r="D45" s="607"/>
      <c r="E45" s="608"/>
      <c r="F45" s="608"/>
      <c r="G45" s="609"/>
      <c r="H45" s="637" t="str">
        <f>IF('⑦2.変更活動積算内訳（PR）'!M197=0,"",'⑦2.変更活動積算内訳（PR）'!M197)</f>
        <v/>
      </c>
      <c r="I45" s="610"/>
      <c r="J45" s="644" t="str">
        <f t="shared" si="0"/>
        <v/>
      </c>
      <c r="M45" s="477"/>
      <c r="N45" s="477"/>
      <c r="O45" s="597"/>
      <c r="P45" s="477"/>
      <c r="Q45" s="477"/>
      <c r="R45" s="159"/>
      <c r="S45" s="159"/>
    </row>
    <row r="46" spans="2:19" ht="16.5" customHeight="1">
      <c r="R46" s="612"/>
      <c r="S46" s="612"/>
    </row>
    <row r="47" spans="2:19" ht="16.5" customHeight="1"/>
    <row r="48" spans="2:19"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sheetData>
  <sheetProtection algorithmName="SHA-512" hashValue="iTKh2aHHxl3ZxGau/FRLqHs02oqYCqg/d/l3+3JTuXa6aLZKQ1sbNALiV1ifHaskMC7XvbhcLtdxGQykN2tRVQ==" saltValue="Phwa9d0bFmK3TO+Gfy6pCw==" spinCount="100000" sheet="1" formatCells="0" formatColumns="0" formatRows="0"/>
  <mergeCells count="6">
    <mergeCell ref="P3:S3"/>
    <mergeCell ref="C3:C4"/>
    <mergeCell ref="J3:J4"/>
    <mergeCell ref="D3:G3"/>
    <mergeCell ref="B3:B4"/>
    <mergeCell ref="H3:I3"/>
  </mergeCells>
  <phoneticPr fontId="1"/>
  <conditionalFormatting sqref="C7">
    <cfRule type="containsText" dxfId="1978" priority="90" operator="containsText" text="選択">
      <formula>NOT(ISERROR(SEARCH("選択",C7)))</formula>
    </cfRule>
    <cfRule type="beginsWith" dxfId="1977" priority="169" operator="beginsWith" text="中止">
      <formula>LEFT(C7,LEN("中止"))="中止"</formula>
    </cfRule>
    <cfRule type="beginsWith" dxfId="1976" priority="170" operator="beginsWith" text="変更">
      <formula>LEFT(C7,LEN("変更"))="変更"</formula>
    </cfRule>
  </conditionalFormatting>
  <conditionalFormatting sqref="C11">
    <cfRule type="containsText" dxfId="1975" priority="31" operator="containsText" text="選択">
      <formula>NOT(ISERROR(SEARCH("選択",C11)))</formula>
    </cfRule>
    <cfRule type="beginsWith" dxfId="1974" priority="32" operator="beginsWith" text="中止">
      <formula>LEFT(C11,LEN("中止"))="中止"</formula>
    </cfRule>
    <cfRule type="beginsWith" dxfId="1973" priority="33" operator="beginsWith" text="変更">
      <formula>LEFT(C11,LEN("変更"))="変更"</formula>
    </cfRule>
  </conditionalFormatting>
  <conditionalFormatting sqref="C9">
    <cfRule type="containsText" dxfId="1972" priority="34" operator="containsText" text="選択">
      <formula>NOT(ISERROR(SEARCH("選択",C9)))</formula>
    </cfRule>
    <cfRule type="beginsWith" dxfId="1971" priority="35" operator="beginsWith" text="中止">
      <formula>LEFT(C9,LEN("中止"))="中止"</formula>
    </cfRule>
    <cfRule type="beginsWith" dxfId="1970" priority="36" operator="beginsWith" text="変更">
      <formula>LEFT(C9,LEN("変更"))="変更"</formula>
    </cfRule>
  </conditionalFormatting>
  <conditionalFormatting sqref="C13">
    <cfRule type="containsText" dxfId="1969" priority="28" operator="containsText" text="選択">
      <formula>NOT(ISERROR(SEARCH("選択",C13)))</formula>
    </cfRule>
    <cfRule type="beginsWith" dxfId="1968" priority="29" operator="beginsWith" text="中止">
      <formula>LEFT(C13,LEN("中止"))="中止"</formula>
    </cfRule>
    <cfRule type="beginsWith" dxfId="1967" priority="30" operator="beginsWith" text="変更">
      <formula>LEFT(C13,LEN("変更"))="変更"</formula>
    </cfRule>
  </conditionalFormatting>
  <conditionalFormatting sqref="C15">
    <cfRule type="containsText" dxfId="1966" priority="25" operator="containsText" text="選択">
      <formula>NOT(ISERROR(SEARCH("選択",C15)))</formula>
    </cfRule>
    <cfRule type="beginsWith" dxfId="1965" priority="26" operator="beginsWith" text="中止">
      <formula>LEFT(C15,LEN("中止"))="中止"</formula>
    </cfRule>
    <cfRule type="beginsWith" dxfId="1964" priority="27" operator="beginsWith" text="変更">
      <formula>LEFT(C15,LEN("変更"))="変更"</formula>
    </cfRule>
  </conditionalFormatting>
  <conditionalFormatting sqref="C17">
    <cfRule type="containsText" dxfId="1963" priority="22" operator="containsText" text="選択">
      <formula>NOT(ISERROR(SEARCH("選択",C17)))</formula>
    </cfRule>
    <cfRule type="beginsWith" dxfId="1962" priority="23" operator="beginsWith" text="中止">
      <formula>LEFT(C17,LEN("中止"))="中止"</formula>
    </cfRule>
    <cfRule type="beginsWith" dxfId="1961" priority="24" operator="beginsWith" text="変更">
      <formula>LEFT(C17,LEN("変更"))="変更"</formula>
    </cfRule>
  </conditionalFormatting>
  <conditionalFormatting sqref="C19">
    <cfRule type="containsText" dxfId="1960" priority="19" operator="containsText" text="選択">
      <formula>NOT(ISERROR(SEARCH("選択",C19)))</formula>
    </cfRule>
    <cfRule type="beginsWith" dxfId="1959" priority="20" operator="beginsWith" text="中止">
      <formula>LEFT(C19,LEN("中止"))="中止"</formula>
    </cfRule>
    <cfRule type="beginsWith" dxfId="1958" priority="21" operator="beginsWith" text="変更">
      <formula>LEFT(C19,LEN("変更"))="変更"</formula>
    </cfRule>
  </conditionalFormatting>
  <conditionalFormatting sqref="C25 C23 C21">
    <cfRule type="containsText" dxfId="1957" priority="16" operator="containsText" text="選択">
      <formula>NOT(ISERROR(SEARCH("選択",C21)))</formula>
    </cfRule>
    <cfRule type="beginsWith" dxfId="1956" priority="17" operator="beginsWith" text="中止">
      <formula>LEFT(C21,LEN("中止"))="中止"</formula>
    </cfRule>
    <cfRule type="beginsWith" dxfId="1955" priority="18" operator="beginsWith" text="変更">
      <formula>LEFT(C21,LEN("変更"))="変更"</formula>
    </cfRule>
  </conditionalFormatting>
  <conditionalFormatting sqref="C31 C29 C27">
    <cfRule type="containsText" dxfId="1954" priority="13" operator="containsText" text="選択">
      <formula>NOT(ISERROR(SEARCH("選択",C27)))</formula>
    </cfRule>
    <cfRule type="beginsWith" dxfId="1953" priority="14" operator="beginsWith" text="中止">
      <formula>LEFT(C27,LEN("中止"))="中止"</formula>
    </cfRule>
    <cfRule type="beginsWith" dxfId="1952" priority="15" operator="beginsWith" text="変更">
      <formula>LEFT(C27,LEN("変更"))="変更"</formula>
    </cfRule>
  </conditionalFormatting>
  <conditionalFormatting sqref="C45 C43 C41 C39 C37 C35 C33">
    <cfRule type="containsText" dxfId="1951" priority="10" operator="containsText" text="選択">
      <formula>NOT(ISERROR(SEARCH("選択",C33)))</formula>
    </cfRule>
    <cfRule type="beginsWith" dxfId="1950" priority="11" operator="beginsWith" text="中止">
      <formula>LEFT(C33,LEN("中止"))="中止"</formula>
    </cfRule>
    <cfRule type="beginsWith" dxfId="1949" priority="12" operator="beginsWith" text="変更">
      <formula>LEFT(C33,LEN("変更"))="変更"</formula>
    </cfRule>
  </conditionalFormatting>
  <dataValidations xWindow="174" yWindow="407" count="2">
    <dataValidation type="whole" imeMode="off" operator="lessThan" allowBlank="1" showInputMessage="1" showErrorMessage="1" errorTitle="入力不要です。" error="[キャンセル]をクリックしてください。" sqref="B7:B45 B6:I6 H5:J5 J6:J45 B3:J4" xr:uid="{00000000-0002-0000-2C00-000000000000}">
      <formula1>0</formula1>
    </dataValidation>
    <dataValidation type="list" allowBlank="1" showInputMessage="1" showErrorMessage="1" promptTitle="選択してください。" prompt="今回変更または中止を申請する場合、「変更」か「中止」を選んでください。" sqref="C7 C9 C11 C13 C15 C17 C19 C21 C23 C25 C27 C29 C31 C33 C35 C37 C39 C41 C43 C45" xr:uid="{00000000-0002-0000-2C00-000001000000}">
      <formula1>"選択,変更,中止,"</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&amp;L様式７（別添１）</oddHeader>
    <oddFooter xml:space="preserve">&amp;C&amp;"ＭＳ Ｐゴシック,標準"&amp;10&amp;P / &amp;N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499984740745262"/>
    <pageSetUpPr fitToPage="1"/>
  </sheetPr>
  <dimension ref="A1:S106"/>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7.08203125" style="150" customWidth="1"/>
    <col min="4" max="4" width="44.5" style="150" customWidth="1"/>
    <col min="5" max="7" width="11" style="150" customWidth="1"/>
    <col min="8" max="9" width="17.75" style="150" customWidth="1"/>
    <col min="10" max="10" width="7.58203125" style="150" customWidth="1"/>
    <col min="11" max="11" width="1.5" style="150" customWidth="1"/>
    <col min="12" max="12" width="9" style="150" customWidth="1"/>
    <col min="13" max="14" width="10.58203125" style="150" hidden="1" customWidth="1"/>
    <col min="15" max="15" width="9" style="121" hidden="1" customWidth="1"/>
    <col min="16" max="17" width="10.58203125" style="121" hidden="1" customWidth="1"/>
    <col min="18" max="19" width="9" style="150" hidden="1" customWidth="1"/>
    <col min="20" max="16384" width="9" style="150"/>
  </cols>
  <sheetData>
    <row r="1" spans="1:19" ht="8.25" customHeight="1">
      <c r="D1" s="212"/>
      <c r="E1" s="212"/>
      <c r="F1" s="212"/>
      <c r="G1" s="212"/>
      <c r="H1" s="212"/>
    </row>
    <row r="2" spans="1:19" ht="21" customHeight="1" thickBot="1">
      <c r="B2" s="646" t="s">
        <v>538</v>
      </c>
      <c r="C2" s="179"/>
      <c r="E2" s="213"/>
      <c r="I2" s="213"/>
      <c r="J2" s="462" t="s">
        <v>178</v>
      </c>
    </row>
    <row r="3" spans="1:19" ht="21" customHeight="1">
      <c r="A3" s="150" t="s">
        <v>523</v>
      </c>
      <c r="B3" s="1160" t="s">
        <v>119</v>
      </c>
      <c r="C3" s="1219" t="s">
        <v>524</v>
      </c>
      <c r="D3" s="1125" t="s">
        <v>525</v>
      </c>
      <c r="E3" s="1126"/>
      <c r="F3" s="1126"/>
      <c r="G3" s="1127"/>
      <c r="H3" s="1567" t="s">
        <v>526</v>
      </c>
      <c r="I3" s="1158"/>
      <c r="J3" s="1213" t="s">
        <v>527</v>
      </c>
      <c r="M3" s="410" t="s">
        <v>484</v>
      </c>
      <c r="N3" s="410" t="s">
        <v>528</v>
      </c>
      <c r="P3" s="969" t="s">
        <v>529</v>
      </c>
      <c r="Q3" s="970"/>
      <c r="R3" s="970"/>
      <c r="S3" s="1568"/>
    </row>
    <row r="4" spans="1:19" ht="31.5" customHeight="1">
      <c r="B4" s="1161"/>
      <c r="C4" s="1236"/>
      <c r="D4" s="246" t="s">
        <v>122</v>
      </c>
      <c r="E4" s="588" t="s">
        <v>530</v>
      </c>
      <c r="F4" s="588" t="s">
        <v>531</v>
      </c>
      <c r="G4" s="782" t="s">
        <v>539</v>
      </c>
      <c r="H4" s="589" t="s">
        <v>533</v>
      </c>
      <c r="I4" s="245" t="s">
        <v>534</v>
      </c>
      <c r="J4" s="1214"/>
      <c r="M4" s="410" t="s">
        <v>535</v>
      </c>
      <c r="N4" s="410" t="s">
        <v>535</v>
      </c>
      <c r="P4" s="410" t="s">
        <v>375</v>
      </c>
      <c r="Q4" s="410" t="s">
        <v>528</v>
      </c>
      <c r="R4" s="152" t="s">
        <v>536</v>
      </c>
      <c r="S4" s="152" t="s">
        <v>486</v>
      </c>
    </row>
    <row r="5" spans="1:19" ht="31.5" customHeight="1" thickBot="1">
      <c r="B5" s="591"/>
      <c r="C5" s="592"/>
      <c r="D5" s="593" t="s">
        <v>540</v>
      </c>
      <c r="E5" s="594"/>
      <c r="F5" s="594"/>
      <c r="G5" s="595"/>
      <c r="H5" s="633" t="str">
        <f>IF(P5=0,"",P5)</f>
        <v/>
      </c>
      <c r="I5" s="619" t="str">
        <f>IF(Q5=0,"",Q5)</f>
        <v/>
      </c>
      <c r="J5" s="638" t="str">
        <f>IF(I5="","",(I5/H5))</f>
        <v/>
      </c>
      <c r="M5" s="614">
        <f>SUM(M6:M105)</f>
        <v>0</v>
      </c>
      <c r="N5" s="614">
        <f>SUM(N6:N105)</f>
        <v>0</v>
      </c>
      <c r="O5" s="596"/>
      <c r="P5" s="614">
        <f>SUM(P6:P105)</f>
        <v>0</v>
      </c>
      <c r="Q5" s="614">
        <f>SUM(Q6:Q105)</f>
        <v>0</v>
      </c>
      <c r="R5" s="614">
        <f>SUM(R6:R105)</f>
        <v>0</v>
      </c>
      <c r="S5" s="614">
        <f>SUM(S6:S105)</f>
        <v>0</v>
      </c>
    </row>
    <row r="6" spans="1:19" ht="36" customHeight="1" thickTop="1">
      <c r="B6" s="631" t="str">
        <f>IF('①4.事業内容（販促）'!B5="","",'①4.事業内容（販促）'!B5)</f>
        <v/>
      </c>
      <c r="C6" s="649" t="str">
        <f>IF(B6="","","申請時")</f>
        <v/>
      </c>
      <c r="D6" s="625" t="str">
        <f>IF('①4.事業内容（販促）'!C5="","",'①4.事業内容（販促）'!C5)</f>
        <v/>
      </c>
      <c r="E6" s="626" t="str">
        <f>IF('①4.事業内容（販促）'!D5="","",'①4.事業内容（販促）'!D5)</f>
        <v/>
      </c>
      <c r="F6" s="626" t="str">
        <f>IF('①4.事業内容（販促）'!F5="","",'①4.事業内容（販促）'!F5)</f>
        <v/>
      </c>
      <c r="G6" s="627" t="str">
        <f>IF('①4.事業内容（販促）'!H5="","",'①4.事業内容（販促）'!H5)</f>
        <v/>
      </c>
      <c r="H6" s="636">
        <f>IF('①7.積算内訳（販促）'!F6="","",'①7.積算内訳（販促）'!F6)</f>
        <v>0</v>
      </c>
      <c r="I6" s="628" t="str">
        <f>IF('①6.成果目標（販促）'!G7="","",('①6.成果目標（販促）'!G7*1000))</f>
        <v/>
      </c>
      <c r="J6" s="651" t="str">
        <f>IF(I6="","",(I6/H6))</f>
        <v/>
      </c>
      <c r="L6" s="158" t="s">
        <v>107</v>
      </c>
      <c r="M6" s="621" t="str">
        <f>IF(C7="選択","",IF(C7="中止",-(H6),IF(C7="変更",(H7-H6),"")))</f>
        <v/>
      </c>
      <c r="N6" s="621" t="str">
        <f>IF(C7="選択","",IF(C7="中止",-(I6),IF(C7="変更",(I7-I6),"")))</f>
        <v/>
      </c>
      <c r="O6" s="622" t="str">
        <f>IF(B6="","",B6)</f>
        <v/>
      </c>
      <c r="P6" s="621" t="str">
        <f>IF(B6="","",IF(C7="変更",H7,IF(C7="中止",0,H6)))</f>
        <v/>
      </c>
      <c r="Q6" s="621" t="str">
        <f>IF(B6="","",IF(C7="変更",I7,IF(C7="中止",0,I6)))</f>
        <v/>
      </c>
      <c r="R6" s="623">
        <f>IF(C7="変更",'⑦2.変更活動積算内訳（販促）'!N7,IF('⑦1.活動計画変更（販促）'!C7="中止",0,'⑦2.変更活動積算内訳（販促）'!G7))</f>
        <v>0</v>
      </c>
      <c r="S6" s="623">
        <f>IF(C7="変更",'⑦2.変更活動積算内訳（販促）'!O$7,IF('⑦1.活動計画変更（販促）'!C$7="中止",0,'⑦2.変更活動積算内訳（販促）'!H$7))</f>
        <v>0</v>
      </c>
    </row>
    <row r="7" spans="1:19" ht="36" customHeight="1">
      <c r="B7" s="630" t="str">
        <f>IF(B6="","",B6)</f>
        <v/>
      </c>
      <c r="C7" s="598" t="s">
        <v>286</v>
      </c>
      <c r="D7" s="603"/>
      <c r="E7" s="604"/>
      <c r="F7" s="604"/>
      <c r="G7" s="601"/>
      <c r="H7" s="635" t="str">
        <f>IF('⑦2.変更活動積算内訳（販促）'!M7=0,"",'⑦2.変更活動積算内訳（販促）'!M7)</f>
        <v/>
      </c>
      <c r="I7" s="602"/>
      <c r="J7" s="640" t="str">
        <f t="shared" ref="J7:J45" si="0">IF(I7="","",(I7/H7))</f>
        <v/>
      </c>
      <c r="L7" s="163" t="s">
        <v>108</v>
      </c>
      <c r="M7" s="477"/>
      <c r="N7" s="477"/>
      <c r="O7" s="597"/>
      <c r="P7" s="477"/>
      <c r="Q7" s="477"/>
      <c r="R7" s="159"/>
      <c r="S7" s="159"/>
    </row>
    <row r="8" spans="1:19" ht="36" customHeight="1">
      <c r="B8" s="631" t="str">
        <f>IF('①4.事業内容（販促）'!B6="","",'①4.事業内容（販促）'!B6)</f>
        <v/>
      </c>
      <c r="C8" s="649" t="str">
        <f>IF(B8="","","申請時")</f>
        <v/>
      </c>
      <c r="D8" s="625" t="str">
        <f>IF('①4.事業内容（販促）'!C6="","",'①4.事業内容（販促）'!C6)</f>
        <v/>
      </c>
      <c r="E8" s="626" t="str">
        <f>IF('①4.事業内容（販促）'!D6="","",'①4.事業内容（販促）'!D6)</f>
        <v/>
      </c>
      <c r="F8" s="626" t="str">
        <f>IF('①4.事業内容（販促）'!F6="","",'①4.事業内容（販促）'!F6)</f>
        <v/>
      </c>
      <c r="G8" s="627" t="str">
        <f>IF('①4.事業内容（販促）'!H6="","",'①4.事業内容（販促）'!H6)</f>
        <v/>
      </c>
      <c r="H8" s="636">
        <f>IF('①7.積算内訳（販促）'!F16="","",'①7.積算内訳（販促）'!F16)</f>
        <v>0</v>
      </c>
      <c r="I8" s="628" t="str">
        <f>IF('①6.成果目標（販促）'!G9="","",('①6.成果目標（販促）'!G9*1000))</f>
        <v/>
      </c>
      <c r="J8" s="641" t="str">
        <f t="shared" si="0"/>
        <v/>
      </c>
      <c r="L8" s="158" t="s">
        <v>455</v>
      </c>
      <c r="M8" s="488" t="str">
        <f>IF(C9="選択","",IF(C9="中止",H8,IF(C9="変更",(H9-H8),"")))</f>
        <v/>
      </c>
      <c r="N8" s="488" t="str">
        <f>IF(C9="選択","",IF(C9="中止",-(I8),IF(C9="変更",(I9-I8),"")))</f>
        <v/>
      </c>
      <c r="O8" s="622" t="str">
        <f t="shared" ref="O8:O44" si="1">IF(B8="","",B8)</f>
        <v/>
      </c>
      <c r="P8" s="488" t="str">
        <f t="shared" ref="P8:P44" si="2">IF(B8="","",IF(C9="変更",H9,IF(C9="中止",0,H8)))</f>
        <v/>
      </c>
      <c r="Q8" s="488" t="str">
        <f t="shared" ref="Q8:Q44" si="3">IF(B8="","",IF(C9="変更",I9,IF(C9="中止",0,I8)))</f>
        <v/>
      </c>
      <c r="R8" s="172">
        <f>IF(C9="変更",'⑦2.変更活動積算内訳（販促）'!N17,IF('⑦1.活動計画変更（販促）'!C9="中止",0,'⑦2.変更活動積算内訳（販促）'!G17))</f>
        <v>0</v>
      </c>
      <c r="S8" s="172">
        <f>IF(C9="変更",'⑦2.変更活動積算内訳（販促）'!O17,IF('⑦1.活動計画変更（販促）'!C9="中止",0,'⑦2.変更活動積算内訳（販促）'!H17))</f>
        <v>0</v>
      </c>
    </row>
    <row r="9" spans="1:19" ht="36" customHeight="1">
      <c r="B9" s="630" t="str">
        <f>IF(B8="","",B8)</f>
        <v/>
      </c>
      <c r="C9" s="598" t="s">
        <v>286</v>
      </c>
      <c r="D9" s="603"/>
      <c r="E9" s="604"/>
      <c r="F9" s="604"/>
      <c r="G9" s="601"/>
      <c r="H9" s="635" t="str">
        <f>IF('⑦2.変更活動積算内訳（販促）'!M17=0,"",'⑦2.変更活動積算内訳（販促）'!M17)</f>
        <v/>
      </c>
      <c r="I9" s="602"/>
      <c r="J9" s="642" t="str">
        <f t="shared" si="0"/>
        <v/>
      </c>
      <c r="L9" s="163" t="s">
        <v>456</v>
      </c>
      <c r="M9" s="477"/>
      <c r="N9" s="477"/>
      <c r="O9" s="597"/>
      <c r="P9" s="477"/>
      <c r="Q9" s="477"/>
      <c r="R9" s="159"/>
      <c r="S9" s="159"/>
    </row>
    <row r="10" spans="1:19" ht="36" customHeight="1">
      <c r="B10" s="631" t="str">
        <f>IF('①4.事業内容（販促）'!B7="","",'①4.事業内容（販促）'!B7)</f>
        <v/>
      </c>
      <c r="C10" s="649" t="str">
        <f>IF(B10="","","申請時")</f>
        <v/>
      </c>
      <c r="D10" s="625" t="str">
        <f>IF('①4.事業内容（販促）'!C7="","",'①4.事業内容（販促）'!C7)</f>
        <v/>
      </c>
      <c r="E10" s="626" t="str">
        <f>IF('①4.事業内容（販促）'!D7="","",'①4.事業内容（販促）'!D7)</f>
        <v/>
      </c>
      <c r="F10" s="626" t="str">
        <f>IF('①4.事業内容（販促）'!F7="","",'①4.事業内容（販促）'!F7)</f>
        <v/>
      </c>
      <c r="G10" s="627" t="str">
        <f>IF('①4.事業内容（販促）'!H7="","",'①4.事業内容（販促）'!H7)</f>
        <v/>
      </c>
      <c r="H10" s="636">
        <f>IF('①7.積算内訳（販促）'!F26="","",'①7.積算内訳（販促）'!F26)</f>
        <v>0</v>
      </c>
      <c r="I10" s="628" t="str">
        <f>IF('①6.成果目標（販促）'!G11="","",('①6.成果目標（販促）'!G11*1000))</f>
        <v/>
      </c>
      <c r="J10" s="641" t="str">
        <f t="shared" si="0"/>
        <v/>
      </c>
      <c r="M10" s="488" t="str">
        <f>IF(C11="選択","",IF(C11="中止",-(H10),IF(C11="変更",(H11-H10),"")))</f>
        <v/>
      </c>
      <c r="N10" s="488" t="str">
        <f>IF(C11="選択","",IF(C11="中止",-(I10),IF(C11="変更",(I11-I10),"")))</f>
        <v/>
      </c>
      <c r="O10" s="622" t="str">
        <f t="shared" si="1"/>
        <v/>
      </c>
      <c r="P10" s="488" t="str">
        <f t="shared" si="2"/>
        <v/>
      </c>
      <c r="Q10" s="488" t="str">
        <f t="shared" si="3"/>
        <v/>
      </c>
      <c r="R10" s="172">
        <f>IF(C11="変更",'⑦2.変更活動積算内訳（販促）'!N27,IF('⑦1.活動計画変更（販促）'!C11="中止",0,'⑦2.変更活動積算内訳（販促）'!G27))</f>
        <v>0</v>
      </c>
      <c r="S10" s="172">
        <f>IF(C11="変更",'⑦2.変更活動積算内訳（販促）'!O27,IF('⑦1.活動計画変更（販促）'!C11="中止",0,'⑦2.変更活動積算内訳（販促）'!H27))</f>
        <v>0</v>
      </c>
    </row>
    <row r="11" spans="1:19" ht="36" customHeight="1">
      <c r="B11" s="630" t="str">
        <f>IF(B10="","",B10)</f>
        <v/>
      </c>
      <c r="C11" s="598" t="s">
        <v>286</v>
      </c>
      <c r="D11" s="599"/>
      <c r="E11" s="600"/>
      <c r="F11" s="600"/>
      <c r="G11" s="601"/>
      <c r="H11" s="635" t="str">
        <f>IF('⑦2.変更活動積算内訳（販促）'!M27=0,"",'⑦2.変更活動積算内訳（販促）'!M27)</f>
        <v/>
      </c>
      <c r="I11" s="602"/>
      <c r="J11" s="642" t="str">
        <f t="shared" si="0"/>
        <v/>
      </c>
      <c r="M11" s="477"/>
      <c r="N11" s="477"/>
      <c r="O11" s="597"/>
      <c r="P11" s="477"/>
      <c r="Q11" s="477"/>
      <c r="R11" s="159"/>
      <c r="S11" s="159"/>
    </row>
    <row r="12" spans="1:19" ht="36" customHeight="1">
      <c r="B12" s="631" t="str">
        <f>IF('①4.事業内容（販促）'!B8="","",'①4.事業内容（販促）'!B8)</f>
        <v/>
      </c>
      <c r="C12" s="649" t="str">
        <f>IF(B12="","","申請時")</f>
        <v/>
      </c>
      <c r="D12" s="625" t="str">
        <f>IF('①4.事業内容（販促）'!C8="","",'①4.事業内容（販促）'!C8)</f>
        <v/>
      </c>
      <c r="E12" s="626" t="str">
        <f>IF('①4.事業内容（販促）'!D8="","",'①4.事業内容（販促）'!D8)</f>
        <v/>
      </c>
      <c r="F12" s="626" t="str">
        <f>IF('①4.事業内容（販促）'!F8="","",'①4.事業内容（販促）'!F8)</f>
        <v/>
      </c>
      <c r="G12" s="627" t="str">
        <f>IF('①4.事業内容（販促）'!H8="","",'①4.事業内容（販促）'!H8)</f>
        <v/>
      </c>
      <c r="H12" s="636">
        <f>IF('①7.積算内訳（販促）'!F36="","",'①7.積算内訳（販促）'!F36)</f>
        <v>0</v>
      </c>
      <c r="I12" s="628" t="str">
        <f>IF('①6.成果目標（販促）'!G13="","",('①6.成果目標（販促）'!G13*1000))</f>
        <v/>
      </c>
      <c r="J12" s="641" t="str">
        <f t="shared" si="0"/>
        <v/>
      </c>
      <c r="M12" s="488" t="str">
        <f>IF(C13="選択","",IF(C13="中止",-(H12),IF(C13="変更",(H13-H12),"")))</f>
        <v/>
      </c>
      <c r="N12" s="488" t="str">
        <f>IF(C13="選択","",IF(C13="中止",-(I12),IF(C13="変更",(I13-I12),"")))</f>
        <v/>
      </c>
      <c r="O12" s="622" t="str">
        <f t="shared" si="1"/>
        <v/>
      </c>
      <c r="P12" s="488" t="str">
        <f t="shared" si="2"/>
        <v/>
      </c>
      <c r="Q12" s="488" t="str">
        <f t="shared" si="3"/>
        <v/>
      </c>
      <c r="R12" s="172">
        <f>IF(C13="変更",'⑦2.変更活動積算内訳（販促）'!N37,IF('⑦1.活動計画変更（販促）'!C13="中止",0,'⑦2.変更活動積算内訳（販促）'!G37))</f>
        <v>0</v>
      </c>
      <c r="S12" s="172">
        <f>IF(C13="変更",'⑦2.変更活動積算内訳（販促）'!O37,IF('⑦1.活動計画変更（販促）'!C13="中止",0,'⑦2.変更活動積算内訳（販促）'!H37))</f>
        <v>0</v>
      </c>
    </row>
    <row r="13" spans="1:19" ht="36" customHeight="1">
      <c r="B13" s="630" t="str">
        <f>IF(B12="","",B12)</f>
        <v/>
      </c>
      <c r="C13" s="598" t="s">
        <v>286</v>
      </c>
      <c r="D13" s="599"/>
      <c r="E13" s="600"/>
      <c r="F13" s="600"/>
      <c r="G13" s="601"/>
      <c r="H13" s="635" t="str">
        <f>IF('⑦2.変更活動積算内訳（販促）'!M37=0,"",'⑦2.変更活動積算内訳（販促）'!M37)</f>
        <v/>
      </c>
      <c r="I13" s="602"/>
      <c r="J13" s="642" t="str">
        <f t="shared" si="0"/>
        <v/>
      </c>
      <c r="M13" s="477"/>
      <c r="N13" s="477"/>
      <c r="O13" s="597"/>
      <c r="P13" s="477"/>
      <c r="Q13" s="477"/>
      <c r="R13" s="159"/>
      <c r="S13" s="159"/>
    </row>
    <row r="14" spans="1:19" ht="36" customHeight="1">
      <c r="B14" s="631" t="str">
        <f>IF('①4.事業内容（販促）'!B9="","",'①4.事業内容（販促）'!B9)</f>
        <v/>
      </c>
      <c r="C14" s="649" t="str">
        <f>IF(B14="","","申請時")</f>
        <v/>
      </c>
      <c r="D14" s="625" t="str">
        <f>IF('①4.事業内容（販促）'!C9="","",'①4.事業内容（販促）'!C9)</f>
        <v/>
      </c>
      <c r="E14" s="626" t="str">
        <f>IF('①4.事業内容（販促）'!D9="","",'①4.事業内容（販促）'!D9)</f>
        <v/>
      </c>
      <c r="F14" s="626" t="str">
        <f>IF('①4.事業内容（販促）'!F9="","",'①4.事業内容（販促）'!F9)</f>
        <v/>
      </c>
      <c r="G14" s="627" t="str">
        <f>IF('①4.事業内容（販促）'!H9="","",'①4.事業内容（販促）'!H9)</f>
        <v/>
      </c>
      <c r="H14" s="636">
        <f>IF('①7.積算内訳（販促）'!F46="","",'①7.積算内訳（販促）'!F46)</f>
        <v>0</v>
      </c>
      <c r="I14" s="628" t="str">
        <f>IF('①6.成果目標（販促）'!G15="","",('①6.成果目標（販促）'!G15*1000))</f>
        <v/>
      </c>
      <c r="J14" s="641" t="str">
        <f t="shared" si="0"/>
        <v/>
      </c>
      <c r="M14" s="488" t="str">
        <f>IF(C15="選択","",IF(C15="中止",-(H14),IF(C15="変更",(H15-H14),"")))</f>
        <v/>
      </c>
      <c r="N14" s="488" t="str">
        <f>IF(C15="選択","",IF(C15="中止",-(I14),IF(C15="変更",(I15-I14),"")))</f>
        <v/>
      </c>
      <c r="O14" s="622" t="str">
        <f t="shared" si="1"/>
        <v/>
      </c>
      <c r="P14" s="488" t="str">
        <f t="shared" si="2"/>
        <v/>
      </c>
      <c r="Q14" s="488" t="str">
        <f t="shared" si="3"/>
        <v/>
      </c>
      <c r="R14" s="172">
        <f>IF(C15="変更",'⑦2.変更活動積算内訳（販促）'!N47,IF('⑦1.活動計画変更（販促）'!C15="中止",0,'⑦2.変更活動積算内訳（販促）'!G47))</f>
        <v>0</v>
      </c>
      <c r="S14" s="172">
        <f>IF(C15="変更",'⑦2.変更活動積算内訳（販促）'!O47,IF('⑦1.活動計画変更（販促）'!C15="中止",0,'⑦2.変更活動積算内訳（販促）'!H47))</f>
        <v>0</v>
      </c>
    </row>
    <row r="15" spans="1:19" ht="36" customHeight="1">
      <c r="B15" s="630" t="str">
        <f>IF(B14="","",B14)</f>
        <v/>
      </c>
      <c r="C15" s="598" t="s">
        <v>286</v>
      </c>
      <c r="D15" s="599"/>
      <c r="E15" s="600"/>
      <c r="F15" s="600"/>
      <c r="G15" s="601"/>
      <c r="H15" s="635" t="str">
        <f>IF('⑦2.変更活動積算内訳（販促）'!M47=0,"",'⑦2.変更活動積算内訳（販促）'!M47)</f>
        <v/>
      </c>
      <c r="I15" s="602"/>
      <c r="J15" s="642" t="str">
        <f t="shared" si="0"/>
        <v/>
      </c>
      <c r="K15" s="648"/>
      <c r="M15" s="477"/>
      <c r="N15" s="477"/>
      <c r="O15" s="597"/>
      <c r="P15" s="477"/>
      <c r="Q15" s="477"/>
      <c r="R15" s="159"/>
      <c r="S15" s="159"/>
    </row>
    <row r="16" spans="1:19" ht="36" customHeight="1">
      <c r="B16" s="631" t="str">
        <f>IF('①4.事業内容（販促）'!B10="","",'①4.事業内容（販促）'!B10)</f>
        <v/>
      </c>
      <c r="C16" s="649" t="str">
        <f>IF(B16="","","申請時")</f>
        <v/>
      </c>
      <c r="D16" s="625" t="str">
        <f>IF('①4.事業内容（販促）'!C10="","",'①4.事業内容（販促）'!C10)</f>
        <v/>
      </c>
      <c r="E16" s="626" t="str">
        <f>IF('①4.事業内容（販促）'!D10="","",'①4.事業内容（販促）'!D10)</f>
        <v/>
      </c>
      <c r="F16" s="626" t="str">
        <f>IF('①4.事業内容（販促）'!F10="","",'①4.事業内容（販促）'!F10)</f>
        <v/>
      </c>
      <c r="G16" s="627" t="str">
        <f>IF('①4.事業内容（販促）'!H10="","",'①4.事業内容（販促）'!H10)</f>
        <v/>
      </c>
      <c r="H16" s="636">
        <f>IF('①7.積算内訳（販促）'!F56="","",'①7.積算内訳（販促）'!F56)</f>
        <v>0</v>
      </c>
      <c r="I16" s="628" t="str">
        <f>IF('①6.成果目標（販促）'!G17="","",('①6.成果目標（販促）'!G17*1000))</f>
        <v/>
      </c>
      <c r="J16" s="643" t="str">
        <f t="shared" si="0"/>
        <v/>
      </c>
      <c r="M16" s="488" t="str">
        <f>IF(C17="選択","",IF(C17="中止",-(H16),IF(C17="変更",(H17-H16),"")))</f>
        <v/>
      </c>
      <c r="N16" s="488" t="str">
        <f>IF(C17="選択","",IF(C17="中止",-(I16),IF(C17="変更",(I17-I16),"")))</f>
        <v/>
      </c>
      <c r="O16" s="622" t="str">
        <f t="shared" si="1"/>
        <v/>
      </c>
      <c r="P16" s="488" t="str">
        <f t="shared" si="2"/>
        <v/>
      </c>
      <c r="Q16" s="488" t="str">
        <f t="shared" si="3"/>
        <v/>
      </c>
      <c r="R16" s="172">
        <f>IF(C17="変更",'⑦2.変更活動積算内訳（販促）'!N57,IF('⑦1.活動計画変更（販促）'!C17="中止",0,'⑦2.変更活動積算内訳（販促）'!G57))</f>
        <v>0</v>
      </c>
      <c r="S16" s="172">
        <f>IF(C17="変更",'⑦2.変更活動積算内訳（販促）'!O57,IF('⑦1.活動計画変更（販促）'!C17="中止",0,'⑦2.変更活動積算内訳（販促）'!H57))</f>
        <v>0</v>
      </c>
    </row>
    <row r="17" spans="2:19" ht="36" customHeight="1" thickBot="1">
      <c r="B17" s="632" t="str">
        <f>IF(B16="","",B16)</f>
        <v/>
      </c>
      <c r="C17" s="606" t="s">
        <v>286</v>
      </c>
      <c r="D17" s="607"/>
      <c r="E17" s="608"/>
      <c r="F17" s="608"/>
      <c r="G17" s="609"/>
      <c r="H17" s="637" t="str">
        <f>IF('⑦2.変更活動積算内訳（販促）'!M57=0,"",'⑦2.変更活動積算内訳（販促）'!M57)</f>
        <v/>
      </c>
      <c r="I17" s="610"/>
      <c r="J17" s="644" t="str">
        <f t="shared" si="0"/>
        <v/>
      </c>
      <c r="M17" s="477"/>
      <c r="N17" s="477"/>
      <c r="O17" s="597"/>
      <c r="P17" s="477"/>
      <c r="Q17" s="477"/>
      <c r="R17" s="159"/>
      <c r="S17" s="159"/>
    </row>
    <row r="18" spans="2:19" ht="36" customHeight="1">
      <c r="B18" s="631" t="str">
        <f>IF('①4.事業内容（販促）'!B11="","",'①4.事業内容（販促）'!B11)</f>
        <v/>
      </c>
      <c r="C18" s="650" t="str">
        <f>IF(B18="","","申請時")</f>
        <v/>
      </c>
      <c r="D18" s="625" t="str">
        <f>IF('①4.事業内容（販促）'!C11="","",'①4.事業内容（販促）'!C11)</f>
        <v/>
      </c>
      <c r="E18" s="626" t="str">
        <f>IF('①4.事業内容（販促）'!D11="","",'①4.事業内容（販促）'!D11)</f>
        <v/>
      </c>
      <c r="F18" s="626" t="str">
        <f>IF('①4.事業内容（販促）'!F11="","",'①4.事業内容（販促）'!F11)</f>
        <v/>
      </c>
      <c r="G18" s="627" t="str">
        <f>IF('①4.事業内容（販促）'!H11="","",'①4.事業内容（販促）'!H11)</f>
        <v/>
      </c>
      <c r="H18" s="636">
        <f>IF('①7.積算内訳（販促）'!F66="","",'①7.積算内訳（販促）'!F66)</f>
        <v>0</v>
      </c>
      <c r="I18" s="628" t="str">
        <f>IF('①6.成果目標（販促）'!G19="","",('①6.成果目標（販促）'!G19*1000))</f>
        <v/>
      </c>
      <c r="J18" s="643" t="str">
        <f t="shared" si="0"/>
        <v/>
      </c>
      <c r="M18" s="488" t="str">
        <f>IF(C19="選択","",IF(C19="中止",-(H18),IF(C19="変更",(H19-H18),"")))</f>
        <v/>
      </c>
      <c r="N18" s="488" t="str">
        <f>IF(C19="選択","",IF(C19="中止",-(I18),IF(C19="変更",(I19-I18),"")))</f>
        <v/>
      </c>
      <c r="O18" s="622" t="str">
        <f t="shared" si="1"/>
        <v/>
      </c>
      <c r="P18" s="488" t="str">
        <f t="shared" si="2"/>
        <v/>
      </c>
      <c r="Q18" s="488" t="str">
        <f t="shared" si="3"/>
        <v/>
      </c>
      <c r="R18" s="172">
        <f>IF(C19="変更",'⑦2.変更活動積算内訳（販促）'!N67,IF('⑦1.活動計画変更（販促）'!C19="中止",0,'⑦2.変更活動積算内訳（販促）'!G67))</f>
        <v>0</v>
      </c>
      <c r="S18" s="172">
        <f>IF(C19="変更",'⑦2.変更活動積算内訳（販促）'!O67,IF('⑦1.活動計画変更（販促）'!C19="中止",0,'⑦2.変更活動積算内訳（販促）'!H67))</f>
        <v>0</v>
      </c>
    </row>
    <row r="19" spans="2:19" ht="36" customHeight="1">
      <c r="B19" s="630" t="str">
        <f>IF(B18="","",B18)</f>
        <v/>
      </c>
      <c r="C19" s="598" t="s">
        <v>286</v>
      </c>
      <c r="D19" s="599"/>
      <c r="E19" s="600"/>
      <c r="F19" s="600"/>
      <c r="G19" s="601"/>
      <c r="H19" s="635" t="str">
        <f>IF('⑦2.変更活動積算内訳（販促）'!M67=0,"",'⑦2.変更活動積算内訳（販促）'!M67)</f>
        <v/>
      </c>
      <c r="I19" s="602"/>
      <c r="J19" s="645" t="str">
        <f t="shared" si="0"/>
        <v/>
      </c>
      <c r="M19" s="477"/>
      <c r="N19" s="477"/>
      <c r="O19" s="597"/>
      <c r="P19" s="477"/>
      <c r="Q19" s="477"/>
      <c r="R19" s="159"/>
      <c r="S19" s="159"/>
    </row>
    <row r="20" spans="2:19" ht="36" customHeight="1">
      <c r="B20" s="631" t="str">
        <f>IF('①4.事業内容（販促）'!B12="","",'①4.事業内容（販促）'!B12)</f>
        <v/>
      </c>
      <c r="C20" s="649" t="str">
        <f>IF(B20="","","申請時")</f>
        <v/>
      </c>
      <c r="D20" s="625" t="str">
        <f>IF('①4.事業内容（販促）'!C12="","",'①4.事業内容（販促）'!C12)</f>
        <v/>
      </c>
      <c r="E20" s="626" t="str">
        <f>IF('①4.事業内容（販促）'!D12="","",'①4.事業内容（販促）'!D12)</f>
        <v/>
      </c>
      <c r="F20" s="626" t="str">
        <f>IF('①4.事業内容（販促）'!F12="","",'①4.事業内容（販促）'!F12)</f>
        <v/>
      </c>
      <c r="G20" s="627" t="str">
        <f>IF('①4.事業内容（販促）'!H12="","",'①4.事業内容（販促）'!H12)</f>
        <v/>
      </c>
      <c r="H20" s="636">
        <f>IF('①7.積算内訳（販促）'!F76="","",'①7.積算内訳（販促）'!F76)</f>
        <v>0</v>
      </c>
      <c r="I20" s="628" t="str">
        <f>IF('①6.成果目標（販促）'!G21="","",('①6.成果目標（販促）'!G21*1000))</f>
        <v/>
      </c>
      <c r="J20" s="643" t="str">
        <f t="shared" si="0"/>
        <v/>
      </c>
      <c r="M20" s="488" t="str">
        <f>IF(C21="選択","",IF(C21="中止",-(H20),IF(C21="変更",(H21-H20),"")))</f>
        <v/>
      </c>
      <c r="N20" s="488" t="str">
        <f>IF(C21="選択","",IF(C21="中止",-(I20),IF(C21="変更",(I21-I20),"")))</f>
        <v/>
      </c>
      <c r="O20" s="622" t="str">
        <f t="shared" si="1"/>
        <v/>
      </c>
      <c r="P20" s="488" t="str">
        <f t="shared" si="2"/>
        <v/>
      </c>
      <c r="Q20" s="488" t="str">
        <f t="shared" si="3"/>
        <v/>
      </c>
      <c r="R20" s="172">
        <f>IF(C21="変更",'⑦2.変更活動積算内訳（販促）'!N77,IF('⑦1.活動計画変更（販促）'!C21="中止",0,'⑦2.変更活動積算内訳（販促）'!G77))</f>
        <v>0</v>
      </c>
      <c r="S20" s="172">
        <f>IF(C21="変更",'⑦2.変更活動積算内訳（販促）'!O77,IF('⑦1.活動計画変更（販促）'!C21="中止",0,'⑦2.変更活動積算内訳（販促）'!H77))</f>
        <v>0</v>
      </c>
    </row>
    <row r="21" spans="2:19" ht="36" customHeight="1">
      <c r="B21" s="630" t="str">
        <f>IF(B20="","",B20)</f>
        <v/>
      </c>
      <c r="C21" s="598" t="s">
        <v>286</v>
      </c>
      <c r="D21" s="599"/>
      <c r="E21" s="600"/>
      <c r="F21" s="600"/>
      <c r="G21" s="601"/>
      <c r="H21" s="635" t="str">
        <f>IF('⑦2.変更活動積算内訳（販促）'!M77=0,"",'⑦2.変更活動積算内訳（販促）'!M77)</f>
        <v/>
      </c>
      <c r="I21" s="602"/>
      <c r="J21" s="645" t="str">
        <f t="shared" si="0"/>
        <v/>
      </c>
      <c r="M21" s="477"/>
      <c r="N21" s="477"/>
      <c r="O21" s="597"/>
      <c r="P21" s="477"/>
      <c r="Q21" s="477"/>
      <c r="R21" s="159"/>
      <c r="S21" s="159"/>
    </row>
    <row r="22" spans="2:19" ht="36" customHeight="1">
      <c r="B22" s="631" t="str">
        <f>IF('①4.事業内容（販促）'!B13="","",'①4.事業内容（販促）'!B13)</f>
        <v/>
      </c>
      <c r="C22" s="649" t="str">
        <f>IF(B22="","","申請時")</f>
        <v/>
      </c>
      <c r="D22" s="625" t="str">
        <f>IF('①4.事業内容（販促）'!C13="","",'①4.事業内容（販促）'!C13)</f>
        <v/>
      </c>
      <c r="E22" s="626" t="str">
        <f>IF('①4.事業内容（販促）'!D13="","",'①4.事業内容（販促）'!D13)</f>
        <v/>
      </c>
      <c r="F22" s="626" t="str">
        <f>IF('①4.事業内容（販促）'!F13="","",'①4.事業内容（販促）'!F13)</f>
        <v/>
      </c>
      <c r="G22" s="627" t="str">
        <f>IF('①4.事業内容（販促）'!H13="","",'①4.事業内容（販促）'!H13)</f>
        <v/>
      </c>
      <c r="H22" s="636">
        <f>IF('①7.積算内訳（販促）'!F86="","",'①7.積算内訳（販促）'!F86)</f>
        <v>0</v>
      </c>
      <c r="I22" s="628" t="str">
        <f>IF('①6.成果目標（販促）'!G23="","",('①6.成果目標（販促）'!G23*1000))</f>
        <v/>
      </c>
      <c r="J22" s="643" t="str">
        <f t="shared" si="0"/>
        <v/>
      </c>
      <c r="M22" s="488" t="str">
        <f>IF(C23="選択","",IF(C23="中止",-(H22),IF(C23="変更",(H23-H22),"")))</f>
        <v/>
      </c>
      <c r="N22" s="488" t="str">
        <f>IF(C23="選択","",IF(C23="中止",-(I22),IF(C23="変更",(I23-I22),"")))</f>
        <v/>
      </c>
      <c r="O22" s="622" t="str">
        <f t="shared" si="1"/>
        <v/>
      </c>
      <c r="P22" s="488" t="str">
        <f t="shared" si="2"/>
        <v/>
      </c>
      <c r="Q22" s="488" t="str">
        <f t="shared" si="3"/>
        <v/>
      </c>
      <c r="R22" s="172">
        <f>IF(C23="変更",'⑦2.変更活動積算内訳（販促）'!N87,IF('⑦1.活動計画変更（販促）'!C23="中止",0,'⑦2.変更活動積算内訳（販促）'!G87))</f>
        <v>0</v>
      </c>
      <c r="S22" s="172">
        <f>IF(C23="変更",'⑦2.変更活動積算内訳（販促）'!O87,IF('⑦1.活動計画変更（販促）'!C23="中止",0,'⑦2.変更活動積算内訳（販促）'!H87))</f>
        <v>0</v>
      </c>
    </row>
    <row r="23" spans="2:19" ht="36" customHeight="1">
      <c r="B23" s="630" t="str">
        <f>IF(B22="","",B22)</f>
        <v/>
      </c>
      <c r="C23" s="598" t="s">
        <v>286</v>
      </c>
      <c r="D23" s="599"/>
      <c r="E23" s="600"/>
      <c r="F23" s="600"/>
      <c r="G23" s="601"/>
      <c r="H23" s="635" t="str">
        <f>IF('⑦2.変更活動積算内訳（販促）'!M87=0,"",'⑦2.変更活動積算内訳（販促）'!M87)</f>
        <v/>
      </c>
      <c r="I23" s="602"/>
      <c r="J23" s="645" t="str">
        <f t="shared" si="0"/>
        <v/>
      </c>
      <c r="M23" s="477"/>
      <c r="N23" s="477"/>
      <c r="O23" s="597"/>
      <c r="P23" s="477"/>
      <c r="Q23" s="477"/>
      <c r="R23" s="159"/>
      <c r="S23" s="159"/>
    </row>
    <row r="24" spans="2:19" ht="36" customHeight="1">
      <c r="B24" s="631" t="str">
        <f>IF('①4.事業内容（販促）'!B14="","",'①4.事業内容（販促）'!B14)</f>
        <v/>
      </c>
      <c r="C24" s="649" t="str">
        <f>IF(B24="","","申請時")</f>
        <v/>
      </c>
      <c r="D24" s="625" t="str">
        <f>IF('①4.事業内容（販促）'!C14="","",'①4.事業内容（販促）'!C14)</f>
        <v/>
      </c>
      <c r="E24" s="626" t="str">
        <f>IF('①4.事業内容（販促）'!D14="","",'①4.事業内容（販促）'!D14)</f>
        <v/>
      </c>
      <c r="F24" s="626" t="str">
        <f>IF('①4.事業内容（販促）'!F14="","",'①4.事業内容（販促）'!F14)</f>
        <v/>
      </c>
      <c r="G24" s="627" t="str">
        <f>IF('①4.事業内容（販促）'!H14="","",'①4.事業内容（販促）'!H14)</f>
        <v/>
      </c>
      <c r="H24" s="636">
        <f>IF('①7.積算内訳（販促）'!F96="","",'①7.積算内訳（販促）'!F96)</f>
        <v>0</v>
      </c>
      <c r="I24" s="628" t="str">
        <f>IF('①6.成果目標（販促）'!G25="","",('①6.成果目標（販促）'!G25*1000))</f>
        <v/>
      </c>
      <c r="J24" s="643" t="str">
        <f t="shared" si="0"/>
        <v/>
      </c>
      <c r="M24" s="488" t="str">
        <f>IF(C25="選択","",IF(C25="中止",-(H24),IF(C25="変更",(H25-H24),"")))</f>
        <v/>
      </c>
      <c r="N24" s="488" t="str">
        <f>IF(C25="選択","",IF(C25="中止",-(I24),IF(C25="変更",(I25-I24),"")))</f>
        <v/>
      </c>
      <c r="O24" s="622" t="str">
        <f t="shared" si="1"/>
        <v/>
      </c>
      <c r="P24" s="488" t="str">
        <f t="shared" si="2"/>
        <v/>
      </c>
      <c r="Q24" s="488" t="str">
        <f t="shared" si="3"/>
        <v/>
      </c>
      <c r="R24" s="172">
        <f>IF(C25="変更",'⑦2.変更活動積算内訳（販促）'!N97,IF('⑦1.活動計画変更（販促）'!C25="中止",0,'⑦2.変更活動積算内訳（販促）'!G97))</f>
        <v>0</v>
      </c>
      <c r="S24" s="172">
        <f>IF(C25="変更",'⑦2.変更活動積算内訳（販促）'!O97,IF('⑦1.活動計画変更（販促）'!C25="中止",0,'⑦2.変更活動積算内訳（販促）'!H97))</f>
        <v>0</v>
      </c>
    </row>
    <row r="25" spans="2:19" ht="36" customHeight="1">
      <c r="B25" s="630" t="str">
        <f>IF(B24="","",B24)</f>
        <v/>
      </c>
      <c r="C25" s="611" t="s">
        <v>286</v>
      </c>
      <c r="D25" s="603"/>
      <c r="E25" s="600"/>
      <c r="F25" s="600"/>
      <c r="G25" s="601"/>
      <c r="H25" s="635" t="str">
        <f>IF('⑦2.変更活動積算内訳（販促）'!M97=0,"",'⑦2.変更活動積算内訳（販促）'!M97)</f>
        <v/>
      </c>
      <c r="I25" s="602"/>
      <c r="J25" s="645" t="str">
        <f t="shared" si="0"/>
        <v/>
      </c>
      <c r="M25" s="477"/>
      <c r="N25" s="477"/>
      <c r="O25" s="597"/>
      <c r="P25" s="477"/>
      <c r="Q25" s="477"/>
      <c r="R25" s="159"/>
      <c r="S25" s="159"/>
    </row>
    <row r="26" spans="2:19" ht="36" customHeight="1">
      <c r="B26" s="631" t="str">
        <f>IF('①4.事業内容（販促）'!B15="","",'①4.事業内容（販促）'!B15)</f>
        <v/>
      </c>
      <c r="C26" s="650" t="str">
        <f>IF(B26="","","申請時")</f>
        <v/>
      </c>
      <c r="D26" s="625" t="str">
        <f>IF('①4.事業内容（販促）'!C15="","",'①4.事業内容（販促）'!C15)</f>
        <v/>
      </c>
      <c r="E26" s="626" t="str">
        <f>IF('①4.事業内容（販促）'!D15="","",'①4.事業内容（販促）'!D15)</f>
        <v/>
      </c>
      <c r="F26" s="626" t="str">
        <f>IF('①4.事業内容（販促）'!F15="","",'①4.事業内容（販促）'!F15)</f>
        <v/>
      </c>
      <c r="G26" s="627" t="str">
        <f>IF('①4.事業内容（販促）'!H15="","",'①4.事業内容（販促）'!H15)</f>
        <v/>
      </c>
      <c r="H26" s="636">
        <f>IF('①7.積算内訳（販促）'!F106="","",'①7.積算内訳（販促）'!F106)</f>
        <v>0</v>
      </c>
      <c r="I26" s="628" t="str">
        <f>IF('①6.成果目標（販促）'!G27="","",('①6.成果目標（販促）'!G27*1000))</f>
        <v/>
      </c>
      <c r="J26" s="643" t="str">
        <f t="shared" si="0"/>
        <v/>
      </c>
      <c r="M26" s="488" t="str">
        <f>IF(C27="選択","",IF(C27="中止",-(H26),IF(C27="変更",(H27-H26),"")))</f>
        <v/>
      </c>
      <c r="N26" s="488" t="str">
        <f>IF(C27="選択","",IF(C27="中止",-(I26),IF(C27="変更",(I27-I26),"")))</f>
        <v/>
      </c>
      <c r="O26" s="622" t="str">
        <f t="shared" si="1"/>
        <v/>
      </c>
      <c r="P26" s="488" t="str">
        <f t="shared" si="2"/>
        <v/>
      </c>
      <c r="Q26" s="488" t="str">
        <f t="shared" si="3"/>
        <v/>
      </c>
      <c r="R26" s="172">
        <f>IF(C27="変更",'⑦2.変更活動積算内訳（販促）'!N107,IF('⑦1.活動計画変更（販促）'!C27="中止",0,'⑦2.変更活動積算内訳（販促）'!G107))</f>
        <v>0</v>
      </c>
      <c r="S26" s="172">
        <f>IF(C27="変更",'⑦2.変更活動積算内訳（販促）'!O107,IF('⑦1.活動計画変更（販促）'!C27="中止",0,'⑦2.変更活動積算内訳（販促）'!H107))</f>
        <v>0</v>
      </c>
    </row>
    <row r="27" spans="2:19" ht="36" customHeight="1">
      <c r="B27" s="630" t="str">
        <f>IF(B26="","",B26)</f>
        <v/>
      </c>
      <c r="C27" s="598" t="s">
        <v>286</v>
      </c>
      <c r="D27" s="599"/>
      <c r="E27" s="600"/>
      <c r="F27" s="600"/>
      <c r="G27" s="601"/>
      <c r="H27" s="635" t="str">
        <f>IF('⑦2.変更活動積算内訳（販促）'!M107=0,"",'⑦2.変更活動積算内訳（販促）'!M107)</f>
        <v/>
      </c>
      <c r="I27" s="602"/>
      <c r="J27" s="645" t="str">
        <f t="shared" si="0"/>
        <v/>
      </c>
      <c r="M27" s="477"/>
      <c r="N27" s="477"/>
      <c r="O27" s="597"/>
      <c r="P27" s="477"/>
      <c r="Q27" s="477"/>
      <c r="R27" s="159"/>
      <c r="S27" s="159"/>
    </row>
    <row r="28" spans="2:19" ht="36" customHeight="1">
      <c r="B28" s="631" t="str">
        <f>IF('①4.事業内容（販促）'!B16="","",'①4.事業内容（販促）'!B16)</f>
        <v/>
      </c>
      <c r="C28" s="649" t="str">
        <f>IF(B28="","","申請時")</f>
        <v/>
      </c>
      <c r="D28" s="625" t="str">
        <f>IF('①4.事業内容（販促）'!C16="","",'①4.事業内容（販促）'!C16)</f>
        <v/>
      </c>
      <c r="E28" s="626" t="str">
        <f>IF('①4.事業内容（販促）'!D16="","",'①4.事業内容（販促）'!D16)</f>
        <v/>
      </c>
      <c r="F28" s="626" t="str">
        <f>IF('①4.事業内容（販促）'!F16="","",'①4.事業内容（販促）'!F16)</f>
        <v/>
      </c>
      <c r="G28" s="627" t="str">
        <f>IF('①4.事業内容（販促）'!H16="","",'①4.事業内容（販促）'!H16)</f>
        <v/>
      </c>
      <c r="H28" s="636">
        <f>IF('①7.積算内訳（販促）'!F116="","",'①7.積算内訳（販促）'!F116)</f>
        <v>0</v>
      </c>
      <c r="I28" s="628" t="str">
        <f>IF('①6.成果目標（販促）'!G29="","",('①6.成果目標（販促）'!G29*1000))</f>
        <v/>
      </c>
      <c r="J28" s="643" t="str">
        <f t="shared" si="0"/>
        <v/>
      </c>
      <c r="M28" s="488" t="str">
        <f>IF(C29="選択","",IF(C29="中止",-(H28),IF(C29="変更",(H29-H28),"")))</f>
        <v/>
      </c>
      <c r="N28" s="488" t="str">
        <f>IF(C29="選択","",IF(C29="中止",-(I28),IF(C29="変更",(I29-I28),"")))</f>
        <v/>
      </c>
      <c r="O28" s="622" t="str">
        <f t="shared" si="1"/>
        <v/>
      </c>
      <c r="P28" s="488" t="str">
        <f t="shared" si="2"/>
        <v/>
      </c>
      <c r="Q28" s="488" t="str">
        <f t="shared" si="3"/>
        <v/>
      </c>
      <c r="R28" s="172">
        <f>IF(C29="変更",'⑦2.変更活動積算内訳（販促）'!N117,IF('⑦1.活動計画変更（販促）'!C29="中止",0,'⑦2.変更活動積算内訳（販促）'!G117))</f>
        <v>0</v>
      </c>
      <c r="S28" s="172">
        <f>IF(C29="変更",'⑦2.変更活動積算内訳（販促）'!O117,IF('⑦1.活動計画変更（販促）'!C29="中止",0,'⑦2.変更活動積算内訳（販促）'!H117))</f>
        <v>0</v>
      </c>
    </row>
    <row r="29" spans="2:19" ht="36" customHeight="1">
      <c r="B29" s="630" t="str">
        <f>IF(B28="","",B28)</f>
        <v/>
      </c>
      <c r="C29" s="611" t="s">
        <v>286</v>
      </c>
      <c r="D29" s="599"/>
      <c r="E29" s="600"/>
      <c r="F29" s="600"/>
      <c r="G29" s="601"/>
      <c r="H29" s="635" t="str">
        <f>IF('⑦2.変更活動積算内訳（販促）'!M117=0,"",'⑦2.変更活動積算内訳（販促）'!M117)</f>
        <v/>
      </c>
      <c r="I29" s="602"/>
      <c r="J29" s="645" t="str">
        <f t="shared" si="0"/>
        <v/>
      </c>
      <c r="M29" s="477"/>
      <c r="N29" s="477"/>
      <c r="O29" s="597"/>
      <c r="P29" s="477"/>
      <c r="Q29" s="477"/>
      <c r="R29" s="159"/>
      <c r="S29" s="159"/>
    </row>
    <row r="30" spans="2:19" ht="36" customHeight="1">
      <c r="B30" s="631" t="str">
        <f>IF('①4.事業内容（販促）'!B17="","",'①4.事業内容（販促）'!B17)</f>
        <v/>
      </c>
      <c r="C30" s="650" t="str">
        <f>IF(B30="","","申請時")</f>
        <v/>
      </c>
      <c r="D30" s="625" t="str">
        <f>IF('①4.事業内容（販促）'!C17="","",'①4.事業内容（販促）'!C17)</f>
        <v/>
      </c>
      <c r="E30" s="626" t="str">
        <f>IF('①4.事業内容（販促）'!D17="","",'①4.事業内容（販促）'!D17)</f>
        <v/>
      </c>
      <c r="F30" s="626" t="str">
        <f>IF('①4.事業内容（販促）'!F17="","",'①4.事業内容（販促）'!F17)</f>
        <v/>
      </c>
      <c r="G30" s="627" t="str">
        <f>IF('①4.事業内容（販促）'!H17="","",'①4.事業内容（販促）'!H17)</f>
        <v/>
      </c>
      <c r="H30" s="636">
        <f>IF('①7.積算内訳（販促）'!F126="","",'①7.積算内訳（販促）'!F126)</f>
        <v>0</v>
      </c>
      <c r="I30" s="628" t="str">
        <f>IF('①6.成果目標（販促）'!G31="","",('①6.成果目標（販促）'!G31*1000))</f>
        <v/>
      </c>
      <c r="J30" s="643" t="str">
        <f t="shared" si="0"/>
        <v/>
      </c>
      <c r="M30" s="488" t="str">
        <f>IF(C31="選択","",IF(C31="中止",-(H30),IF(C31="変更",(H31-H30),"")))</f>
        <v/>
      </c>
      <c r="N30" s="488" t="str">
        <f>IF(C31="選択","",IF(C31="中止",-(I30),IF(C31="変更",(I31-I30),"")))</f>
        <v/>
      </c>
      <c r="O30" s="622" t="str">
        <f t="shared" si="1"/>
        <v/>
      </c>
      <c r="P30" s="488" t="str">
        <f t="shared" si="2"/>
        <v/>
      </c>
      <c r="Q30" s="488" t="str">
        <f t="shared" si="3"/>
        <v/>
      </c>
      <c r="R30" s="172">
        <f>IF(C31="変更",'⑦2.変更活動積算内訳（販促）'!N127,IF('⑦1.活動計画変更（販促）'!C31="中止",0,'⑦2.変更活動積算内訳（販促）'!G127))</f>
        <v>0</v>
      </c>
      <c r="S30" s="172">
        <f>IF(C31="変更",'⑦2.変更活動積算内訳（販促）'!O127,IF('⑦1.活動計画変更（販促）'!C31="中止",0,'⑦2.変更活動積算内訳（販促）'!H127))</f>
        <v>0</v>
      </c>
    </row>
    <row r="31" spans="2:19" ht="36" customHeight="1">
      <c r="B31" s="630" t="str">
        <f>IF(B30="","",B30)</f>
        <v/>
      </c>
      <c r="C31" s="598" t="s">
        <v>286</v>
      </c>
      <c r="D31" s="599"/>
      <c r="E31" s="600"/>
      <c r="F31" s="600"/>
      <c r="G31" s="601"/>
      <c r="H31" s="635" t="str">
        <f>IF('⑦2.変更活動積算内訳（販促）'!M127=0,"",'⑦2.変更活動積算内訳（販促）'!M127)</f>
        <v/>
      </c>
      <c r="I31" s="602"/>
      <c r="J31" s="645" t="str">
        <f t="shared" si="0"/>
        <v/>
      </c>
      <c r="M31" s="477"/>
      <c r="N31" s="477"/>
      <c r="O31" s="597"/>
      <c r="P31" s="477"/>
      <c r="Q31" s="477"/>
      <c r="R31" s="159"/>
      <c r="S31" s="159"/>
    </row>
    <row r="32" spans="2:19" ht="36" customHeight="1">
      <c r="B32" s="631" t="str">
        <f>IF('①4.事業内容（販促）'!B18="","",'①4.事業内容（販促）'!B18)</f>
        <v/>
      </c>
      <c r="C32" s="649" t="str">
        <f>IF(B32="","","申請時")</f>
        <v/>
      </c>
      <c r="D32" s="625" t="str">
        <f>IF('①4.事業内容（販促）'!C18="","",'①4.事業内容（販促）'!C18)</f>
        <v/>
      </c>
      <c r="E32" s="626" t="str">
        <f>IF('①4.事業内容（販促）'!D18="","",'①4.事業内容（販促）'!D18)</f>
        <v/>
      </c>
      <c r="F32" s="626" t="str">
        <f>IF('①4.事業内容（販促）'!F18="","",'①4.事業内容（販促）'!F18)</f>
        <v/>
      </c>
      <c r="G32" s="627" t="str">
        <f>IF('①4.事業内容（販促）'!H18="","",'①4.事業内容（販促）'!H18)</f>
        <v/>
      </c>
      <c r="H32" s="636">
        <f>IF('①7.積算内訳（販促）'!F136="","",'①7.積算内訳（販促）'!F136)</f>
        <v>0</v>
      </c>
      <c r="I32" s="628" t="str">
        <f>IF('①6.成果目標（販促）'!G33="","",('①6.成果目標（販促）'!G33*1000))</f>
        <v/>
      </c>
      <c r="J32" s="643" t="str">
        <f t="shared" si="0"/>
        <v/>
      </c>
      <c r="M32" s="488" t="str">
        <f>IF(C33="選択","",IF(C33="中止",-(H32),IF(C33="変更",(H33-H32),"")))</f>
        <v/>
      </c>
      <c r="N32" s="488" t="str">
        <f>IF(C33="選択","",IF(C33="中止",-(I32),IF(C33="変更",(I33-I32),"")))</f>
        <v/>
      </c>
      <c r="O32" s="622" t="str">
        <f t="shared" si="1"/>
        <v/>
      </c>
      <c r="P32" s="488" t="str">
        <f t="shared" si="2"/>
        <v/>
      </c>
      <c r="Q32" s="488" t="str">
        <f t="shared" si="3"/>
        <v/>
      </c>
      <c r="R32" s="172">
        <f>IF(C33="変更",'⑦2.変更活動積算内訳（販促）'!N137,IF('⑦1.活動計画変更（販促）'!C33="中止",0,'⑦2.変更活動積算内訳（販促）'!G137))</f>
        <v>0</v>
      </c>
      <c r="S32" s="172">
        <f>IF(C33="変更",'⑦2.変更活動積算内訳（販促）'!O137,IF('⑦1.活動計画変更（販促）'!C33="中止",0,'⑦2.変更活動積算内訳（販促）'!H137))</f>
        <v>0</v>
      </c>
    </row>
    <row r="33" spans="2:19" ht="36" customHeight="1">
      <c r="B33" s="630" t="str">
        <f>IF(B32="","",B32)</f>
        <v/>
      </c>
      <c r="C33" s="598" t="s">
        <v>286</v>
      </c>
      <c r="D33" s="599"/>
      <c r="E33" s="600"/>
      <c r="F33" s="600"/>
      <c r="G33" s="601"/>
      <c r="H33" s="635" t="str">
        <f>IF('⑦2.変更活動積算内訳（販促）'!M137=0,"",'⑦2.変更活動積算内訳（販促）'!M137)</f>
        <v/>
      </c>
      <c r="I33" s="602"/>
      <c r="J33" s="645" t="str">
        <f t="shared" si="0"/>
        <v/>
      </c>
      <c r="M33" s="477"/>
      <c r="N33" s="477"/>
      <c r="O33" s="597"/>
      <c r="P33" s="477"/>
      <c r="Q33" s="477"/>
      <c r="R33" s="159"/>
      <c r="S33" s="159"/>
    </row>
    <row r="34" spans="2:19" ht="36" customHeight="1">
      <c r="B34" s="631" t="str">
        <f>IF('①4.事業内容（販促）'!B19="","",'①4.事業内容（販促）'!B19)</f>
        <v/>
      </c>
      <c r="C34" s="649" t="str">
        <f>IF(B34="","","申請時")</f>
        <v/>
      </c>
      <c r="D34" s="625" t="str">
        <f>IF('①4.事業内容（販促）'!C19="","",'①4.事業内容（販促）'!C19)</f>
        <v/>
      </c>
      <c r="E34" s="626" t="str">
        <f>IF('①4.事業内容（販促）'!D19="","",'①4.事業内容（販促）'!D19)</f>
        <v/>
      </c>
      <c r="F34" s="626" t="str">
        <f>IF('①4.事業内容（販促）'!F19="","",'①4.事業内容（販促）'!F19)</f>
        <v/>
      </c>
      <c r="G34" s="627" t="str">
        <f>IF('①4.事業内容（販促）'!H19="","",'①4.事業内容（販促）'!H19)</f>
        <v/>
      </c>
      <c r="H34" s="636">
        <f>IF('①7.積算内訳（販促）'!F146="","",'①7.積算内訳（販促）'!F146)</f>
        <v>0</v>
      </c>
      <c r="I34" s="628" t="str">
        <f>IF('①6.成果目標（販促）'!G35="","",('①6.成果目標（販促）'!G35*1000))</f>
        <v/>
      </c>
      <c r="J34" s="643" t="str">
        <f t="shared" si="0"/>
        <v/>
      </c>
      <c r="M34" s="488" t="str">
        <f>IF(C35="選択","",IF(C35="中止",-(H34),IF(C35="変更",(H35-H34),"")))</f>
        <v/>
      </c>
      <c r="N34" s="488" t="str">
        <f>IF(C35="選択","",IF(C35="中止",-(I34),IF(C35="変更",(I35-I34),"")))</f>
        <v/>
      </c>
      <c r="O34" s="622" t="str">
        <f t="shared" si="1"/>
        <v/>
      </c>
      <c r="P34" s="488" t="str">
        <f t="shared" si="2"/>
        <v/>
      </c>
      <c r="Q34" s="488" t="str">
        <f t="shared" si="3"/>
        <v/>
      </c>
      <c r="R34" s="172">
        <f>IF(C35="変更",'⑦2.変更活動積算内訳（販促）'!N147,IF('⑦1.活動計画変更（販促）'!C35="中止",0,'⑦2.変更活動積算内訳（販促）'!G147))</f>
        <v>0</v>
      </c>
      <c r="S34" s="172">
        <f>IF(C35="変更",'⑦2.変更活動積算内訳（販促）'!O147,IF('⑦1.活動計画変更（販促）'!C35="中止",0,'⑦2.変更活動積算内訳（販促）'!H147))</f>
        <v>0</v>
      </c>
    </row>
    <row r="35" spans="2:19" ht="36" customHeight="1">
      <c r="B35" s="630" t="str">
        <f>IF(B34="","",B34)</f>
        <v/>
      </c>
      <c r="C35" s="598" t="s">
        <v>286</v>
      </c>
      <c r="D35" s="599"/>
      <c r="E35" s="600"/>
      <c r="F35" s="600"/>
      <c r="G35" s="601"/>
      <c r="H35" s="635" t="str">
        <f>IF('⑦2.変更活動積算内訳（販促）'!M147=0,"",'⑦2.変更活動積算内訳（販促）'!M147)</f>
        <v/>
      </c>
      <c r="I35" s="602"/>
      <c r="J35" s="645" t="str">
        <f t="shared" si="0"/>
        <v/>
      </c>
      <c r="M35" s="477"/>
      <c r="N35" s="477"/>
      <c r="O35" s="597"/>
      <c r="P35" s="477"/>
      <c r="Q35" s="477"/>
      <c r="R35" s="159"/>
      <c r="S35" s="159"/>
    </row>
    <row r="36" spans="2:19" ht="36" customHeight="1">
      <c r="B36" s="631" t="str">
        <f>IF('①4.事業内容（販促）'!B20="","",'①4.事業内容（販促）'!B20)</f>
        <v/>
      </c>
      <c r="C36" s="649" t="str">
        <f>IF(B36="","","申請時")</f>
        <v/>
      </c>
      <c r="D36" s="625" t="str">
        <f>IF('①4.事業内容（販促）'!C20="","",'①4.事業内容（販促）'!C20)</f>
        <v/>
      </c>
      <c r="E36" s="626" t="str">
        <f>IF('①4.事業内容（販促）'!D20="","",'①4.事業内容（販促）'!D20)</f>
        <v/>
      </c>
      <c r="F36" s="626" t="str">
        <f>IF('①4.事業内容（販促）'!F20="","",'①4.事業内容（販促）'!F20)</f>
        <v/>
      </c>
      <c r="G36" s="627" t="str">
        <f>IF('①4.事業内容（販促）'!H20="","",'①4.事業内容（販促）'!H20)</f>
        <v/>
      </c>
      <c r="H36" s="636">
        <f>IF('①7.積算内訳（販促）'!F156="","",'①7.積算内訳（販促）'!F156)</f>
        <v>0</v>
      </c>
      <c r="I36" s="628" t="str">
        <f>IF('①6.成果目標（販促）'!G37="","",('①6.成果目標（販促）'!G37*1000))</f>
        <v/>
      </c>
      <c r="J36" s="643" t="str">
        <f t="shared" si="0"/>
        <v/>
      </c>
      <c r="M36" s="488" t="str">
        <f>IF(C37="選択","",IF(C37="中止",-(H36),IF(C37="変更",(H37-H36),"")))</f>
        <v/>
      </c>
      <c r="N36" s="488" t="str">
        <f>IF(C37="選択","",IF(C37="中止",-(I36),IF(C37="変更",(I37-I36),"")))</f>
        <v/>
      </c>
      <c r="O36" s="622" t="str">
        <f t="shared" si="1"/>
        <v/>
      </c>
      <c r="P36" s="488" t="str">
        <f t="shared" si="2"/>
        <v/>
      </c>
      <c r="Q36" s="488" t="str">
        <f t="shared" si="3"/>
        <v/>
      </c>
      <c r="R36" s="172">
        <f>IF(C37="変更",'⑦2.変更活動積算内訳（販促）'!N157,IF('⑦1.活動計画変更（販促）'!C37="中止",0,'⑦2.変更活動積算内訳（販促）'!G157))</f>
        <v>0</v>
      </c>
      <c r="S36" s="172">
        <f>IF(C37="変更",'⑦2.変更活動積算内訳（販促）'!O157,IF('⑦1.活動計画変更（販促）'!C37="中止",0,'⑦2.変更活動積算内訳（販促）'!H157))</f>
        <v>0</v>
      </c>
    </row>
    <row r="37" spans="2:19" ht="36" customHeight="1">
      <c r="B37" s="630" t="str">
        <f>IF(B36="","",B36)</f>
        <v/>
      </c>
      <c r="C37" s="598" t="s">
        <v>286</v>
      </c>
      <c r="D37" s="599"/>
      <c r="E37" s="600"/>
      <c r="F37" s="600"/>
      <c r="G37" s="601"/>
      <c r="H37" s="635" t="str">
        <f>IF('⑦2.変更活動積算内訳（販促）'!M157=0,"",'⑦2.変更活動積算内訳（販促）'!M157)</f>
        <v/>
      </c>
      <c r="I37" s="602"/>
      <c r="J37" s="645" t="str">
        <f t="shared" si="0"/>
        <v/>
      </c>
      <c r="M37" s="477"/>
      <c r="N37" s="477"/>
      <c r="O37" s="597"/>
      <c r="P37" s="477"/>
      <c r="Q37" s="477"/>
      <c r="R37" s="159"/>
      <c r="S37" s="159"/>
    </row>
    <row r="38" spans="2:19" ht="36" customHeight="1">
      <c r="B38" s="631" t="str">
        <f>IF('①4.事業内容（販促）'!B21="","",'①4.事業内容（販促）'!B21)</f>
        <v/>
      </c>
      <c r="C38" s="649" t="str">
        <f>IF(B38="","","申請時")</f>
        <v/>
      </c>
      <c r="D38" s="625" t="str">
        <f>IF('①4.事業内容（販促）'!C21="","",'①4.事業内容（販促）'!C21)</f>
        <v/>
      </c>
      <c r="E38" s="626" t="str">
        <f>IF('①4.事業内容（販促）'!D21="","",'①4.事業内容（販促）'!D21)</f>
        <v/>
      </c>
      <c r="F38" s="626" t="str">
        <f>IF('①4.事業内容（販促）'!F21="","",'①4.事業内容（販促）'!F21)</f>
        <v/>
      </c>
      <c r="G38" s="627" t="str">
        <f>IF('①4.事業内容（販促）'!H21="","",'①4.事業内容（販促）'!H21)</f>
        <v/>
      </c>
      <c r="H38" s="636">
        <f>IF('①7.積算内訳（販促）'!F166="","",'①7.積算内訳（販促）'!F166)</f>
        <v>0</v>
      </c>
      <c r="I38" s="628" t="str">
        <f>IF('①6.成果目標（販促）'!G39="","",('①6.成果目標（販促）'!G39*1000))</f>
        <v/>
      </c>
      <c r="J38" s="643" t="str">
        <f t="shared" si="0"/>
        <v/>
      </c>
      <c r="M38" s="488" t="str">
        <f>IF(C39="選択","",IF(C39="中止",-(H38),IF(C39="変更",(H39-H38),"")))</f>
        <v/>
      </c>
      <c r="N38" s="488" t="str">
        <f>IF(C39="選択","",IF(C39="中止",-(I38),IF(C39="変更",(I39-I38),"")))</f>
        <v/>
      </c>
      <c r="O38" s="622" t="str">
        <f t="shared" si="1"/>
        <v/>
      </c>
      <c r="P38" s="488" t="str">
        <f t="shared" si="2"/>
        <v/>
      </c>
      <c r="Q38" s="488" t="str">
        <f t="shared" si="3"/>
        <v/>
      </c>
      <c r="R38" s="172">
        <f>IF(C39="変更",'⑦2.変更活動積算内訳（販促）'!N167,IF('⑦1.活動計画変更（販促）'!C39="中止",0,'⑦2.変更活動積算内訳（販促）'!G167))</f>
        <v>0</v>
      </c>
      <c r="S38" s="172">
        <f>IF(C39="変更",'⑦2.変更活動積算内訳（販促）'!O167,IF('⑦1.活動計画変更（販促）'!C39="中止",0,'⑦2.変更活動積算内訳（販促）'!H167))</f>
        <v>0</v>
      </c>
    </row>
    <row r="39" spans="2:19" ht="36" customHeight="1">
      <c r="B39" s="630" t="str">
        <f>IF(B38="","",B38)</f>
        <v/>
      </c>
      <c r="C39" s="598" t="s">
        <v>286</v>
      </c>
      <c r="D39" s="599"/>
      <c r="E39" s="600"/>
      <c r="F39" s="600"/>
      <c r="G39" s="601"/>
      <c r="H39" s="635" t="str">
        <f>IF('⑦2.変更活動積算内訳（販促）'!M167=0,"",'⑦2.変更活動積算内訳（販促）'!M167)</f>
        <v/>
      </c>
      <c r="I39" s="602"/>
      <c r="J39" s="645" t="str">
        <f t="shared" si="0"/>
        <v/>
      </c>
      <c r="M39" s="477"/>
      <c r="N39" s="477"/>
      <c r="O39" s="597"/>
      <c r="P39" s="477"/>
      <c r="Q39" s="477"/>
      <c r="R39" s="159"/>
      <c r="S39" s="159"/>
    </row>
    <row r="40" spans="2:19" ht="36" customHeight="1">
      <c r="B40" s="631" t="str">
        <f>IF('①4.事業内容（販促）'!B22="","",'①4.事業内容（販促）'!B22)</f>
        <v/>
      </c>
      <c r="C40" s="649" t="str">
        <f>IF(B40="","","申請時")</f>
        <v/>
      </c>
      <c r="D40" s="625" t="str">
        <f>IF('①4.事業内容（販促）'!C22="","",'①4.事業内容（販促）'!C22)</f>
        <v/>
      </c>
      <c r="E40" s="626" t="str">
        <f>IF('①4.事業内容（販促）'!D22="","",'①4.事業内容（販促）'!D22)</f>
        <v/>
      </c>
      <c r="F40" s="626" t="str">
        <f>IF('①4.事業内容（販促）'!F22="","",'①4.事業内容（販促）'!F22)</f>
        <v/>
      </c>
      <c r="G40" s="627" t="str">
        <f>IF('①4.事業内容（販促）'!H22="","",'①4.事業内容（販促）'!H22)</f>
        <v/>
      </c>
      <c r="H40" s="636">
        <f>IF('①7.積算内訳（販促）'!F176="","",'①7.積算内訳（販促）'!F176)</f>
        <v>0</v>
      </c>
      <c r="I40" s="628" t="str">
        <f>IF('①6.成果目標（販促）'!G41="","",('①6.成果目標（販促）'!G41*1000))</f>
        <v/>
      </c>
      <c r="J40" s="643" t="str">
        <f t="shared" si="0"/>
        <v/>
      </c>
      <c r="M40" s="488" t="str">
        <f>IF(C41="選択","",IF(C41="中止",-(H40),IF(C41="変更",(H41-H40),"")))</f>
        <v/>
      </c>
      <c r="N40" s="488" t="str">
        <f>IF(C41="選択","",IF(C41="中止",-(I40),IF(C41="変更",(I41-I40),"")))</f>
        <v/>
      </c>
      <c r="O40" s="622" t="str">
        <f t="shared" si="1"/>
        <v/>
      </c>
      <c r="P40" s="488" t="str">
        <f t="shared" si="2"/>
        <v/>
      </c>
      <c r="Q40" s="488" t="str">
        <f t="shared" si="3"/>
        <v/>
      </c>
      <c r="R40" s="172">
        <f>IF(C41="変更",'⑦2.変更活動積算内訳（販促）'!N177,IF('⑦1.活動計画変更（販促）'!C41="中止",0,'⑦2.変更活動積算内訳（販促）'!G177))</f>
        <v>0</v>
      </c>
      <c r="S40" s="172">
        <f>IF(C41="変更",'⑦2.変更活動積算内訳（販促）'!O177,IF('⑦1.活動計画変更（販促）'!C41="中止",0,'⑦2.変更活動積算内訳（販促）'!H177))</f>
        <v>0</v>
      </c>
    </row>
    <row r="41" spans="2:19" ht="36" customHeight="1">
      <c r="B41" s="630" t="str">
        <f>IF(B40="","",B40)</f>
        <v/>
      </c>
      <c r="C41" s="598" t="s">
        <v>286</v>
      </c>
      <c r="D41" s="599"/>
      <c r="E41" s="600"/>
      <c r="F41" s="600"/>
      <c r="G41" s="601"/>
      <c r="H41" s="635" t="str">
        <f>IF('⑦2.変更活動積算内訳（販促）'!M177=0,"",'⑦2.変更活動積算内訳（販促）'!M177)</f>
        <v/>
      </c>
      <c r="I41" s="602"/>
      <c r="J41" s="645" t="str">
        <f t="shared" si="0"/>
        <v/>
      </c>
      <c r="M41" s="477"/>
      <c r="N41" s="477"/>
      <c r="O41" s="597"/>
      <c r="P41" s="477"/>
      <c r="Q41" s="477"/>
      <c r="R41" s="159"/>
      <c r="S41" s="159"/>
    </row>
    <row r="42" spans="2:19" ht="36" customHeight="1">
      <c r="B42" s="631" t="str">
        <f>IF('①4.事業内容（販促）'!B23="","",'①4.事業内容（販促）'!B23)</f>
        <v/>
      </c>
      <c r="C42" s="649" t="str">
        <f>IF(B42="","","申請時")</f>
        <v/>
      </c>
      <c r="D42" s="625" t="str">
        <f>IF('①4.事業内容（販促）'!C23="","",'①4.事業内容（販促）'!C23)</f>
        <v/>
      </c>
      <c r="E42" s="626" t="str">
        <f>IF('①4.事業内容（販促）'!D23="","",'①4.事業内容（販促）'!D23)</f>
        <v/>
      </c>
      <c r="F42" s="626" t="str">
        <f>IF('①4.事業内容（販促）'!F23="","",'①4.事業内容（販促）'!F23)</f>
        <v/>
      </c>
      <c r="G42" s="627" t="str">
        <f>IF('①4.事業内容（販促）'!H23="","",'①4.事業内容（販促）'!H23)</f>
        <v/>
      </c>
      <c r="H42" s="636">
        <f>IF('①7.積算内訳（販促）'!F186="","",'①7.積算内訳（販促）'!F186)</f>
        <v>0</v>
      </c>
      <c r="I42" s="628" t="str">
        <f>IF('①6.成果目標（販促）'!G43="","",('①6.成果目標（販促）'!G43*1000))</f>
        <v/>
      </c>
      <c r="J42" s="643" t="str">
        <f t="shared" si="0"/>
        <v/>
      </c>
      <c r="M42" s="488" t="str">
        <f>IF(C43="選択","",IF(C43="中止",-(H42),IF(C43="変更",(H43-H42),"")))</f>
        <v/>
      </c>
      <c r="N42" s="488" t="str">
        <f>IF(C43="選択","",IF(C43="中止",-(I42),IF(C43="変更",(I43-I42),"")))</f>
        <v/>
      </c>
      <c r="O42" s="622" t="str">
        <f t="shared" si="1"/>
        <v/>
      </c>
      <c r="P42" s="488" t="str">
        <f t="shared" si="2"/>
        <v/>
      </c>
      <c r="Q42" s="488" t="str">
        <f t="shared" si="3"/>
        <v/>
      </c>
      <c r="R42" s="172">
        <f>IF(C43="変更",'⑦2.変更活動積算内訳（販促）'!N187,IF('⑦1.活動計画変更（販促）'!C43="中止",0,'⑦2.変更活動積算内訳（販促）'!G187))</f>
        <v>0</v>
      </c>
      <c r="S42" s="172">
        <f>IF(C43="変更",'⑦2.変更活動積算内訳（販促）'!O187,IF('⑦1.活動計画変更（販促）'!C43="中止",0,'⑦2.変更活動積算内訳（販促）'!H187))</f>
        <v>0</v>
      </c>
    </row>
    <row r="43" spans="2:19" ht="36" customHeight="1">
      <c r="B43" s="630" t="str">
        <f>IF(B42="","",B42)</f>
        <v/>
      </c>
      <c r="C43" s="598" t="s">
        <v>286</v>
      </c>
      <c r="D43" s="599"/>
      <c r="E43" s="600"/>
      <c r="F43" s="600"/>
      <c r="G43" s="601"/>
      <c r="H43" s="635" t="str">
        <f>IF('⑦2.変更活動積算内訳（販促）'!M187=0,"",'⑦2.変更活動積算内訳（販促）'!M187)</f>
        <v/>
      </c>
      <c r="I43" s="602"/>
      <c r="J43" s="645" t="str">
        <f t="shared" si="0"/>
        <v/>
      </c>
      <c r="M43" s="477"/>
      <c r="N43" s="477"/>
      <c r="O43" s="597"/>
      <c r="P43" s="477"/>
      <c r="Q43" s="477"/>
      <c r="R43" s="159"/>
      <c r="S43" s="159"/>
    </row>
    <row r="44" spans="2:19" ht="36" customHeight="1">
      <c r="B44" s="631" t="str">
        <f>IF('①4.事業内容（販促）'!B24="","",'①4.事業内容（販促）'!B24)</f>
        <v/>
      </c>
      <c r="C44" s="649" t="str">
        <f>IF(B44="","","申請時")</f>
        <v/>
      </c>
      <c r="D44" s="625" t="str">
        <f>IF('①4.事業内容（販促）'!C24="","",'①4.事業内容（販促）'!C24)</f>
        <v/>
      </c>
      <c r="E44" s="626" t="str">
        <f>IF('①4.事業内容（販促）'!D24="","",'①4.事業内容（販促）'!D24)</f>
        <v/>
      </c>
      <c r="F44" s="626" t="str">
        <f>IF('①4.事業内容（販促）'!F24="","",'①4.事業内容（販促）'!F24)</f>
        <v/>
      </c>
      <c r="G44" s="627" t="str">
        <f>IF('①4.事業内容（販促）'!H24="","",'①4.事業内容（販促）'!H24)</f>
        <v/>
      </c>
      <c r="H44" s="636">
        <f>IF('①7.積算内訳（販促）'!F196="","",'①7.積算内訳（販促）'!F196)</f>
        <v>0</v>
      </c>
      <c r="I44" s="628" t="str">
        <f>IF('①6.成果目標（販促）'!G45="","",('①6.成果目標（販促）'!G45*1000))</f>
        <v/>
      </c>
      <c r="J44" s="643" t="str">
        <f t="shared" si="0"/>
        <v/>
      </c>
      <c r="M44" s="488" t="str">
        <f>IF(C45="選択","",IF(C45="中止",-(H44),IF(C45="変更",(H45-H44),"")))</f>
        <v/>
      </c>
      <c r="N44" s="488" t="str">
        <f>IF(C45="選択","",IF(C45="中止",-(I44),IF(C45="変更",(I45-I44),"")))</f>
        <v/>
      </c>
      <c r="O44" s="622" t="str">
        <f t="shared" si="1"/>
        <v/>
      </c>
      <c r="P44" s="488" t="str">
        <f t="shared" si="2"/>
        <v/>
      </c>
      <c r="Q44" s="488" t="str">
        <f t="shared" si="3"/>
        <v/>
      </c>
      <c r="R44" s="172">
        <f>IF(C45="変更",'⑦2.変更活動積算内訳（販促）'!N197,IF('⑦1.活動計画変更（販促）'!C45="中止",0,'⑦2.変更活動積算内訳（販促）'!G197))</f>
        <v>0</v>
      </c>
      <c r="S44" s="172">
        <f>IF(C45="変更",'⑦2.変更活動積算内訳（販促）'!O197,IF('⑦1.活動計画変更（販促）'!C45="中止",0,'⑦2.変更活動積算内訳（販促）'!H197))</f>
        <v>0</v>
      </c>
    </row>
    <row r="45" spans="2:19" ht="36" customHeight="1" thickBot="1">
      <c r="B45" s="632" t="str">
        <f>IF(B44="","",B44)</f>
        <v/>
      </c>
      <c r="C45" s="598" t="s">
        <v>286</v>
      </c>
      <c r="D45" s="891"/>
      <c r="E45" s="892"/>
      <c r="F45" s="892"/>
      <c r="G45" s="609"/>
      <c r="H45" s="637" t="str">
        <f>IF('⑦2.変更活動積算内訳（販促）'!M197=0,"",'⑦2.変更活動積算内訳（販促）'!M197)</f>
        <v/>
      </c>
      <c r="I45" s="610"/>
      <c r="J45" s="644" t="str">
        <f t="shared" si="0"/>
        <v/>
      </c>
      <c r="M45" s="477"/>
      <c r="N45" s="477"/>
      <c r="O45" s="597"/>
      <c r="P45" s="477"/>
      <c r="Q45" s="477"/>
      <c r="R45" s="159"/>
      <c r="S45" s="159"/>
    </row>
    <row r="46" spans="2:19" ht="36" customHeight="1">
      <c r="B46" s="631" t="str">
        <f>IF('①4.事業内容（販促）'!B25="","",'①4.事業内容（販促）'!B25)</f>
        <v/>
      </c>
      <c r="C46" s="650" t="str">
        <f>IF(B46="","","申請時")</f>
        <v/>
      </c>
      <c r="D46" s="625" t="str">
        <f>IF('①4.事業内容（販促）'!C25="","",'①4.事業内容（販促）'!C25)</f>
        <v/>
      </c>
      <c r="E46" s="626" t="str">
        <f>IF('①4.事業内容（販促）'!D25="","",'①4.事業内容（販促）'!D25)</f>
        <v/>
      </c>
      <c r="F46" s="626" t="str">
        <f>IF('①4.事業内容（販促）'!F25="","",'①4.事業内容（販促）'!F25)</f>
        <v/>
      </c>
      <c r="G46" s="627" t="str">
        <f>IF('①4.事業内容（販促）'!H25="","",'①4.事業内容（販促）'!H25)</f>
        <v/>
      </c>
      <c r="H46" s="636">
        <f>IF('①7.積算内訳（販促）'!F206="","",'①7.積算内訳（販促）'!F206)</f>
        <v>0</v>
      </c>
      <c r="I46" s="628" t="str">
        <f>IF('①6.成果目標（販促）'!G47="","",('①6.成果目標（販促）'!G47*1000))</f>
        <v/>
      </c>
      <c r="J46" s="643" t="str">
        <f t="shared" ref="J46:J65" si="4">IF(I46="","",(I46/H46))</f>
        <v/>
      </c>
      <c r="M46" s="488" t="str">
        <f>IF(C47="選択","",IF(C47="中止",-(H46),IF(C47="変更",(H47-H46),"")))</f>
        <v/>
      </c>
      <c r="N46" s="488" t="str">
        <f>IF(C47="選択","",IF(C47="中止",-(I46),IF(C47="変更",(I47-I46),"")))</f>
        <v/>
      </c>
      <c r="O46" s="622" t="str">
        <f t="shared" ref="O46" si="5">IF(B46="","",B46)</f>
        <v/>
      </c>
      <c r="P46" s="488" t="str">
        <f t="shared" ref="P46" si="6">IF(B46="","",IF(C47="変更",H47,IF(C47="中止",0,H46)))</f>
        <v/>
      </c>
      <c r="Q46" s="488" t="str">
        <f t="shared" ref="Q46" si="7">IF(B46="","",IF(C47="変更",I47,IF(C47="中止",0,I46)))</f>
        <v/>
      </c>
      <c r="R46" s="172">
        <f>IF(C47="変更",'⑦2.変更活動積算内訳（販促）'!N207,IF('⑦1.活動計画変更（販促）'!C47="中止",0,'⑦2.変更活動積算内訳（販促）'!G207))</f>
        <v>0</v>
      </c>
      <c r="S46" s="172">
        <f>IF(C47="変更",'⑦2.変更活動積算内訳（販促）'!O207,IF('⑦1.活動計画変更（販促）'!C47="中止",0,'⑦2.変更活動積算内訳（販促）'!H207))</f>
        <v>0</v>
      </c>
    </row>
    <row r="47" spans="2:19" ht="36" customHeight="1">
      <c r="B47" s="630" t="str">
        <f>IF(B46="","",B46)</f>
        <v/>
      </c>
      <c r="C47" s="598" t="s">
        <v>286</v>
      </c>
      <c r="D47" s="599"/>
      <c r="E47" s="600"/>
      <c r="F47" s="600"/>
      <c r="G47" s="601"/>
      <c r="H47" s="635" t="str">
        <f>IF('⑦2.変更活動積算内訳（販促）'!M507=0,"",'⑦2.変更活動積算内訳（販促）'!M507)</f>
        <v/>
      </c>
      <c r="I47" s="602"/>
      <c r="J47" s="645" t="str">
        <f t="shared" si="4"/>
        <v/>
      </c>
      <c r="M47" s="477"/>
      <c r="N47" s="477"/>
      <c r="O47" s="597"/>
      <c r="P47" s="477"/>
      <c r="Q47" s="477"/>
      <c r="R47" s="159"/>
      <c r="S47" s="159"/>
    </row>
    <row r="48" spans="2:19" ht="36" customHeight="1">
      <c r="B48" s="631" t="str">
        <f>IF('①4.事業内容（販促）'!B26="","",'①4.事業内容（販促）'!B26)</f>
        <v/>
      </c>
      <c r="C48" s="649" t="str">
        <f>IF(B48="","","申請時")</f>
        <v/>
      </c>
      <c r="D48" s="625" t="str">
        <f>IF('①4.事業内容（販促）'!C26="","",'①4.事業内容（販促）'!C26)</f>
        <v/>
      </c>
      <c r="E48" s="626" t="str">
        <f>IF('①4.事業内容（販促）'!D26="","",'①4.事業内容（販促）'!D26)</f>
        <v/>
      </c>
      <c r="F48" s="626" t="str">
        <f>IF('①4.事業内容（販促）'!F26="","",'①4.事業内容（販促）'!F26)</f>
        <v/>
      </c>
      <c r="G48" s="627" t="str">
        <f>IF('①4.事業内容（販促）'!H26="","",'①4.事業内容（販促）'!H26)</f>
        <v/>
      </c>
      <c r="H48" s="636">
        <f>IF('①7.積算内訳（販促）'!F216="","",'①7.積算内訳（販促）'!F216)</f>
        <v>0</v>
      </c>
      <c r="I48" s="628" t="str">
        <f>IF('①6.成果目標（販促）'!G49="","",('①6.成果目標（販促）'!G49*1000))</f>
        <v/>
      </c>
      <c r="J48" s="643" t="str">
        <f t="shared" si="4"/>
        <v/>
      </c>
      <c r="M48" s="488" t="str">
        <f>IF(C49="選択","",IF(C49="中止",-(H48),IF(C49="変更",(H49-H48),"")))</f>
        <v/>
      </c>
      <c r="N48" s="488" t="str">
        <f>IF(C49="選択","",IF(C49="中止",-(I48),IF(C49="変更",(I49-I48),"")))</f>
        <v/>
      </c>
      <c r="O48" s="622" t="str">
        <f t="shared" ref="O48" si="8">IF(B48="","",B48)</f>
        <v/>
      </c>
      <c r="P48" s="488" t="str">
        <f t="shared" ref="P48" si="9">IF(B48="","",IF(C49="変更",H49,IF(C49="中止",0,H48)))</f>
        <v/>
      </c>
      <c r="Q48" s="488" t="str">
        <f t="shared" ref="Q48" si="10">IF(B48="","",IF(C49="変更",I49,IF(C49="中止",0,I48)))</f>
        <v/>
      </c>
      <c r="R48" s="172">
        <f>IF(C49="変更",'⑦2.変更活動積算内訳（販促）'!N217,IF('⑦1.活動計画変更（販促）'!C49="中止",0,'⑦2.変更活動積算内訳（販促）'!G217))</f>
        <v>0</v>
      </c>
      <c r="S48" s="172">
        <f>IF(C49="変更",'⑦2.変更活動積算内訳（販促）'!O217,IF('⑦1.活動計画変更（販促）'!C49="中止",0,'⑦2.変更活動積算内訳（販促）'!H217))</f>
        <v>0</v>
      </c>
    </row>
    <row r="49" spans="2:19" ht="36" customHeight="1">
      <c r="B49" s="630" t="str">
        <f>IF(B48="","",B48)</f>
        <v/>
      </c>
      <c r="C49" s="611" t="s">
        <v>286</v>
      </c>
      <c r="D49" s="599"/>
      <c r="E49" s="600"/>
      <c r="F49" s="600"/>
      <c r="G49" s="601"/>
      <c r="H49" s="635" t="str">
        <f>IF('⑦2.変更活動積算内訳（販促）'!M517=0,"",'⑦2.変更活動積算内訳（販促）'!M517)</f>
        <v/>
      </c>
      <c r="I49" s="602"/>
      <c r="J49" s="645" t="str">
        <f t="shared" si="4"/>
        <v/>
      </c>
      <c r="M49" s="477"/>
      <c r="N49" s="477"/>
      <c r="O49" s="597"/>
      <c r="P49" s="477"/>
      <c r="Q49" s="477"/>
      <c r="R49" s="159"/>
      <c r="S49" s="159"/>
    </row>
    <row r="50" spans="2:19" ht="36" customHeight="1">
      <c r="B50" s="631" t="str">
        <f>IF('①4.事業内容（販促）'!B27="","",'①4.事業内容（販促）'!B27)</f>
        <v/>
      </c>
      <c r="C50" s="650" t="str">
        <f>IF(B50="","","申請時")</f>
        <v/>
      </c>
      <c r="D50" s="625" t="str">
        <f>IF('①4.事業内容（販促）'!C27="","",'①4.事業内容（販促）'!C27)</f>
        <v/>
      </c>
      <c r="E50" s="626" t="str">
        <f>IF('①4.事業内容（販促）'!D27="","",'①4.事業内容（販促）'!D27)</f>
        <v/>
      </c>
      <c r="F50" s="626" t="str">
        <f>IF('①4.事業内容（販促）'!F27="","",'①4.事業内容（販促）'!F27)</f>
        <v/>
      </c>
      <c r="G50" s="627" t="str">
        <f>IF('①4.事業内容（販促）'!H27="","",'①4.事業内容（販促）'!H27)</f>
        <v/>
      </c>
      <c r="H50" s="636">
        <f>IF('①7.積算内訳（販促）'!F226="","",'①7.積算内訳（販促）'!F226)</f>
        <v>0</v>
      </c>
      <c r="I50" s="628" t="str">
        <f>IF('①6.成果目標（販促）'!G51="","",('①6.成果目標（販促）'!G51*1000))</f>
        <v/>
      </c>
      <c r="J50" s="643" t="str">
        <f t="shared" si="4"/>
        <v/>
      </c>
      <c r="M50" s="488" t="str">
        <f>IF(C51="選択","",IF(C51="中止",-(H50),IF(C51="変更",(H51-H50),"")))</f>
        <v/>
      </c>
      <c r="N50" s="488" t="str">
        <f>IF(C51="選択","",IF(C51="中止",-(I50),IF(C51="変更",(I51-I50),"")))</f>
        <v/>
      </c>
      <c r="O50" s="622" t="str">
        <f t="shared" ref="O50" si="11">IF(B50="","",B50)</f>
        <v/>
      </c>
      <c r="P50" s="488" t="str">
        <f t="shared" ref="P50" si="12">IF(B50="","",IF(C51="変更",H51,IF(C51="中止",0,H50)))</f>
        <v/>
      </c>
      <c r="Q50" s="488" t="str">
        <f t="shared" ref="Q50" si="13">IF(B50="","",IF(C51="変更",I51,IF(C51="中止",0,I50)))</f>
        <v/>
      </c>
      <c r="R50" s="172">
        <f>IF(C51="変更",'⑦2.変更活動積算内訳（販促）'!N227,IF('⑦1.活動計画変更（販促）'!C51="中止",0,'⑦2.変更活動積算内訳（販促）'!G227))</f>
        <v>0</v>
      </c>
      <c r="S50" s="172">
        <f>IF(C51="変更",'⑦2.変更活動積算内訳（販促）'!O227,IF('⑦1.活動計画変更（販促）'!C51="中止",0,'⑦2.変更活動積算内訳（販促）'!H227))</f>
        <v>0</v>
      </c>
    </row>
    <row r="51" spans="2:19" ht="36" customHeight="1">
      <c r="B51" s="630" t="str">
        <f>IF(B50="","",B50)</f>
        <v/>
      </c>
      <c r="C51" s="598" t="s">
        <v>286</v>
      </c>
      <c r="D51" s="599"/>
      <c r="E51" s="600"/>
      <c r="F51" s="600"/>
      <c r="G51" s="601"/>
      <c r="H51" s="635" t="str">
        <f>IF('⑦2.変更活動積算内訳（販促）'!M527=0,"",'⑦2.変更活動積算内訳（販促）'!M527)</f>
        <v/>
      </c>
      <c r="I51" s="602"/>
      <c r="J51" s="645" t="str">
        <f t="shared" si="4"/>
        <v/>
      </c>
      <c r="M51" s="477"/>
      <c r="N51" s="477"/>
      <c r="O51" s="597"/>
      <c r="P51" s="477"/>
      <c r="Q51" s="477"/>
      <c r="R51" s="159"/>
      <c r="S51" s="159"/>
    </row>
    <row r="52" spans="2:19" ht="36" customHeight="1">
      <c r="B52" s="631" t="str">
        <f>IF('①4.事業内容（販促）'!B28="","",'①4.事業内容（販促）'!B28)</f>
        <v/>
      </c>
      <c r="C52" s="649" t="str">
        <f>IF(B52="","","申請時")</f>
        <v/>
      </c>
      <c r="D52" s="625" t="str">
        <f>IF('①4.事業内容（販促）'!C28="","",'①4.事業内容（販促）'!C28)</f>
        <v/>
      </c>
      <c r="E52" s="626" t="str">
        <f>IF('①4.事業内容（販促）'!D28="","",'①4.事業内容（販促）'!D28)</f>
        <v/>
      </c>
      <c r="F52" s="626" t="str">
        <f>IF('①4.事業内容（販促）'!F28="","",'①4.事業内容（販促）'!F28)</f>
        <v/>
      </c>
      <c r="G52" s="627" t="str">
        <f>IF('①4.事業内容（販促）'!H28="","",'①4.事業内容（販促）'!H28)</f>
        <v/>
      </c>
      <c r="H52" s="636">
        <f>IF('①7.積算内訳（販促）'!F236="","",'①7.積算内訳（販促）'!F236)</f>
        <v>0</v>
      </c>
      <c r="I52" s="628" t="str">
        <f>IF('①6.成果目標（販促）'!G53="","",('①6.成果目標（販促）'!G53*1000))</f>
        <v/>
      </c>
      <c r="J52" s="643" t="str">
        <f t="shared" si="4"/>
        <v/>
      </c>
      <c r="M52" s="488" t="str">
        <f>IF(C53="選択","",IF(C53="中止",-(H52),IF(C53="変更",(H53-H52),"")))</f>
        <v/>
      </c>
      <c r="N52" s="488" t="str">
        <f>IF(C53="選択","",IF(C53="中止",-(I52),IF(C53="変更",(I53-I52),"")))</f>
        <v/>
      </c>
      <c r="O52" s="622" t="str">
        <f t="shared" ref="O52" si="14">IF(B52="","",B52)</f>
        <v/>
      </c>
      <c r="P52" s="488" t="str">
        <f t="shared" ref="P52" si="15">IF(B52="","",IF(C53="変更",H53,IF(C53="中止",0,H52)))</f>
        <v/>
      </c>
      <c r="Q52" s="488" t="str">
        <f t="shared" ref="Q52" si="16">IF(B52="","",IF(C53="変更",I53,IF(C53="中止",0,I52)))</f>
        <v/>
      </c>
      <c r="R52" s="172">
        <f>IF(C53="変更",'⑦2.変更活動積算内訳（販促）'!N237,IF('⑦1.活動計画変更（販促）'!C53="中止",0,'⑦2.変更活動積算内訳（販促）'!G237))</f>
        <v>0</v>
      </c>
      <c r="S52" s="172">
        <f>IF(C53="変更",'⑦2.変更活動積算内訳（販促）'!O237,IF('⑦1.活動計画変更（販促）'!C53="中止",0,'⑦2.変更活動積算内訳（販促）'!H237))</f>
        <v>0</v>
      </c>
    </row>
    <row r="53" spans="2:19" ht="36" customHeight="1">
      <c r="B53" s="630" t="str">
        <f>IF(B52="","",B52)</f>
        <v/>
      </c>
      <c r="C53" s="598" t="s">
        <v>286</v>
      </c>
      <c r="D53" s="599"/>
      <c r="E53" s="600"/>
      <c r="F53" s="600"/>
      <c r="G53" s="601"/>
      <c r="H53" s="635" t="str">
        <f>IF('⑦2.変更活動積算内訳（販促）'!M537=0,"",'⑦2.変更活動積算内訳（販促）'!M537)</f>
        <v/>
      </c>
      <c r="I53" s="602"/>
      <c r="J53" s="645" t="str">
        <f t="shared" si="4"/>
        <v/>
      </c>
      <c r="M53" s="477"/>
      <c r="N53" s="477"/>
      <c r="O53" s="597"/>
      <c r="P53" s="477"/>
      <c r="Q53" s="477"/>
      <c r="R53" s="159"/>
      <c r="S53" s="159"/>
    </row>
    <row r="54" spans="2:19" ht="36" customHeight="1">
      <c r="B54" s="631" t="str">
        <f>IF('①4.事業内容（販促）'!B29="","",'①4.事業内容（販促）'!B29)</f>
        <v/>
      </c>
      <c r="C54" s="649" t="str">
        <f>IF(B54="","","申請時")</f>
        <v/>
      </c>
      <c r="D54" s="625" t="str">
        <f>IF('①4.事業内容（販促）'!C29="","",'①4.事業内容（販促）'!C29)</f>
        <v/>
      </c>
      <c r="E54" s="626" t="str">
        <f>IF('①4.事業内容（販促）'!D29="","",'①4.事業内容（販促）'!D29)</f>
        <v/>
      </c>
      <c r="F54" s="626" t="str">
        <f>IF('①4.事業内容（販促）'!F29="","",'①4.事業内容（販促）'!F29)</f>
        <v/>
      </c>
      <c r="G54" s="627" t="str">
        <f>IF('①4.事業内容（販促）'!H29="","",'①4.事業内容（販促）'!H29)</f>
        <v/>
      </c>
      <c r="H54" s="636">
        <f>IF('①7.積算内訳（販促）'!F246="","",'①7.積算内訳（販促）'!F246)</f>
        <v>0</v>
      </c>
      <c r="I54" s="628" t="str">
        <f>IF('①6.成果目標（販促）'!G55="","",('①6.成果目標（販促）'!G55*1000))</f>
        <v/>
      </c>
      <c r="J54" s="643" t="str">
        <f t="shared" si="4"/>
        <v/>
      </c>
      <c r="M54" s="488" t="str">
        <f>IF(C55="選択","",IF(C55="中止",-(H54),IF(C55="変更",(H55-H54),"")))</f>
        <v/>
      </c>
      <c r="N54" s="488" t="str">
        <f>IF(C55="選択","",IF(C55="中止",-(I54),IF(C55="変更",(I55-I54),"")))</f>
        <v/>
      </c>
      <c r="O54" s="622" t="str">
        <f t="shared" ref="O54" si="17">IF(B54="","",B54)</f>
        <v/>
      </c>
      <c r="P54" s="488" t="str">
        <f t="shared" ref="P54" si="18">IF(B54="","",IF(C55="変更",H55,IF(C55="中止",0,H54)))</f>
        <v/>
      </c>
      <c r="Q54" s="488" t="str">
        <f t="shared" ref="Q54" si="19">IF(B54="","",IF(C55="変更",I55,IF(C55="中止",0,I54)))</f>
        <v/>
      </c>
      <c r="R54" s="172">
        <f>IF(C55="変更",'⑦2.変更活動積算内訳（販促）'!N247,IF('⑦1.活動計画変更（販促）'!C55="中止",0,'⑦2.変更活動積算内訳（販促）'!G247))</f>
        <v>0</v>
      </c>
      <c r="S54" s="172">
        <f>IF(C55="変更",'⑦2.変更活動積算内訳（販促）'!O247,IF('⑦1.活動計画変更（販促）'!C55="中止",0,'⑦2.変更活動積算内訳（販促）'!H247))</f>
        <v>0</v>
      </c>
    </row>
    <row r="55" spans="2:19" ht="36" customHeight="1">
      <c r="B55" s="630" t="str">
        <f>IF(B54="","",B54)</f>
        <v/>
      </c>
      <c r="C55" s="598" t="s">
        <v>286</v>
      </c>
      <c r="D55" s="599"/>
      <c r="E55" s="600"/>
      <c r="F55" s="600"/>
      <c r="G55" s="601"/>
      <c r="H55" s="635" t="str">
        <f>IF('⑦2.変更活動積算内訳（販促）'!M547=0,"",'⑦2.変更活動積算内訳（販促）'!M547)</f>
        <v/>
      </c>
      <c r="I55" s="602"/>
      <c r="J55" s="645" t="str">
        <f t="shared" si="4"/>
        <v/>
      </c>
      <c r="M55" s="477"/>
      <c r="N55" s="477"/>
      <c r="O55" s="597"/>
      <c r="P55" s="477"/>
      <c r="Q55" s="477"/>
      <c r="R55" s="159"/>
      <c r="S55" s="159"/>
    </row>
    <row r="56" spans="2:19" ht="36" customHeight="1">
      <c r="B56" s="631" t="str">
        <f>IF('①4.事業内容（販促）'!B30="","",'①4.事業内容（販促）'!B30)</f>
        <v/>
      </c>
      <c r="C56" s="649" t="str">
        <f>IF(B56="","","申請時")</f>
        <v/>
      </c>
      <c r="D56" s="625" t="str">
        <f>IF('①4.事業内容（販促）'!C30="","",'①4.事業内容（販促）'!C30)</f>
        <v/>
      </c>
      <c r="E56" s="626" t="str">
        <f>IF('①4.事業内容（販促）'!D30="","",'①4.事業内容（販促）'!D30)</f>
        <v/>
      </c>
      <c r="F56" s="626" t="str">
        <f>IF('①4.事業内容（販促）'!F30="","",'①4.事業内容（販促）'!F30)</f>
        <v/>
      </c>
      <c r="G56" s="627" t="str">
        <f>IF('①4.事業内容（販促）'!H30="","",'①4.事業内容（販促）'!H30)</f>
        <v/>
      </c>
      <c r="H56" s="636">
        <f>IF('①7.積算内訳（販促）'!F256="","",'①7.積算内訳（販促）'!F256)</f>
        <v>0</v>
      </c>
      <c r="I56" s="628" t="str">
        <f>IF('①6.成果目標（販促）'!G57="","",('①6.成果目標（販促）'!G57*1000))</f>
        <v/>
      </c>
      <c r="J56" s="643" t="str">
        <f t="shared" si="4"/>
        <v/>
      </c>
      <c r="M56" s="488" t="str">
        <f>IF(C57="選択","",IF(C57="中止",-(H56),IF(C57="変更",(H57-H56),"")))</f>
        <v/>
      </c>
      <c r="N56" s="488" t="str">
        <f>IF(C57="選択","",IF(C57="中止",-(I56),IF(C57="変更",(I57-I56),"")))</f>
        <v/>
      </c>
      <c r="O56" s="622" t="str">
        <f t="shared" ref="O56" si="20">IF(B56="","",B56)</f>
        <v/>
      </c>
      <c r="P56" s="488" t="str">
        <f t="shared" ref="P56" si="21">IF(B56="","",IF(C57="変更",H57,IF(C57="中止",0,H56)))</f>
        <v/>
      </c>
      <c r="Q56" s="488" t="str">
        <f t="shared" ref="Q56" si="22">IF(B56="","",IF(C57="変更",I57,IF(C57="中止",0,I56)))</f>
        <v/>
      </c>
      <c r="R56" s="172">
        <f>IF(C57="変更",'⑦2.変更活動積算内訳（販促）'!N257,IF('⑦1.活動計画変更（販促）'!C57="中止",0,'⑦2.変更活動積算内訳（販促）'!G257))</f>
        <v>0</v>
      </c>
      <c r="S56" s="172">
        <f>IF(C57="変更",'⑦2.変更活動積算内訳（販促）'!O257,IF('⑦1.活動計画変更（販促）'!C57="中止",0,'⑦2.変更活動積算内訳（販促）'!H257))</f>
        <v>0</v>
      </c>
    </row>
    <row r="57" spans="2:19" ht="36" customHeight="1">
      <c r="B57" s="630" t="str">
        <f>IF(B56="","",B56)</f>
        <v/>
      </c>
      <c r="C57" s="598" t="s">
        <v>286</v>
      </c>
      <c r="D57" s="599"/>
      <c r="E57" s="600"/>
      <c r="F57" s="600"/>
      <c r="G57" s="601"/>
      <c r="H57" s="635" t="str">
        <f>IF('⑦2.変更活動積算内訳（販促）'!M557=0,"",'⑦2.変更活動積算内訳（販促）'!M557)</f>
        <v/>
      </c>
      <c r="I57" s="602"/>
      <c r="J57" s="645" t="str">
        <f t="shared" si="4"/>
        <v/>
      </c>
      <c r="M57" s="477"/>
      <c r="N57" s="477"/>
      <c r="O57" s="597"/>
      <c r="P57" s="477"/>
      <c r="Q57" s="477"/>
      <c r="R57" s="159"/>
      <c r="S57" s="159"/>
    </row>
    <row r="58" spans="2:19" ht="36" customHeight="1">
      <c r="B58" s="631" t="str">
        <f>IF('①4.事業内容（販促）'!B31="","",'①4.事業内容（販促）'!B31)</f>
        <v/>
      </c>
      <c r="C58" s="649" t="str">
        <f>IF(B58="","","申請時")</f>
        <v/>
      </c>
      <c r="D58" s="625" t="str">
        <f>IF('①4.事業内容（販促）'!C31="","",'①4.事業内容（販促）'!C31)</f>
        <v/>
      </c>
      <c r="E58" s="626" t="str">
        <f>IF('①4.事業内容（販促）'!D31="","",'①4.事業内容（販促）'!D31)</f>
        <v/>
      </c>
      <c r="F58" s="626" t="str">
        <f>IF('①4.事業内容（販促）'!F31="","",'①4.事業内容（販促）'!F31)</f>
        <v/>
      </c>
      <c r="G58" s="627" t="str">
        <f>IF('①4.事業内容（販促）'!H31="","",'①4.事業内容（販促）'!H31)</f>
        <v/>
      </c>
      <c r="H58" s="636">
        <f>IF('①7.積算内訳（販促）'!F266="","",'①7.積算内訳（販促）'!F266)</f>
        <v>0</v>
      </c>
      <c r="I58" s="628" t="str">
        <f>IF('①6.成果目標（販促）'!G59="","",('①6.成果目標（販促）'!G59*1000))</f>
        <v/>
      </c>
      <c r="J58" s="643" t="str">
        <f t="shared" si="4"/>
        <v/>
      </c>
      <c r="M58" s="488" t="str">
        <f>IF(C59="選択","",IF(C59="中止",-(H58),IF(C59="変更",(H59-H58),"")))</f>
        <v/>
      </c>
      <c r="N58" s="488" t="str">
        <f>IF(C59="選択","",IF(C59="中止",-(I58),IF(C59="変更",(I59-I58),"")))</f>
        <v/>
      </c>
      <c r="O58" s="622" t="str">
        <f t="shared" ref="O58" si="23">IF(B58="","",B58)</f>
        <v/>
      </c>
      <c r="P58" s="488" t="str">
        <f t="shared" ref="P58" si="24">IF(B58="","",IF(C59="変更",H59,IF(C59="中止",0,H58)))</f>
        <v/>
      </c>
      <c r="Q58" s="488" t="str">
        <f t="shared" ref="Q58" si="25">IF(B58="","",IF(C59="変更",I59,IF(C59="中止",0,I58)))</f>
        <v/>
      </c>
      <c r="R58" s="172">
        <f>IF(C59="変更",'⑦2.変更活動積算内訳（販促）'!N267,IF('⑦1.活動計画変更（販促）'!C59="中止",0,'⑦2.変更活動積算内訳（販促）'!G267))</f>
        <v>0</v>
      </c>
      <c r="S58" s="172">
        <f>IF(C59="変更",'⑦2.変更活動積算内訳（販促）'!O267,IF('⑦1.活動計画変更（販促）'!C59="中止",0,'⑦2.変更活動積算内訳（販促）'!H267))</f>
        <v>0</v>
      </c>
    </row>
    <row r="59" spans="2:19" ht="36" customHeight="1">
      <c r="B59" s="630" t="str">
        <f>IF(B58="","",B58)</f>
        <v/>
      </c>
      <c r="C59" s="598" t="s">
        <v>286</v>
      </c>
      <c r="D59" s="599"/>
      <c r="E59" s="600"/>
      <c r="F59" s="600"/>
      <c r="G59" s="601"/>
      <c r="H59" s="635" t="str">
        <f>IF('⑦2.変更活動積算内訳（販促）'!M567=0,"",'⑦2.変更活動積算内訳（販促）'!M567)</f>
        <v/>
      </c>
      <c r="I59" s="602"/>
      <c r="J59" s="645" t="str">
        <f t="shared" si="4"/>
        <v/>
      </c>
      <c r="M59" s="477"/>
      <c r="N59" s="477"/>
      <c r="O59" s="597"/>
      <c r="P59" s="477"/>
      <c r="Q59" s="477"/>
      <c r="R59" s="159"/>
      <c r="S59" s="159"/>
    </row>
    <row r="60" spans="2:19" ht="36" customHeight="1">
      <c r="B60" s="631" t="str">
        <f>IF('①4.事業内容（販促）'!B32="","",'①4.事業内容（販促）'!B32)</f>
        <v/>
      </c>
      <c r="C60" s="649" t="str">
        <f>IF(B60="","","申請時")</f>
        <v/>
      </c>
      <c r="D60" s="625" t="str">
        <f>IF('①4.事業内容（販促）'!C32="","",'①4.事業内容（販促）'!C32)</f>
        <v/>
      </c>
      <c r="E60" s="626" t="str">
        <f>IF('①4.事業内容（販促）'!D32="","",'①4.事業内容（販促）'!D32)</f>
        <v/>
      </c>
      <c r="F60" s="626" t="str">
        <f>IF('①4.事業内容（販促）'!F32="","",'①4.事業内容（販促）'!F32)</f>
        <v/>
      </c>
      <c r="G60" s="627" t="str">
        <f>IF('①4.事業内容（販促）'!H32="","",'①4.事業内容（販促）'!H32)</f>
        <v/>
      </c>
      <c r="H60" s="636">
        <f>IF('①7.積算内訳（販促）'!F276="","",'①7.積算内訳（販促）'!F276)</f>
        <v>0</v>
      </c>
      <c r="I60" s="628" t="str">
        <f>IF('①6.成果目標（販促）'!G61="","",('①6.成果目標（販促）'!G61*1000))</f>
        <v/>
      </c>
      <c r="J60" s="643" t="str">
        <f t="shared" si="4"/>
        <v/>
      </c>
      <c r="M60" s="488" t="str">
        <f>IF(C61="選択","",IF(C61="中止",-(H60),IF(C61="変更",(H61-H60),"")))</f>
        <v/>
      </c>
      <c r="N60" s="488" t="str">
        <f>IF(C61="選択","",IF(C61="中止",-(I60),IF(C61="変更",(I61-I60),"")))</f>
        <v/>
      </c>
      <c r="O60" s="622" t="str">
        <f t="shared" ref="O60" si="26">IF(B60="","",B60)</f>
        <v/>
      </c>
      <c r="P60" s="488" t="str">
        <f t="shared" ref="P60" si="27">IF(B60="","",IF(C61="変更",H61,IF(C61="中止",0,H60)))</f>
        <v/>
      </c>
      <c r="Q60" s="488" t="str">
        <f t="shared" ref="Q60" si="28">IF(B60="","",IF(C61="変更",I61,IF(C61="中止",0,I60)))</f>
        <v/>
      </c>
      <c r="R60" s="172">
        <f>IF(C61="変更",'⑦2.変更活動積算内訳（販促）'!N277,IF('⑦1.活動計画変更（販促）'!C61="中止",0,'⑦2.変更活動積算内訳（販促）'!G277))</f>
        <v>0</v>
      </c>
      <c r="S60" s="172">
        <f>IF(C61="変更",'⑦2.変更活動積算内訳（販促）'!O277,IF('⑦1.活動計画変更（販促）'!C61="中止",0,'⑦2.変更活動積算内訳（販促）'!H277))</f>
        <v>0</v>
      </c>
    </row>
    <row r="61" spans="2:19" ht="36" customHeight="1">
      <c r="B61" s="630" t="str">
        <f>IF(B60="","",B60)</f>
        <v/>
      </c>
      <c r="C61" s="598" t="s">
        <v>286</v>
      </c>
      <c r="D61" s="599"/>
      <c r="E61" s="600"/>
      <c r="F61" s="600"/>
      <c r="G61" s="601"/>
      <c r="H61" s="635" t="str">
        <f>IF('⑦2.変更活動積算内訳（販促）'!M577=0,"",'⑦2.変更活動積算内訳（販促）'!M577)</f>
        <v/>
      </c>
      <c r="I61" s="602"/>
      <c r="J61" s="645" t="str">
        <f t="shared" si="4"/>
        <v/>
      </c>
      <c r="M61" s="477"/>
      <c r="N61" s="477"/>
      <c r="O61" s="597"/>
      <c r="P61" s="477"/>
      <c r="Q61" s="477"/>
      <c r="R61" s="159"/>
      <c r="S61" s="159"/>
    </row>
    <row r="62" spans="2:19" ht="36" customHeight="1">
      <c r="B62" s="631" t="str">
        <f>IF('①4.事業内容（販促）'!B33="","",'①4.事業内容（販促）'!B33)</f>
        <v/>
      </c>
      <c r="C62" s="649" t="str">
        <f>IF(B62="","","申請時")</f>
        <v/>
      </c>
      <c r="D62" s="625" t="str">
        <f>IF('①4.事業内容（販促）'!C33="","",'①4.事業内容（販促）'!C33)</f>
        <v/>
      </c>
      <c r="E62" s="626" t="str">
        <f>IF('①4.事業内容（販促）'!D33="","",'①4.事業内容（販促）'!D33)</f>
        <v/>
      </c>
      <c r="F62" s="626" t="str">
        <f>IF('①4.事業内容（販促）'!F33="","",'①4.事業内容（販促）'!F33)</f>
        <v/>
      </c>
      <c r="G62" s="627" t="str">
        <f>IF('①4.事業内容（販促）'!H33="","",'①4.事業内容（販促）'!H33)</f>
        <v/>
      </c>
      <c r="H62" s="636">
        <f>IF('①7.積算内訳（販促）'!F286="","",'①7.積算内訳（販促）'!F286)</f>
        <v>0</v>
      </c>
      <c r="I62" s="628" t="str">
        <f>IF('①6.成果目標（販促）'!G63="","",('①6.成果目標（販促）'!G63*1000))</f>
        <v/>
      </c>
      <c r="J62" s="643" t="str">
        <f t="shared" si="4"/>
        <v/>
      </c>
      <c r="M62" s="488" t="str">
        <f>IF(C63="選択","",IF(C63="中止",-(H62),IF(C63="変更",(H63-H62),"")))</f>
        <v/>
      </c>
      <c r="N62" s="488" t="str">
        <f>IF(C63="選択","",IF(C63="中止",-(I62),IF(C63="変更",(I63-I62),"")))</f>
        <v/>
      </c>
      <c r="O62" s="622" t="str">
        <f t="shared" ref="O62" si="29">IF(B62="","",B62)</f>
        <v/>
      </c>
      <c r="P62" s="488" t="str">
        <f t="shared" ref="P62" si="30">IF(B62="","",IF(C63="変更",H63,IF(C63="中止",0,H62)))</f>
        <v/>
      </c>
      <c r="Q62" s="488" t="str">
        <f t="shared" ref="Q62" si="31">IF(B62="","",IF(C63="変更",I63,IF(C63="中止",0,I62)))</f>
        <v/>
      </c>
      <c r="R62" s="172">
        <f>IF(C63="変更",'⑦2.変更活動積算内訳（販促）'!N287,IF('⑦1.活動計画変更（販促）'!C63="中止",0,'⑦2.変更活動積算内訳（販促）'!G287))</f>
        <v>0</v>
      </c>
      <c r="S62" s="172">
        <f>IF(C63="変更",'⑦2.変更活動積算内訳（販促）'!O287,IF('⑦1.活動計画変更（販促）'!C63="中止",0,'⑦2.変更活動積算内訳（販促）'!H287))</f>
        <v>0</v>
      </c>
    </row>
    <row r="63" spans="2:19" ht="36" customHeight="1">
      <c r="B63" s="630" t="str">
        <f>IF(B62="","",B62)</f>
        <v/>
      </c>
      <c r="C63" s="598" t="s">
        <v>286</v>
      </c>
      <c r="D63" s="599"/>
      <c r="E63" s="600"/>
      <c r="F63" s="600"/>
      <c r="G63" s="601"/>
      <c r="H63" s="635" t="str">
        <f>IF('⑦2.変更活動積算内訳（販促）'!M587=0,"",'⑦2.変更活動積算内訳（販促）'!M587)</f>
        <v/>
      </c>
      <c r="I63" s="602"/>
      <c r="J63" s="645" t="str">
        <f t="shared" si="4"/>
        <v/>
      </c>
      <c r="M63" s="477"/>
      <c r="N63" s="477"/>
      <c r="O63" s="597"/>
      <c r="P63" s="477"/>
      <c r="Q63" s="477"/>
      <c r="R63" s="159"/>
      <c r="S63" s="159"/>
    </row>
    <row r="64" spans="2:19" ht="36" customHeight="1">
      <c r="B64" s="631" t="str">
        <f>IF('①4.事業内容（販促）'!B34="","",'①4.事業内容（販促）'!B34)</f>
        <v/>
      </c>
      <c r="C64" s="649" t="str">
        <f>IF(B64="","","申請時")</f>
        <v/>
      </c>
      <c r="D64" s="625" t="str">
        <f>IF('①4.事業内容（販促）'!C34="","",'①4.事業内容（販促）'!C34)</f>
        <v/>
      </c>
      <c r="E64" s="626" t="str">
        <f>IF('①4.事業内容（販促）'!D34="","",'①4.事業内容（販促）'!D34)</f>
        <v/>
      </c>
      <c r="F64" s="626" t="str">
        <f>IF('①4.事業内容（販促）'!F34="","",'①4.事業内容（販促）'!F34)</f>
        <v/>
      </c>
      <c r="G64" s="627" t="str">
        <f>IF('①4.事業内容（販促）'!H34="","",'①4.事業内容（販促）'!H34)</f>
        <v/>
      </c>
      <c r="H64" s="636">
        <f>IF('①7.積算内訳（販促）'!F296="","",'①7.積算内訳（販促）'!F296)</f>
        <v>0</v>
      </c>
      <c r="I64" s="628" t="str">
        <f>IF('①6.成果目標（販促）'!G65="","",('①6.成果目標（販促）'!G65*1000))</f>
        <v/>
      </c>
      <c r="J64" s="643" t="str">
        <f t="shared" si="4"/>
        <v/>
      </c>
      <c r="M64" s="488" t="str">
        <f>IF(C65="選択","",IF(C65="中止",-(H64),IF(C65="変更",(H65-H64),"")))</f>
        <v/>
      </c>
      <c r="N64" s="488" t="str">
        <f>IF(C65="選択","",IF(C65="中止",-(I64),IF(C65="変更",(I65-I64),"")))</f>
        <v/>
      </c>
      <c r="O64" s="622" t="str">
        <f t="shared" ref="O64" si="32">IF(B64="","",B64)</f>
        <v/>
      </c>
      <c r="P64" s="488" t="str">
        <f t="shared" ref="P64" si="33">IF(B64="","",IF(C65="変更",H65,IF(C65="中止",0,H64)))</f>
        <v/>
      </c>
      <c r="Q64" s="488" t="str">
        <f t="shared" ref="Q64" si="34">IF(B64="","",IF(C65="変更",I65,IF(C65="中止",0,I64)))</f>
        <v/>
      </c>
      <c r="R64" s="172">
        <f>IF(C65="変更",'⑦2.変更活動積算内訳（販促）'!N297,IF('⑦1.活動計画変更（販促）'!C65="中止",0,'⑦2.変更活動積算内訳（販促）'!G297))</f>
        <v>0</v>
      </c>
      <c r="S64" s="172">
        <f>IF(C65="変更",'⑦2.変更活動積算内訳（販促）'!O297,IF('⑦1.活動計画変更（販促）'!C65="中止",0,'⑦2.変更活動積算内訳（販促）'!H297))</f>
        <v>0</v>
      </c>
    </row>
    <row r="65" spans="2:19" ht="36" customHeight="1">
      <c r="B65" s="630" t="str">
        <f>IF(B64="","",B64)</f>
        <v/>
      </c>
      <c r="C65" s="611" t="s">
        <v>286</v>
      </c>
      <c r="D65" s="599"/>
      <c r="E65" s="600"/>
      <c r="F65" s="600"/>
      <c r="G65" s="601"/>
      <c r="H65" s="635" t="str">
        <f>IF('⑦2.変更活動積算内訳（販促）'!M597=0,"",'⑦2.変更活動積算内訳（販促）'!M597)</f>
        <v/>
      </c>
      <c r="I65" s="602"/>
      <c r="J65" s="645" t="str">
        <f t="shared" si="4"/>
        <v/>
      </c>
      <c r="M65" s="477"/>
      <c r="N65" s="477"/>
      <c r="O65" s="597"/>
      <c r="P65" s="477"/>
      <c r="Q65" s="477"/>
      <c r="R65" s="159"/>
      <c r="S65" s="159"/>
    </row>
    <row r="66" spans="2:19" ht="36" customHeight="1">
      <c r="B66" s="631" t="str">
        <f>IF('①4.事業内容（販促）'!B35="","",'①4.事業内容（販促）'!B35)</f>
        <v/>
      </c>
      <c r="C66" s="650" t="str">
        <f>IF(B66="","","申請時")</f>
        <v/>
      </c>
      <c r="D66" s="625" t="str">
        <f>IF('①4.事業内容（販促）'!C35="","",'①4.事業内容（販促）'!C35)</f>
        <v/>
      </c>
      <c r="E66" s="626" t="str">
        <f>IF('①4.事業内容（販促）'!D35="","",'①4.事業内容（販促）'!D35)</f>
        <v/>
      </c>
      <c r="F66" s="626" t="str">
        <f>IF('①4.事業内容（販促）'!F35="","",'①4.事業内容（販促）'!F35)</f>
        <v/>
      </c>
      <c r="G66" s="627" t="str">
        <f>IF('①4.事業内容（販促）'!H35="","",'①4.事業内容（販促）'!H35)</f>
        <v/>
      </c>
      <c r="H66" s="636">
        <f>IF('①7.積算内訳（販促）'!F306="","",'①7.積算内訳（販促）'!F306)</f>
        <v>0</v>
      </c>
      <c r="I66" s="628" t="str">
        <f>IF('①6.成果目標（販促）'!G67="","",('①6.成果目標（販促）'!G67*1000))</f>
        <v/>
      </c>
      <c r="J66" s="643" t="str">
        <f t="shared" ref="J66:J85" si="35">IF(I66="","",(I66/H66))</f>
        <v/>
      </c>
      <c r="M66" s="488" t="str">
        <f>IF(C67="選択","",IF(C67="中止",-(H66),IF(C67="変更",(H67-H66),"")))</f>
        <v/>
      </c>
      <c r="N66" s="488" t="str">
        <f>IF(C67="選択","",IF(C67="中止",-(I66),IF(C67="変更",(I67-I66),"")))</f>
        <v/>
      </c>
      <c r="O66" s="622" t="str">
        <f t="shared" ref="O66" si="36">IF(B66="","",B66)</f>
        <v/>
      </c>
      <c r="P66" s="488" t="str">
        <f t="shared" ref="P66" si="37">IF(B66="","",IF(C67="変更",H67,IF(C67="中止",0,H66)))</f>
        <v/>
      </c>
      <c r="Q66" s="488" t="str">
        <f t="shared" ref="Q66" si="38">IF(B66="","",IF(C67="変更",I67,IF(C67="中止",0,I66)))</f>
        <v/>
      </c>
      <c r="R66" s="172">
        <f>IF(C67="変更",'⑦2.変更活動積算内訳（販促）'!N307,IF('⑦1.活動計画変更（販促）'!C67="中止",0,'⑦2.変更活動積算内訳（販促）'!G307))</f>
        <v>0</v>
      </c>
      <c r="S66" s="172">
        <f>IF(C67="変更",'⑦2.変更活動積算内訳（販促）'!O307,IF('⑦1.活動計画変更（販促）'!C67="中止",0,'⑦2.変更活動積算内訳（販促）'!H307))</f>
        <v>0</v>
      </c>
    </row>
    <row r="67" spans="2:19" ht="36" customHeight="1">
      <c r="B67" s="630" t="str">
        <f>IF(B66="","",B66)</f>
        <v/>
      </c>
      <c r="C67" s="598" t="s">
        <v>286</v>
      </c>
      <c r="D67" s="599"/>
      <c r="E67" s="600"/>
      <c r="F67" s="600"/>
      <c r="G67" s="601"/>
      <c r="H67" s="635" t="str">
        <f>IF('⑦2.変更活動積算内訳（販促）'!M607=0,"",'⑦2.変更活動積算内訳（販促）'!M607)</f>
        <v/>
      </c>
      <c r="I67" s="602"/>
      <c r="J67" s="645" t="str">
        <f t="shared" si="35"/>
        <v/>
      </c>
      <c r="M67" s="477"/>
      <c r="N67" s="477"/>
      <c r="O67" s="597"/>
      <c r="P67" s="477"/>
      <c r="Q67" s="477"/>
      <c r="R67" s="159"/>
      <c r="S67" s="159"/>
    </row>
    <row r="68" spans="2:19" ht="36" customHeight="1">
      <c r="B68" s="631" t="str">
        <f>IF('①4.事業内容（販促）'!B36="","",'①4.事業内容（販促）'!B36)</f>
        <v/>
      </c>
      <c r="C68" s="649" t="str">
        <f>IF(B68="","","申請時")</f>
        <v/>
      </c>
      <c r="D68" s="625" t="str">
        <f>IF('①4.事業内容（販促）'!C36="","",'①4.事業内容（販促）'!C36)</f>
        <v/>
      </c>
      <c r="E68" s="626" t="str">
        <f>IF('①4.事業内容（販促）'!D36="","",'①4.事業内容（販促）'!D36)</f>
        <v/>
      </c>
      <c r="F68" s="626" t="str">
        <f>IF('①4.事業内容（販促）'!F36="","",'①4.事業内容（販促）'!F36)</f>
        <v/>
      </c>
      <c r="G68" s="627" t="str">
        <f>IF('①4.事業内容（販促）'!H36="","",'①4.事業内容（販促）'!H36)</f>
        <v/>
      </c>
      <c r="H68" s="636">
        <f>IF('①7.積算内訳（販促）'!F316="","",'①7.積算内訳（販促）'!F316)</f>
        <v>0</v>
      </c>
      <c r="I68" s="628" t="str">
        <f>IF('①6.成果目標（販促）'!G69="","",('①6.成果目標（販促）'!G69*1000))</f>
        <v/>
      </c>
      <c r="J68" s="643" t="str">
        <f t="shared" si="35"/>
        <v/>
      </c>
      <c r="M68" s="488" t="str">
        <f>IF(C69="選択","",IF(C69="中止",-(H68),IF(C69="変更",(H69-H68),"")))</f>
        <v/>
      </c>
      <c r="N68" s="488" t="str">
        <f>IF(C69="選択","",IF(C69="中止",-(I68),IF(C69="変更",(I69-I68),"")))</f>
        <v/>
      </c>
      <c r="O68" s="622" t="str">
        <f t="shared" ref="O68" si="39">IF(B68="","",B68)</f>
        <v/>
      </c>
      <c r="P68" s="488" t="str">
        <f t="shared" ref="P68" si="40">IF(B68="","",IF(C69="変更",H69,IF(C69="中止",0,H68)))</f>
        <v/>
      </c>
      <c r="Q68" s="488" t="str">
        <f t="shared" ref="Q68" si="41">IF(B68="","",IF(C69="変更",I69,IF(C69="中止",0,I68)))</f>
        <v/>
      </c>
      <c r="R68" s="172">
        <f>IF(C69="変更",'⑦2.変更活動積算内訳（販促）'!N317,IF('⑦1.活動計画変更（販促）'!C69="中止",0,'⑦2.変更活動積算内訳（販促）'!G317))</f>
        <v>0</v>
      </c>
      <c r="S68" s="172">
        <f>IF(C69="変更",'⑦2.変更活動積算内訳（販促）'!O317,IF('⑦1.活動計画変更（販促）'!C69="中止",0,'⑦2.変更活動積算内訳（販促）'!H317))</f>
        <v>0</v>
      </c>
    </row>
    <row r="69" spans="2:19" ht="36" customHeight="1">
      <c r="B69" s="630" t="str">
        <f>IF(B68="","",B68)</f>
        <v/>
      </c>
      <c r="C69" s="611" t="s">
        <v>286</v>
      </c>
      <c r="D69" s="599"/>
      <c r="E69" s="600"/>
      <c r="F69" s="600"/>
      <c r="G69" s="601"/>
      <c r="H69" s="635" t="str">
        <f>IF('⑦2.変更活動積算内訳（販促）'!M617=0,"",'⑦2.変更活動積算内訳（販促）'!M617)</f>
        <v/>
      </c>
      <c r="I69" s="602"/>
      <c r="J69" s="645" t="str">
        <f t="shared" si="35"/>
        <v/>
      </c>
      <c r="M69" s="477"/>
      <c r="N69" s="477"/>
      <c r="O69" s="597"/>
      <c r="P69" s="477"/>
      <c r="Q69" s="477"/>
      <c r="R69" s="159"/>
      <c r="S69" s="159"/>
    </row>
    <row r="70" spans="2:19" ht="36" customHeight="1">
      <c r="B70" s="631" t="str">
        <f>IF('①4.事業内容（販促）'!B37="","",'①4.事業内容（販促）'!B37)</f>
        <v/>
      </c>
      <c r="C70" s="650" t="str">
        <f>IF(B70="","","申請時")</f>
        <v/>
      </c>
      <c r="D70" s="625" t="str">
        <f>IF('①4.事業内容（販促）'!C37="","",'①4.事業内容（販促）'!C37)</f>
        <v/>
      </c>
      <c r="E70" s="626" t="str">
        <f>IF('①4.事業内容（販促）'!D37="","",'①4.事業内容（販促）'!D37)</f>
        <v/>
      </c>
      <c r="F70" s="626" t="str">
        <f>IF('①4.事業内容（販促）'!F37="","",'①4.事業内容（販促）'!F37)</f>
        <v/>
      </c>
      <c r="G70" s="627" t="str">
        <f>IF('①4.事業内容（販促）'!H37="","",'①4.事業内容（販促）'!H37)</f>
        <v/>
      </c>
      <c r="H70" s="636">
        <f>IF('①7.積算内訳（販促）'!F326="","",'①7.積算内訳（販促）'!F326)</f>
        <v>0</v>
      </c>
      <c r="I70" s="628" t="str">
        <f>IF('①6.成果目標（販促）'!G71="","",('①6.成果目標（販促）'!G71*1000))</f>
        <v/>
      </c>
      <c r="J70" s="643" t="str">
        <f t="shared" si="35"/>
        <v/>
      </c>
      <c r="M70" s="488" t="str">
        <f>IF(C71="選択","",IF(C71="中止",-(H70),IF(C71="変更",(H71-H70),"")))</f>
        <v/>
      </c>
      <c r="N70" s="488" t="str">
        <f>IF(C71="選択","",IF(C71="中止",-(I70),IF(C71="変更",(I71-I70),"")))</f>
        <v/>
      </c>
      <c r="O70" s="622" t="str">
        <f t="shared" ref="O70" si="42">IF(B70="","",B70)</f>
        <v/>
      </c>
      <c r="P70" s="488" t="str">
        <f t="shared" ref="P70" si="43">IF(B70="","",IF(C71="変更",H71,IF(C71="中止",0,H70)))</f>
        <v/>
      </c>
      <c r="Q70" s="488" t="str">
        <f t="shared" ref="Q70" si="44">IF(B70="","",IF(C71="変更",I71,IF(C71="中止",0,I70)))</f>
        <v/>
      </c>
      <c r="R70" s="172">
        <f>IF(C71="変更",'⑦2.変更活動積算内訳（販促）'!N327,IF('⑦1.活動計画変更（販促）'!C71="中止",0,'⑦2.変更活動積算内訳（販促）'!G327))</f>
        <v>0</v>
      </c>
      <c r="S70" s="172">
        <f>IF(C71="変更",'⑦2.変更活動積算内訳（販促）'!O327,IF('⑦1.活動計画変更（販促）'!C71="中止",0,'⑦2.変更活動積算内訳（販促）'!H327))</f>
        <v>0</v>
      </c>
    </row>
    <row r="71" spans="2:19" ht="36" customHeight="1">
      <c r="B71" s="630" t="str">
        <f>IF(B70="","",B70)</f>
        <v/>
      </c>
      <c r="C71" s="598" t="s">
        <v>286</v>
      </c>
      <c r="D71" s="599"/>
      <c r="E71" s="600"/>
      <c r="F71" s="600"/>
      <c r="G71" s="601"/>
      <c r="H71" s="635" t="str">
        <f>IF('⑦2.変更活動積算内訳（販促）'!M627=0,"",'⑦2.変更活動積算内訳（販促）'!M627)</f>
        <v/>
      </c>
      <c r="I71" s="602"/>
      <c r="J71" s="645" t="str">
        <f t="shared" si="35"/>
        <v/>
      </c>
      <c r="M71" s="477"/>
      <c r="N71" s="477"/>
      <c r="O71" s="597"/>
      <c r="P71" s="477"/>
      <c r="Q71" s="477"/>
      <c r="R71" s="159"/>
      <c r="S71" s="159"/>
    </row>
    <row r="72" spans="2:19" ht="36" customHeight="1">
      <c r="B72" s="631" t="str">
        <f>IF('①4.事業内容（販促）'!B38="","",'①4.事業内容（販促）'!B38)</f>
        <v/>
      </c>
      <c r="C72" s="649" t="str">
        <f>IF(B72="","","申請時")</f>
        <v/>
      </c>
      <c r="D72" s="625" t="str">
        <f>IF('①4.事業内容（販促）'!C38="","",'①4.事業内容（販促）'!C38)</f>
        <v/>
      </c>
      <c r="E72" s="626" t="str">
        <f>IF('①4.事業内容（販促）'!D38="","",'①4.事業内容（販促）'!D38)</f>
        <v/>
      </c>
      <c r="F72" s="626" t="str">
        <f>IF('①4.事業内容（販促）'!F38="","",'①4.事業内容（販促）'!F38)</f>
        <v/>
      </c>
      <c r="G72" s="627" t="str">
        <f>IF('①4.事業内容（販促）'!H38="","",'①4.事業内容（販促）'!H38)</f>
        <v/>
      </c>
      <c r="H72" s="636">
        <f>IF('①7.積算内訳（販促）'!F336="","",'①7.積算内訳（販促）'!F336)</f>
        <v>0</v>
      </c>
      <c r="I72" s="628" t="str">
        <f>IF('①6.成果目標（販促）'!G73="","",('①6.成果目標（販促）'!G73*1000))</f>
        <v/>
      </c>
      <c r="J72" s="643" t="str">
        <f t="shared" si="35"/>
        <v/>
      </c>
      <c r="M72" s="488" t="str">
        <f>IF(C73="選択","",IF(C73="中止",-(H72),IF(C73="変更",(H73-H72),"")))</f>
        <v/>
      </c>
      <c r="N72" s="488" t="str">
        <f>IF(C73="選択","",IF(C73="中止",-(I72),IF(C73="変更",(I73-I72),"")))</f>
        <v/>
      </c>
      <c r="O72" s="622" t="str">
        <f t="shared" ref="O72" si="45">IF(B72="","",B72)</f>
        <v/>
      </c>
      <c r="P72" s="488" t="str">
        <f t="shared" ref="P72" si="46">IF(B72="","",IF(C73="変更",H73,IF(C73="中止",0,H72)))</f>
        <v/>
      </c>
      <c r="Q72" s="488" t="str">
        <f t="shared" ref="Q72" si="47">IF(B72="","",IF(C73="変更",I73,IF(C73="中止",0,I72)))</f>
        <v/>
      </c>
      <c r="R72" s="172">
        <f>IF(C73="変更",'⑦2.変更活動積算内訳（販促）'!N337,IF('⑦1.活動計画変更（販促）'!C73="中止",0,'⑦2.変更活動積算内訳（販促）'!G337))</f>
        <v>0</v>
      </c>
      <c r="S72" s="172">
        <f>IF(C73="変更",'⑦2.変更活動積算内訳（販促）'!O337,IF('⑦1.活動計画変更（販促）'!C73="中止",0,'⑦2.変更活動積算内訳（販促）'!H337))</f>
        <v>0</v>
      </c>
    </row>
    <row r="73" spans="2:19" ht="36" customHeight="1">
      <c r="B73" s="630" t="str">
        <f>IF(B72="","",B72)</f>
        <v/>
      </c>
      <c r="C73" s="598" t="s">
        <v>286</v>
      </c>
      <c r="D73" s="599"/>
      <c r="E73" s="600"/>
      <c r="F73" s="600"/>
      <c r="G73" s="601"/>
      <c r="H73" s="635" t="str">
        <f>IF('⑦2.変更活動積算内訳（販促）'!M637=0,"",'⑦2.変更活動積算内訳（販促）'!M637)</f>
        <v/>
      </c>
      <c r="I73" s="602"/>
      <c r="J73" s="645" t="str">
        <f t="shared" si="35"/>
        <v/>
      </c>
      <c r="M73" s="477"/>
      <c r="N73" s="477"/>
      <c r="O73" s="597"/>
      <c r="P73" s="477"/>
      <c r="Q73" s="477"/>
      <c r="R73" s="159"/>
      <c r="S73" s="159"/>
    </row>
    <row r="74" spans="2:19" ht="36" customHeight="1">
      <c r="B74" s="631" t="str">
        <f>IF('①4.事業内容（販促）'!B39="","",'①4.事業内容（販促）'!B39)</f>
        <v/>
      </c>
      <c r="C74" s="649" t="str">
        <f>IF(B74="","","申請時")</f>
        <v/>
      </c>
      <c r="D74" s="625" t="str">
        <f>IF('①4.事業内容（販促）'!C39="","",'①4.事業内容（販促）'!C39)</f>
        <v/>
      </c>
      <c r="E74" s="626" t="str">
        <f>IF('①4.事業内容（販促）'!D39="","",'①4.事業内容（販促）'!D39)</f>
        <v/>
      </c>
      <c r="F74" s="626" t="str">
        <f>IF('①4.事業内容（販促）'!F39="","",'①4.事業内容（販促）'!F39)</f>
        <v/>
      </c>
      <c r="G74" s="627" t="str">
        <f>IF('①4.事業内容（販促）'!H39="","",'①4.事業内容（販促）'!H39)</f>
        <v/>
      </c>
      <c r="H74" s="636">
        <f>IF('①7.積算内訳（販促）'!F346="","",'①7.積算内訳（販促）'!F346)</f>
        <v>0</v>
      </c>
      <c r="I74" s="628" t="str">
        <f>IF('①6.成果目標（販促）'!G75="","",('①6.成果目標（販促）'!G75*1000))</f>
        <v/>
      </c>
      <c r="J74" s="643" t="str">
        <f t="shared" si="35"/>
        <v/>
      </c>
      <c r="M74" s="488" t="str">
        <f>IF(C75="選択","",IF(C75="中止",-(H74),IF(C75="変更",(H75-H74),"")))</f>
        <v/>
      </c>
      <c r="N74" s="488" t="str">
        <f>IF(C75="選択","",IF(C75="中止",-(I74),IF(C75="変更",(I75-I74),"")))</f>
        <v/>
      </c>
      <c r="O74" s="622" t="str">
        <f t="shared" ref="O74" si="48">IF(B74="","",B74)</f>
        <v/>
      </c>
      <c r="P74" s="488" t="str">
        <f t="shared" ref="P74" si="49">IF(B74="","",IF(C75="変更",H75,IF(C75="中止",0,H74)))</f>
        <v/>
      </c>
      <c r="Q74" s="488" t="str">
        <f t="shared" ref="Q74" si="50">IF(B74="","",IF(C75="変更",I75,IF(C75="中止",0,I74)))</f>
        <v/>
      </c>
      <c r="R74" s="172">
        <f>IF(C75="変更",'⑦2.変更活動積算内訳（販促）'!N347,IF('⑦1.活動計画変更（販促）'!C75="中止",0,'⑦2.変更活動積算内訳（販促）'!G347))</f>
        <v>0</v>
      </c>
      <c r="S74" s="172">
        <f>IF(C75="変更",'⑦2.変更活動積算内訳（販促）'!O347,IF('⑦1.活動計画変更（販促）'!C75="中止",0,'⑦2.変更活動積算内訳（販促）'!H347))</f>
        <v>0</v>
      </c>
    </row>
    <row r="75" spans="2:19" ht="36" customHeight="1">
      <c r="B75" s="630" t="str">
        <f>IF(B74="","",B74)</f>
        <v/>
      </c>
      <c r="C75" s="598" t="s">
        <v>286</v>
      </c>
      <c r="D75" s="599"/>
      <c r="E75" s="600"/>
      <c r="F75" s="600"/>
      <c r="G75" s="601"/>
      <c r="H75" s="635" t="str">
        <f>IF('⑦2.変更活動積算内訳（販促）'!M647=0,"",'⑦2.変更活動積算内訳（販促）'!M647)</f>
        <v/>
      </c>
      <c r="I75" s="602"/>
      <c r="J75" s="645" t="str">
        <f t="shared" si="35"/>
        <v/>
      </c>
      <c r="M75" s="477"/>
      <c r="N75" s="477"/>
      <c r="O75" s="597"/>
      <c r="P75" s="477"/>
      <c r="Q75" s="477"/>
      <c r="R75" s="159"/>
      <c r="S75" s="159"/>
    </row>
    <row r="76" spans="2:19" ht="36" customHeight="1">
      <c r="B76" s="631" t="str">
        <f>IF('①4.事業内容（販促）'!B40="","",'①4.事業内容（販促）'!B40)</f>
        <v/>
      </c>
      <c r="C76" s="649" t="str">
        <f>IF(B76="","","申請時")</f>
        <v/>
      </c>
      <c r="D76" s="625" t="str">
        <f>IF('①4.事業内容（販促）'!C40="","",'①4.事業内容（販促）'!C40)</f>
        <v/>
      </c>
      <c r="E76" s="626" t="str">
        <f>IF('①4.事業内容（販促）'!D40="","",'①4.事業内容（販促）'!D40)</f>
        <v/>
      </c>
      <c r="F76" s="626" t="str">
        <f>IF('①4.事業内容（販促）'!F40="","",'①4.事業内容（販促）'!F40)</f>
        <v/>
      </c>
      <c r="G76" s="627" t="str">
        <f>IF('①4.事業内容（販促）'!H40="","",'①4.事業内容（販促）'!H40)</f>
        <v/>
      </c>
      <c r="H76" s="636">
        <f>IF('①7.積算内訳（販促）'!F356="","",'①7.積算内訳（販促）'!F356)</f>
        <v>0</v>
      </c>
      <c r="I76" s="628" t="str">
        <f>IF('①6.成果目標（販促）'!G77="","",('①6.成果目標（販促）'!G77*1000))</f>
        <v/>
      </c>
      <c r="J76" s="643" t="str">
        <f t="shared" si="35"/>
        <v/>
      </c>
      <c r="M76" s="488" t="str">
        <f>IF(C77="選択","",IF(C77="中止",-(H76),IF(C77="変更",(H77-H76),"")))</f>
        <v/>
      </c>
      <c r="N76" s="488" t="str">
        <f>IF(C77="選択","",IF(C77="中止",-(I76),IF(C77="変更",(I77-I76),"")))</f>
        <v/>
      </c>
      <c r="O76" s="622" t="str">
        <f t="shared" ref="O76" si="51">IF(B76="","",B76)</f>
        <v/>
      </c>
      <c r="P76" s="488" t="str">
        <f t="shared" ref="P76" si="52">IF(B76="","",IF(C77="変更",H77,IF(C77="中止",0,H76)))</f>
        <v/>
      </c>
      <c r="Q76" s="488" t="str">
        <f t="shared" ref="Q76" si="53">IF(B76="","",IF(C77="変更",I77,IF(C77="中止",0,I76)))</f>
        <v/>
      </c>
      <c r="R76" s="172">
        <f>IF(C77="変更",'⑦2.変更活動積算内訳（販促）'!N357,IF('⑦1.活動計画変更（販促）'!C77="中止",0,'⑦2.変更活動積算内訳（販促）'!G357))</f>
        <v>0</v>
      </c>
      <c r="S76" s="172">
        <f>IF(C77="変更",'⑦2.変更活動積算内訳（販促）'!O357,IF('⑦1.活動計画変更（販促）'!C77="中止",0,'⑦2.変更活動積算内訳（販促）'!H357))</f>
        <v>0</v>
      </c>
    </row>
    <row r="77" spans="2:19" ht="36" customHeight="1">
      <c r="B77" s="630" t="str">
        <f>IF(B76="","",B76)</f>
        <v/>
      </c>
      <c r="C77" s="598" t="s">
        <v>286</v>
      </c>
      <c r="D77" s="599"/>
      <c r="E77" s="600"/>
      <c r="F77" s="600"/>
      <c r="G77" s="601"/>
      <c r="H77" s="635" t="str">
        <f>IF('⑦2.変更活動積算内訳（販促）'!M657=0,"",'⑦2.変更活動積算内訳（販促）'!M657)</f>
        <v/>
      </c>
      <c r="I77" s="602"/>
      <c r="J77" s="645" t="str">
        <f t="shared" si="35"/>
        <v/>
      </c>
      <c r="M77" s="477"/>
      <c r="N77" s="477"/>
      <c r="O77" s="597"/>
      <c r="P77" s="477"/>
      <c r="Q77" s="477"/>
      <c r="R77" s="159"/>
      <c r="S77" s="159"/>
    </row>
    <row r="78" spans="2:19" ht="36" customHeight="1">
      <c r="B78" s="631" t="str">
        <f>IF('①4.事業内容（販促）'!B41="","",'①4.事業内容（販促）'!B41)</f>
        <v/>
      </c>
      <c r="C78" s="649" t="str">
        <f>IF(B78="","","申請時")</f>
        <v/>
      </c>
      <c r="D78" s="625" t="str">
        <f>IF('①4.事業内容（販促）'!C41="","",'①4.事業内容（販促）'!C41)</f>
        <v/>
      </c>
      <c r="E78" s="626" t="str">
        <f>IF('①4.事業内容（販促）'!D41="","",'①4.事業内容（販促）'!D41)</f>
        <v/>
      </c>
      <c r="F78" s="626" t="str">
        <f>IF('①4.事業内容（販促）'!F41="","",'①4.事業内容（販促）'!F41)</f>
        <v/>
      </c>
      <c r="G78" s="627" t="str">
        <f>IF('①4.事業内容（販促）'!H41="","",'①4.事業内容（販促）'!H41)</f>
        <v/>
      </c>
      <c r="H78" s="636">
        <f>IF('①7.積算内訳（販促）'!F366="","",'①7.積算内訳（販促）'!F366)</f>
        <v>0</v>
      </c>
      <c r="I78" s="628" t="str">
        <f>IF('①6.成果目標（販促）'!G79="","",('①6.成果目標（販促）'!G79*1000))</f>
        <v/>
      </c>
      <c r="J78" s="643" t="str">
        <f t="shared" si="35"/>
        <v/>
      </c>
      <c r="M78" s="488" t="str">
        <f>IF(C79="選択","",IF(C79="中止",-(H78),IF(C79="変更",(H79-H78),"")))</f>
        <v/>
      </c>
      <c r="N78" s="488" t="str">
        <f>IF(C79="選択","",IF(C79="中止",-(I78),IF(C79="変更",(I79-I78),"")))</f>
        <v/>
      </c>
      <c r="O78" s="622" t="str">
        <f t="shared" ref="O78" si="54">IF(B78="","",B78)</f>
        <v/>
      </c>
      <c r="P78" s="488" t="str">
        <f t="shared" ref="P78" si="55">IF(B78="","",IF(C79="変更",H79,IF(C79="中止",0,H78)))</f>
        <v/>
      </c>
      <c r="Q78" s="488" t="str">
        <f t="shared" ref="Q78" si="56">IF(B78="","",IF(C79="変更",I79,IF(C79="中止",0,I78)))</f>
        <v/>
      </c>
      <c r="R78" s="172">
        <f>IF(C79="変更",'⑦2.変更活動積算内訳（販促）'!N367,IF('⑦1.活動計画変更（販促）'!C79="中止",0,'⑦2.変更活動積算内訳（販促）'!G367))</f>
        <v>0</v>
      </c>
      <c r="S78" s="172">
        <f>IF(C79="変更",'⑦2.変更活動積算内訳（販促）'!O367,IF('⑦1.活動計画変更（販促）'!C79="中止",0,'⑦2.変更活動積算内訳（販促）'!H367))</f>
        <v>0</v>
      </c>
    </row>
    <row r="79" spans="2:19" ht="36" customHeight="1">
      <c r="B79" s="630" t="str">
        <f>IF(B78="","",B78)</f>
        <v/>
      </c>
      <c r="C79" s="598" t="s">
        <v>286</v>
      </c>
      <c r="D79" s="599"/>
      <c r="E79" s="600"/>
      <c r="F79" s="600"/>
      <c r="G79" s="601"/>
      <c r="H79" s="635" t="str">
        <f>IF('⑦2.変更活動積算内訳（販促）'!M667=0,"",'⑦2.変更活動積算内訳（販促）'!M667)</f>
        <v/>
      </c>
      <c r="I79" s="602"/>
      <c r="J79" s="645" t="str">
        <f t="shared" si="35"/>
        <v/>
      </c>
      <c r="M79" s="477"/>
      <c r="N79" s="477"/>
      <c r="O79" s="597"/>
      <c r="P79" s="477"/>
      <c r="Q79" s="477"/>
      <c r="R79" s="159"/>
      <c r="S79" s="159"/>
    </row>
    <row r="80" spans="2:19" ht="36" customHeight="1">
      <c r="B80" s="631" t="str">
        <f>IF('①4.事業内容（販促）'!B42="","",'①4.事業内容（販促）'!B42)</f>
        <v/>
      </c>
      <c r="C80" s="649" t="str">
        <f>IF(B80="","","申請時")</f>
        <v/>
      </c>
      <c r="D80" s="625" t="str">
        <f>IF('①4.事業内容（販促）'!C42="","",'①4.事業内容（販促）'!C42)</f>
        <v/>
      </c>
      <c r="E80" s="626" t="str">
        <f>IF('①4.事業内容（販促）'!D42="","",'①4.事業内容（販促）'!D42)</f>
        <v/>
      </c>
      <c r="F80" s="626" t="str">
        <f>IF('①4.事業内容（販促）'!F42="","",'①4.事業内容（販促）'!F42)</f>
        <v/>
      </c>
      <c r="G80" s="627" t="str">
        <f>IF('①4.事業内容（販促）'!H42="","",'①4.事業内容（販促）'!H42)</f>
        <v/>
      </c>
      <c r="H80" s="636">
        <f>IF('①7.積算内訳（販促）'!F376="","",'①7.積算内訳（販促）'!F376)</f>
        <v>0</v>
      </c>
      <c r="I80" s="628" t="str">
        <f>IF('①6.成果目標（販促）'!G81="","",('①6.成果目標（販促）'!G81*1000))</f>
        <v/>
      </c>
      <c r="J80" s="643" t="str">
        <f t="shared" si="35"/>
        <v/>
      </c>
      <c r="M80" s="488" t="str">
        <f>IF(C81="選択","",IF(C81="中止",-(H80),IF(C81="変更",(H81-H80),"")))</f>
        <v/>
      </c>
      <c r="N80" s="488" t="str">
        <f>IF(C81="選択","",IF(C81="中止",-(I80),IF(C81="変更",(I81-I80),"")))</f>
        <v/>
      </c>
      <c r="O80" s="622" t="str">
        <f t="shared" ref="O80" si="57">IF(B80="","",B80)</f>
        <v/>
      </c>
      <c r="P80" s="488" t="str">
        <f t="shared" ref="P80" si="58">IF(B80="","",IF(C81="変更",H81,IF(C81="中止",0,H80)))</f>
        <v/>
      </c>
      <c r="Q80" s="488" t="str">
        <f t="shared" ref="Q80" si="59">IF(B80="","",IF(C81="変更",I81,IF(C81="中止",0,I80)))</f>
        <v/>
      </c>
      <c r="R80" s="172">
        <f>IF(C81="変更",'⑦2.変更活動積算内訳（販促）'!N377,IF('⑦1.活動計画変更（販促）'!C81="中止",0,'⑦2.変更活動積算内訳（販促）'!G377))</f>
        <v>0</v>
      </c>
      <c r="S80" s="172">
        <f>IF(C81="変更",'⑦2.変更活動積算内訳（販促）'!O377,IF('⑦1.活動計画変更（販促）'!C81="中止",0,'⑦2.変更活動積算内訳（販促）'!H377))</f>
        <v>0</v>
      </c>
    </row>
    <row r="81" spans="2:19" ht="36" customHeight="1">
      <c r="B81" s="630" t="str">
        <f>IF(B80="","",B80)</f>
        <v/>
      </c>
      <c r="C81" s="598" t="s">
        <v>286</v>
      </c>
      <c r="D81" s="599"/>
      <c r="E81" s="600"/>
      <c r="F81" s="600"/>
      <c r="G81" s="601"/>
      <c r="H81" s="635" t="str">
        <f>IF('⑦2.変更活動積算内訳（販促）'!M677=0,"",'⑦2.変更活動積算内訳（販促）'!M677)</f>
        <v/>
      </c>
      <c r="I81" s="602"/>
      <c r="J81" s="645" t="str">
        <f t="shared" si="35"/>
        <v/>
      </c>
      <c r="M81" s="477"/>
      <c r="N81" s="477"/>
      <c r="O81" s="597"/>
      <c r="P81" s="477"/>
      <c r="Q81" s="477"/>
      <c r="R81" s="159"/>
      <c r="S81" s="159"/>
    </row>
    <row r="82" spans="2:19" ht="36" customHeight="1">
      <c r="B82" s="631" t="str">
        <f>IF('①4.事業内容（販促）'!B43="","",'①4.事業内容（販促）'!B43)</f>
        <v/>
      </c>
      <c r="C82" s="649" t="str">
        <f>IF(B82="","","申請時")</f>
        <v/>
      </c>
      <c r="D82" s="625" t="str">
        <f>IF('①4.事業内容（販促）'!C43="","",'①4.事業内容（販促）'!C43)</f>
        <v/>
      </c>
      <c r="E82" s="626" t="str">
        <f>IF('①4.事業内容（販促）'!D43="","",'①4.事業内容（販促）'!D43)</f>
        <v/>
      </c>
      <c r="F82" s="626" t="str">
        <f>IF('①4.事業内容（販促）'!F43="","",'①4.事業内容（販促）'!F43)</f>
        <v/>
      </c>
      <c r="G82" s="627" t="str">
        <f>IF('①4.事業内容（販促）'!H43="","",'①4.事業内容（販促）'!H43)</f>
        <v/>
      </c>
      <c r="H82" s="636">
        <f>IF('①7.積算内訳（販促）'!F386="","",'①7.積算内訳（販促）'!F386)</f>
        <v>0</v>
      </c>
      <c r="I82" s="628" t="str">
        <f>IF('①6.成果目標（販促）'!G83="","",('①6.成果目標（販促）'!G83*1000))</f>
        <v/>
      </c>
      <c r="J82" s="643" t="str">
        <f t="shared" si="35"/>
        <v/>
      </c>
      <c r="M82" s="488" t="str">
        <f>IF(C83="選択","",IF(C83="中止",-(H82),IF(C83="変更",(H83-H82),"")))</f>
        <v/>
      </c>
      <c r="N82" s="488" t="str">
        <f>IF(C83="選択","",IF(C83="中止",-(I82),IF(C83="変更",(I83-I82),"")))</f>
        <v/>
      </c>
      <c r="O82" s="622" t="str">
        <f t="shared" ref="O82" si="60">IF(B82="","",B82)</f>
        <v/>
      </c>
      <c r="P82" s="488" t="str">
        <f t="shared" ref="P82" si="61">IF(B82="","",IF(C83="変更",H83,IF(C83="中止",0,H82)))</f>
        <v/>
      </c>
      <c r="Q82" s="488" t="str">
        <f t="shared" ref="Q82" si="62">IF(B82="","",IF(C83="変更",I83,IF(C83="中止",0,I82)))</f>
        <v/>
      </c>
      <c r="R82" s="172">
        <f>IF(C83="変更",'⑦2.変更活動積算内訳（販促）'!N387,IF('⑦1.活動計画変更（販促）'!C83="中止",0,'⑦2.変更活動積算内訳（販促）'!G387))</f>
        <v>0</v>
      </c>
      <c r="S82" s="172">
        <f>IF(C83="変更",'⑦2.変更活動積算内訳（販促）'!O387,IF('⑦1.活動計画変更（販促）'!C83="中止",0,'⑦2.変更活動積算内訳（販促）'!H387))</f>
        <v>0</v>
      </c>
    </row>
    <row r="83" spans="2:19" ht="36" customHeight="1">
      <c r="B83" s="630" t="str">
        <f>IF(B82="","",B82)</f>
        <v/>
      </c>
      <c r="C83" s="598" t="s">
        <v>286</v>
      </c>
      <c r="D83" s="599"/>
      <c r="E83" s="600"/>
      <c r="F83" s="600"/>
      <c r="G83" s="601"/>
      <c r="H83" s="635" t="str">
        <f>IF('⑦2.変更活動積算内訳（販促）'!M687=0,"",'⑦2.変更活動積算内訳（販促）'!M687)</f>
        <v/>
      </c>
      <c r="I83" s="602"/>
      <c r="J83" s="645" t="str">
        <f t="shared" si="35"/>
        <v/>
      </c>
      <c r="M83" s="477"/>
      <c r="N83" s="477"/>
      <c r="O83" s="597"/>
      <c r="P83" s="477"/>
      <c r="Q83" s="477"/>
      <c r="R83" s="159"/>
      <c r="S83" s="159"/>
    </row>
    <row r="84" spans="2:19" ht="36" customHeight="1">
      <c r="B84" s="631" t="str">
        <f>IF('①4.事業内容（販促）'!B44="","",'①4.事業内容（販促）'!B44)</f>
        <v/>
      </c>
      <c r="C84" s="649" t="str">
        <f>IF(B84="","","申請時")</f>
        <v/>
      </c>
      <c r="D84" s="625" t="str">
        <f>IF('①4.事業内容（販促）'!C44="","",'①4.事業内容（販促）'!C44)</f>
        <v/>
      </c>
      <c r="E84" s="626" t="str">
        <f>IF('①4.事業内容（販促）'!D44="","",'①4.事業内容（販促）'!D44)</f>
        <v/>
      </c>
      <c r="F84" s="626" t="str">
        <f>IF('①4.事業内容（販促）'!F44="","",'①4.事業内容（販促）'!F44)</f>
        <v/>
      </c>
      <c r="G84" s="627" t="str">
        <f>IF('①4.事業内容（販促）'!H44="","",'①4.事業内容（販促）'!H44)</f>
        <v/>
      </c>
      <c r="H84" s="636">
        <f>IF('①7.積算内訳（販促）'!F396="","",'①7.積算内訳（販促）'!F396)</f>
        <v>0</v>
      </c>
      <c r="I84" s="628" t="str">
        <f>IF('①6.成果目標（販促）'!G85="","",('①6.成果目標（販促）'!G85*1000))</f>
        <v/>
      </c>
      <c r="J84" s="643" t="str">
        <f t="shared" si="35"/>
        <v/>
      </c>
      <c r="M84" s="488" t="str">
        <f>IF(C85="選択","",IF(C85="中止",-(H84),IF(C85="変更",(H85-H84),"")))</f>
        <v/>
      </c>
      <c r="N84" s="488" t="str">
        <f>IF(C85="選択","",IF(C85="中止",-(I84),IF(C85="変更",(I85-I84),"")))</f>
        <v/>
      </c>
      <c r="O84" s="622" t="str">
        <f t="shared" ref="O84" si="63">IF(B84="","",B84)</f>
        <v/>
      </c>
      <c r="P84" s="488" t="str">
        <f t="shared" ref="P84" si="64">IF(B84="","",IF(C85="変更",H85,IF(C85="中止",0,H84)))</f>
        <v/>
      </c>
      <c r="Q84" s="488" t="str">
        <f t="shared" ref="Q84" si="65">IF(B84="","",IF(C85="変更",I85,IF(C85="中止",0,I84)))</f>
        <v/>
      </c>
      <c r="R84" s="172">
        <f>IF(C85="変更",'⑦2.変更活動積算内訳（販促）'!N397,IF('⑦1.活動計画変更（販促）'!C85="中止",0,'⑦2.変更活動積算内訳（販促）'!G397))</f>
        <v>0</v>
      </c>
      <c r="S84" s="172">
        <f>IF(C85="変更",'⑦2.変更活動積算内訳（販促）'!O397,IF('⑦1.活動計画変更（販促）'!C85="中止",0,'⑦2.変更活動積算内訳（販促）'!H397))</f>
        <v>0</v>
      </c>
    </row>
    <row r="85" spans="2:19" ht="36" customHeight="1">
      <c r="B85" s="630" t="str">
        <f>IF(B84="","",B84)</f>
        <v/>
      </c>
      <c r="C85" s="611" t="s">
        <v>286</v>
      </c>
      <c r="D85" s="599"/>
      <c r="E85" s="600"/>
      <c r="F85" s="600"/>
      <c r="G85" s="601"/>
      <c r="H85" s="635" t="str">
        <f>IF('⑦2.変更活動積算内訳（販促）'!M697=0,"",'⑦2.変更活動積算内訳（販促）'!M697)</f>
        <v/>
      </c>
      <c r="I85" s="602"/>
      <c r="J85" s="645" t="str">
        <f t="shared" si="35"/>
        <v/>
      </c>
      <c r="M85" s="477"/>
      <c r="N85" s="477"/>
      <c r="O85" s="597"/>
      <c r="P85" s="477"/>
      <c r="Q85" s="477"/>
      <c r="R85" s="159"/>
      <c r="S85" s="159"/>
    </row>
    <row r="86" spans="2:19" ht="36" customHeight="1">
      <c r="B86" s="631" t="str">
        <f>IF('①4.事業内容（販促）'!B45="","",'①4.事業内容（販促）'!B45)</f>
        <v/>
      </c>
      <c r="C86" s="650" t="str">
        <f>IF(B86="","","申請時")</f>
        <v/>
      </c>
      <c r="D86" s="625" t="str">
        <f>IF('①4.事業内容（販促）'!C45="","",'①4.事業内容（販促）'!C45)</f>
        <v/>
      </c>
      <c r="E86" s="626" t="str">
        <f>IF('①4.事業内容（販促）'!D45="","",'①4.事業内容（販促）'!D45)</f>
        <v/>
      </c>
      <c r="F86" s="626" t="str">
        <f>IF('①4.事業内容（販促）'!F45="","",'①4.事業内容（販促）'!F45)</f>
        <v/>
      </c>
      <c r="G86" s="627" t="str">
        <f>IF('①4.事業内容（販促）'!H45="","",'①4.事業内容（販促）'!H45)</f>
        <v/>
      </c>
      <c r="H86" s="636">
        <f>IF('①7.積算内訳（販促）'!F406="","",'①7.積算内訳（販促）'!F406)</f>
        <v>0</v>
      </c>
      <c r="I86" s="628" t="str">
        <f>IF('①6.成果目標（販促）'!G87="","",('①6.成果目標（販促）'!G87*1000))</f>
        <v/>
      </c>
      <c r="J86" s="643" t="str">
        <f t="shared" ref="J86:J105" si="66">IF(I86="","",(I86/H86))</f>
        <v/>
      </c>
      <c r="M86" s="488" t="str">
        <f>IF(C87="選択","",IF(C87="中止",-(H86),IF(C87="変更",(H87-H86),"")))</f>
        <v/>
      </c>
      <c r="N86" s="488" t="str">
        <f>IF(C87="選択","",IF(C87="中止",-(I86),IF(C87="変更",(I87-I86),"")))</f>
        <v/>
      </c>
      <c r="O86" s="622" t="str">
        <f t="shared" ref="O86" si="67">IF(B86="","",B86)</f>
        <v/>
      </c>
      <c r="P86" s="488" t="str">
        <f t="shared" ref="P86" si="68">IF(B86="","",IF(C87="変更",H87,IF(C87="中止",0,H86)))</f>
        <v/>
      </c>
      <c r="Q86" s="488" t="str">
        <f t="shared" ref="Q86" si="69">IF(B86="","",IF(C87="変更",I87,IF(C87="中止",0,I86)))</f>
        <v/>
      </c>
      <c r="R86" s="172">
        <f>IF(C87="変更",'⑦2.変更活動積算内訳（販促）'!N407,IF('⑦1.活動計画変更（販促）'!C87="中止",0,'⑦2.変更活動積算内訳（販促）'!G407))</f>
        <v>0</v>
      </c>
      <c r="S86" s="172">
        <f>IF(C87="変更",'⑦2.変更活動積算内訳（販促）'!O407,IF('⑦1.活動計画変更（販促）'!C87="中止",0,'⑦2.変更活動積算内訳（販促）'!H407))</f>
        <v>0</v>
      </c>
    </row>
    <row r="87" spans="2:19" ht="36" customHeight="1">
      <c r="B87" s="630" t="str">
        <f>IF(B86="","",B86)</f>
        <v/>
      </c>
      <c r="C87" s="598" t="s">
        <v>286</v>
      </c>
      <c r="D87" s="599"/>
      <c r="E87" s="600"/>
      <c r="F87" s="600"/>
      <c r="G87" s="601"/>
      <c r="H87" s="635" t="str">
        <f>IF('⑦2.変更活動積算内訳（販促）'!M707=0,"",'⑦2.変更活動積算内訳（販促）'!M707)</f>
        <v/>
      </c>
      <c r="I87" s="602"/>
      <c r="J87" s="645" t="str">
        <f t="shared" si="66"/>
        <v/>
      </c>
      <c r="M87" s="477"/>
      <c r="N87" s="477"/>
      <c r="O87" s="597"/>
      <c r="P87" s="477"/>
      <c r="Q87" s="477"/>
      <c r="R87" s="159"/>
      <c r="S87" s="159"/>
    </row>
    <row r="88" spans="2:19" ht="36" customHeight="1">
      <c r="B88" s="631" t="str">
        <f>IF('①4.事業内容（販促）'!B46="","",'①4.事業内容（販促）'!B46)</f>
        <v/>
      </c>
      <c r="C88" s="649" t="str">
        <f>IF(B88="","","申請時")</f>
        <v/>
      </c>
      <c r="D88" s="625" t="str">
        <f>IF('①4.事業内容（販促）'!C46="","",'①4.事業内容（販促）'!C46)</f>
        <v/>
      </c>
      <c r="E88" s="626" t="str">
        <f>IF('①4.事業内容（販促）'!D46="","",'①4.事業内容（販促）'!D46)</f>
        <v/>
      </c>
      <c r="F88" s="626" t="str">
        <f>IF('①4.事業内容（販促）'!F46="","",'①4.事業内容（販促）'!F46)</f>
        <v/>
      </c>
      <c r="G88" s="627" t="str">
        <f>IF('①4.事業内容（販促）'!H46="","",'①4.事業内容（販促）'!H46)</f>
        <v/>
      </c>
      <c r="H88" s="636">
        <f>IF('①7.積算内訳（販促）'!F416="","",'①7.積算内訳（販促）'!F416)</f>
        <v>0</v>
      </c>
      <c r="I88" s="628" t="str">
        <f>IF('①6.成果目標（販促）'!G89="","",('①6.成果目標（販促）'!G89*1000))</f>
        <v/>
      </c>
      <c r="J88" s="643" t="str">
        <f t="shared" si="66"/>
        <v/>
      </c>
      <c r="M88" s="488" t="str">
        <f>IF(C89="選択","",IF(C89="中止",-(H88),IF(C89="変更",(H89-H88),"")))</f>
        <v/>
      </c>
      <c r="N88" s="488" t="str">
        <f>IF(C89="選択","",IF(C89="中止",-(I88),IF(C89="変更",(I89-I88),"")))</f>
        <v/>
      </c>
      <c r="O88" s="622" t="str">
        <f t="shared" ref="O88" si="70">IF(B88="","",B88)</f>
        <v/>
      </c>
      <c r="P88" s="488" t="str">
        <f t="shared" ref="P88" si="71">IF(B88="","",IF(C89="変更",H89,IF(C89="中止",0,H88)))</f>
        <v/>
      </c>
      <c r="Q88" s="488" t="str">
        <f t="shared" ref="Q88" si="72">IF(B88="","",IF(C89="変更",I89,IF(C89="中止",0,I88)))</f>
        <v/>
      </c>
      <c r="R88" s="172">
        <f>IF(C89="変更",'⑦2.変更活動積算内訳（販促）'!N417,IF('⑦1.活動計画変更（販促）'!C89="中止",0,'⑦2.変更活動積算内訳（販促）'!G417))</f>
        <v>0</v>
      </c>
      <c r="S88" s="172">
        <f>IF(C89="変更",'⑦2.変更活動積算内訳（販促）'!O417,IF('⑦1.活動計画変更（販促）'!C89="中止",0,'⑦2.変更活動積算内訳（販促）'!H417))</f>
        <v>0</v>
      </c>
    </row>
    <row r="89" spans="2:19" ht="36" customHeight="1">
      <c r="B89" s="630" t="str">
        <f>IF(B88="","",B88)</f>
        <v/>
      </c>
      <c r="C89" s="611" t="s">
        <v>286</v>
      </c>
      <c r="D89" s="599"/>
      <c r="E89" s="600"/>
      <c r="F89" s="600"/>
      <c r="G89" s="601"/>
      <c r="H89" s="635" t="str">
        <f>IF('⑦2.変更活動積算内訳（販促）'!M717=0,"",'⑦2.変更活動積算内訳（販促）'!M717)</f>
        <v/>
      </c>
      <c r="I89" s="602"/>
      <c r="J89" s="645" t="str">
        <f t="shared" si="66"/>
        <v/>
      </c>
      <c r="M89" s="477"/>
      <c r="N89" s="477"/>
      <c r="O89" s="597"/>
      <c r="P89" s="477"/>
      <c r="Q89" s="477"/>
      <c r="R89" s="159"/>
      <c r="S89" s="159"/>
    </row>
    <row r="90" spans="2:19" ht="36" customHeight="1">
      <c r="B90" s="631" t="str">
        <f>IF('①4.事業内容（販促）'!B47="","",'①4.事業内容（販促）'!B47)</f>
        <v/>
      </c>
      <c r="C90" s="650" t="str">
        <f>IF(B90="","","申請時")</f>
        <v/>
      </c>
      <c r="D90" s="625" t="str">
        <f>IF('①4.事業内容（販促）'!C47="","",'①4.事業内容（販促）'!C47)</f>
        <v/>
      </c>
      <c r="E90" s="626" t="str">
        <f>IF('①4.事業内容（販促）'!D47="","",'①4.事業内容（販促）'!D47)</f>
        <v/>
      </c>
      <c r="F90" s="626" t="str">
        <f>IF('①4.事業内容（販促）'!F47="","",'①4.事業内容（販促）'!F47)</f>
        <v/>
      </c>
      <c r="G90" s="627" t="str">
        <f>IF('①4.事業内容（販促）'!H47="","",'①4.事業内容（販促）'!H47)</f>
        <v/>
      </c>
      <c r="H90" s="636">
        <f>IF('①7.積算内訳（販促）'!F426="","",'①7.積算内訳（販促）'!F426)</f>
        <v>0</v>
      </c>
      <c r="I90" s="628" t="str">
        <f>IF('①6.成果目標（販促）'!G91="","",('①6.成果目標（販促）'!G91*1000))</f>
        <v/>
      </c>
      <c r="J90" s="643" t="str">
        <f t="shared" si="66"/>
        <v/>
      </c>
      <c r="M90" s="488" t="str">
        <f>IF(C91="選択","",IF(C91="中止",-(H90),IF(C91="変更",(H91-H90),"")))</f>
        <v/>
      </c>
      <c r="N90" s="488" t="str">
        <f>IF(C91="選択","",IF(C91="中止",-(I90),IF(C91="変更",(I91-I90),"")))</f>
        <v/>
      </c>
      <c r="O90" s="622" t="str">
        <f t="shared" ref="O90" si="73">IF(B90="","",B90)</f>
        <v/>
      </c>
      <c r="P90" s="488" t="str">
        <f t="shared" ref="P90" si="74">IF(B90="","",IF(C91="変更",H91,IF(C91="中止",0,H90)))</f>
        <v/>
      </c>
      <c r="Q90" s="488" t="str">
        <f t="shared" ref="Q90" si="75">IF(B90="","",IF(C91="変更",I91,IF(C91="中止",0,I90)))</f>
        <v/>
      </c>
      <c r="R90" s="172">
        <f>IF(C91="変更",'⑦2.変更活動積算内訳（販促）'!N427,IF('⑦1.活動計画変更（販促）'!C91="中止",0,'⑦2.変更活動積算内訳（販促）'!G427))</f>
        <v>0</v>
      </c>
      <c r="S90" s="172">
        <f>IF(C91="変更",'⑦2.変更活動積算内訳（販促）'!O427,IF('⑦1.活動計画変更（販促）'!C91="中止",0,'⑦2.変更活動積算内訳（販促）'!H427))</f>
        <v>0</v>
      </c>
    </row>
    <row r="91" spans="2:19" ht="36" customHeight="1">
      <c r="B91" s="630" t="str">
        <f>IF(B90="","",B90)</f>
        <v/>
      </c>
      <c r="C91" s="598" t="s">
        <v>286</v>
      </c>
      <c r="D91" s="599"/>
      <c r="E91" s="600"/>
      <c r="F91" s="600"/>
      <c r="G91" s="601"/>
      <c r="H91" s="635" t="str">
        <f>IF('⑦2.変更活動積算内訳（販促）'!M727=0,"",'⑦2.変更活動積算内訳（販促）'!M727)</f>
        <v/>
      </c>
      <c r="I91" s="602"/>
      <c r="J91" s="645" t="str">
        <f t="shared" si="66"/>
        <v/>
      </c>
      <c r="M91" s="477"/>
      <c r="N91" s="477"/>
      <c r="O91" s="597"/>
      <c r="P91" s="477"/>
      <c r="Q91" s="477"/>
      <c r="R91" s="159"/>
      <c r="S91" s="159"/>
    </row>
    <row r="92" spans="2:19" ht="36" customHeight="1">
      <c r="B92" s="631" t="str">
        <f>IF('①4.事業内容（販促）'!B48="","",'①4.事業内容（販促）'!B48)</f>
        <v/>
      </c>
      <c r="C92" s="649" t="str">
        <f>IF(B92="","","申請時")</f>
        <v/>
      </c>
      <c r="D92" s="625" t="str">
        <f>IF('①4.事業内容（販促）'!C48="","",'①4.事業内容（販促）'!C48)</f>
        <v/>
      </c>
      <c r="E92" s="626" t="str">
        <f>IF('①4.事業内容（販促）'!D48="","",'①4.事業内容（販促）'!D48)</f>
        <v/>
      </c>
      <c r="F92" s="626" t="str">
        <f>IF('①4.事業内容（販促）'!F48="","",'①4.事業内容（販促）'!F48)</f>
        <v/>
      </c>
      <c r="G92" s="627" t="str">
        <f>IF('①4.事業内容（販促）'!H48="","",'①4.事業内容（販促）'!H48)</f>
        <v/>
      </c>
      <c r="H92" s="636">
        <f>IF('①7.積算内訳（販促）'!F436="","",'①7.積算内訳（販促）'!F436)</f>
        <v>0</v>
      </c>
      <c r="I92" s="628" t="str">
        <f>IF('①6.成果目標（販促）'!G93="","",('①6.成果目標（販促）'!G93*1000))</f>
        <v/>
      </c>
      <c r="J92" s="643" t="str">
        <f t="shared" si="66"/>
        <v/>
      </c>
      <c r="M92" s="488" t="str">
        <f>IF(C93="選択","",IF(C93="中止",-(H92),IF(C93="変更",(H93-H92),"")))</f>
        <v/>
      </c>
      <c r="N92" s="488" t="str">
        <f>IF(C93="選択","",IF(C93="中止",-(I92),IF(C93="変更",(I93-I92),"")))</f>
        <v/>
      </c>
      <c r="O92" s="622" t="str">
        <f t="shared" ref="O92" si="76">IF(B92="","",B92)</f>
        <v/>
      </c>
      <c r="P92" s="488" t="str">
        <f t="shared" ref="P92" si="77">IF(B92="","",IF(C93="変更",H93,IF(C93="中止",0,H92)))</f>
        <v/>
      </c>
      <c r="Q92" s="488" t="str">
        <f t="shared" ref="Q92" si="78">IF(B92="","",IF(C93="変更",I93,IF(C93="中止",0,I92)))</f>
        <v/>
      </c>
      <c r="R92" s="172">
        <f>IF(C93="変更",'⑦2.変更活動積算内訳（販促）'!N437,IF('⑦1.活動計画変更（販促）'!C93="中止",0,'⑦2.変更活動積算内訳（販促）'!G437))</f>
        <v>0</v>
      </c>
      <c r="S92" s="172">
        <f>IF(C93="変更",'⑦2.変更活動積算内訳（販促）'!O437,IF('⑦1.活動計画変更（販促）'!C93="中止",0,'⑦2.変更活動積算内訳（販促）'!H437))</f>
        <v>0</v>
      </c>
    </row>
    <row r="93" spans="2:19" ht="36" customHeight="1">
      <c r="B93" s="630" t="str">
        <f>IF(B92="","",B92)</f>
        <v/>
      </c>
      <c r="C93" s="598" t="s">
        <v>286</v>
      </c>
      <c r="D93" s="599"/>
      <c r="E93" s="600"/>
      <c r="F93" s="600"/>
      <c r="G93" s="601"/>
      <c r="H93" s="635" t="str">
        <f>IF('⑦2.変更活動積算内訳（販促）'!M737=0,"",'⑦2.変更活動積算内訳（販促）'!M737)</f>
        <v/>
      </c>
      <c r="I93" s="602"/>
      <c r="J93" s="645" t="str">
        <f t="shared" si="66"/>
        <v/>
      </c>
      <c r="M93" s="477"/>
      <c r="N93" s="477"/>
      <c r="O93" s="597"/>
      <c r="P93" s="477"/>
      <c r="Q93" s="477"/>
      <c r="R93" s="159"/>
      <c r="S93" s="159"/>
    </row>
    <row r="94" spans="2:19" ht="36" customHeight="1">
      <c r="B94" s="631" t="str">
        <f>IF('①4.事業内容（販促）'!B49="","",'①4.事業内容（販促）'!B49)</f>
        <v/>
      </c>
      <c r="C94" s="649" t="str">
        <f>IF(B94="","","申請時")</f>
        <v/>
      </c>
      <c r="D94" s="625" t="str">
        <f>IF('①4.事業内容（販促）'!C49="","",'①4.事業内容（販促）'!C49)</f>
        <v/>
      </c>
      <c r="E94" s="626" t="str">
        <f>IF('①4.事業内容（販促）'!D49="","",'①4.事業内容（販促）'!D49)</f>
        <v/>
      </c>
      <c r="F94" s="626" t="str">
        <f>IF('①4.事業内容（販促）'!F49="","",'①4.事業内容（販促）'!F49)</f>
        <v/>
      </c>
      <c r="G94" s="627" t="str">
        <f>IF('①4.事業内容（販促）'!H49="","",'①4.事業内容（販促）'!H49)</f>
        <v/>
      </c>
      <c r="H94" s="636">
        <f>IF('①7.積算内訳（販促）'!F446="","",'①7.積算内訳（販促）'!F446)</f>
        <v>0</v>
      </c>
      <c r="I94" s="628" t="str">
        <f>IF('①6.成果目標（販促）'!G95="","",('①6.成果目標（販促）'!G95*1000))</f>
        <v/>
      </c>
      <c r="J94" s="643" t="str">
        <f t="shared" si="66"/>
        <v/>
      </c>
      <c r="M94" s="488" t="str">
        <f>IF(C95="選択","",IF(C95="中止",-(H94),IF(C95="変更",(H95-H94),"")))</f>
        <v/>
      </c>
      <c r="N94" s="488" t="str">
        <f>IF(C95="選択","",IF(C95="中止",-(I94),IF(C95="変更",(I95-I94),"")))</f>
        <v/>
      </c>
      <c r="O94" s="622" t="str">
        <f t="shared" ref="O94" si="79">IF(B94="","",B94)</f>
        <v/>
      </c>
      <c r="P94" s="488" t="str">
        <f t="shared" ref="P94" si="80">IF(B94="","",IF(C95="変更",H95,IF(C95="中止",0,H94)))</f>
        <v/>
      </c>
      <c r="Q94" s="488" t="str">
        <f t="shared" ref="Q94" si="81">IF(B94="","",IF(C95="変更",I95,IF(C95="中止",0,I94)))</f>
        <v/>
      </c>
      <c r="R94" s="172">
        <f>IF(C95="変更",'⑦2.変更活動積算内訳（販促）'!N447,IF('⑦1.活動計画変更（販促）'!C95="中止",0,'⑦2.変更活動積算内訳（販促）'!G447))</f>
        <v>0</v>
      </c>
      <c r="S94" s="172">
        <f>IF(C95="変更",'⑦2.変更活動積算内訳（販促）'!O447,IF('⑦1.活動計画変更（販促）'!C95="中止",0,'⑦2.変更活動積算内訳（販促）'!H447))</f>
        <v>0</v>
      </c>
    </row>
    <row r="95" spans="2:19" ht="36" customHeight="1">
      <c r="B95" s="630" t="str">
        <f>IF(B94="","",B94)</f>
        <v/>
      </c>
      <c r="C95" s="598" t="s">
        <v>286</v>
      </c>
      <c r="D95" s="599"/>
      <c r="E95" s="600"/>
      <c r="F95" s="600"/>
      <c r="G95" s="601"/>
      <c r="H95" s="635" t="str">
        <f>IF('⑦2.変更活動積算内訳（販促）'!M747=0,"",'⑦2.変更活動積算内訳（販促）'!M747)</f>
        <v/>
      </c>
      <c r="I95" s="602"/>
      <c r="J95" s="645" t="str">
        <f t="shared" si="66"/>
        <v/>
      </c>
      <c r="M95" s="477"/>
      <c r="N95" s="477"/>
      <c r="O95" s="597"/>
      <c r="P95" s="477"/>
      <c r="Q95" s="477"/>
      <c r="R95" s="159"/>
      <c r="S95" s="159"/>
    </row>
    <row r="96" spans="2:19" ht="36" customHeight="1">
      <c r="B96" s="631" t="str">
        <f>IF('①4.事業内容（販促）'!B50="","",'①4.事業内容（販促）'!B50)</f>
        <v/>
      </c>
      <c r="C96" s="649" t="str">
        <f>IF(B96="","","申請時")</f>
        <v/>
      </c>
      <c r="D96" s="625" t="str">
        <f>IF('①4.事業内容（販促）'!C50="","",'①4.事業内容（販促）'!C50)</f>
        <v/>
      </c>
      <c r="E96" s="626" t="str">
        <f>IF('①4.事業内容（販促）'!D50="","",'①4.事業内容（販促）'!D50)</f>
        <v/>
      </c>
      <c r="F96" s="626" t="str">
        <f>IF('①4.事業内容（販促）'!F50="","",'①4.事業内容（販促）'!F50)</f>
        <v/>
      </c>
      <c r="G96" s="627" t="str">
        <f>IF('①4.事業内容（販促）'!H50="","",'①4.事業内容（販促）'!H50)</f>
        <v/>
      </c>
      <c r="H96" s="636">
        <f>IF('①7.積算内訳（販促）'!F456="","",'①7.積算内訳（販促）'!F456)</f>
        <v>0</v>
      </c>
      <c r="I96" s="628" t="str">
        <f>IF('①6.成果目標（販促）'!G97="","",('①6.成果目標（販促）'!G97*1000))</f>
        <v/>
      </c>
      <c r="J96" s="643" t="str">
        <f t="shared" si="66"/>
        <v/>
      </c>
      <c r="M96" s="488" t="str">
        <f>IF(C97="選択","",IF(C97="中止",-(H96),IF(C97="変更",(H97-H96),"")))</f>
        <v/>
      </c>
      <c r="N96" s="488" t="str">
        <f>IF(C97="選択","",IF(C97="中止",-(I96),IF(C97="変更",(I97-I96),"")))</f>
        <v/>
      </c>
      <c r="O96" s="622" t="str">
        <f t="shared" ref="O96" si="82">IF(B96="","",B96)</f>
        <v/>
      </c>
      <c r="P96" s="488" t="str">
        <f t="shared" ref="P96" si="83">IF(B96="","",IF(C97="変更",H97,IF(C97="中止",0,H96)))</f>
        <v/>
      </c>
      <c r="Q96" s="488" t="str">
        <f t="shared" ref="Q96" si="84">IF(B96="","",IF(C97="変更",I97,IF(C97="中止",0,I96)))</f>
        <v/>
      </c>
      <c r="R96" s="172">
        <f>IF(C97="変更",'⑦2.変更活動積算内訳（販促）'!N457,IF('⑦1.活動計画変更（販促）'!C97="中止",0,'⑦2.変更活動積算内訳（販促）'!G457))</f>
        <v>0</v>
      </c>
      <c r="S96" s="172">
        <f>IF(C97="変更",'⑦2.変更活動積算内訳（販促）'!O457,IF('⑦1.活動計画変更（販促）'!C97="中止",0,'⑦2.変更活動積算内訳（販促）'!H457))</f>
        <v>0</v>
      </c>
    </row>
    <row r="97" spans="2:19" ht="36" customHeight="1">
      <c r="B97" s="630" t="str">
        <f>IF(B96="","",B96)</f>
        <v/>
      </c>
      <c r="C97" s="598" t="s">
        <v>286</v>
      </c>
      <c r="D97" s="599"/>
      <c r="E97" s="600"/>
      <c r="F97" s="600"/>
      <c r="G97" s="601"/>
      <c r="H97" s="635" t="str">
        <f>IF('⑦2.変更活動積算内訳（販促）'!M757=0,"",'⑦2.変更活動積算内訳（販促）'!M757)</f>
        <v/>
      </c>
      <c r="I97" s="602"/>
      <c r="J97" s="645" t="str">
        <f t="shared" si="66"/>
        <v/>
      </c>
      <c r="M97" s="477"/>
      <c r="N97" s="477"/>
      <c r="O97" s="597"/>
      <c r="P97" s="477"/>
      <c r="Q97" s="477"/>
      <c r="R97" s="159"/>
      <c r="S97" s="159"/>
    </row>
    <row r="98" spans="2:19" ht="36" customHeight="1">
      <c r="B98" s="631" t="str">
        <f>IF('①4.事業内容（販促）'!B51="","",'①4.事業内容（販促）'!B51)</f>
        <v/>
      </c>
      <c r="C98" s="649" t="str">
        <f>IF(B98="","","申請時")</f>
        <v/>
      </c>
      <c r="D98" s="625" t="str">
        <f>IF('①4.事業内容（販促）'!C51="","",'①4.事業内容（販促）'!C51)</f>
        <v/>
      </c>
      <c r="E98" s="626" t="str">
        <f>IF('①4.事業内容（販促）'!D51="","",'①4.事業内容（販促）'!D51)</f>
        <v/>
      </c>
      <c r="F98" s="626" t="str">
        <f>IF('①4.事業内容（販促）'!F51="","",'①4.事業内容（販促）'!F51)</f>
        <v/>
      </c>
      <c r="G98" s="627" t="str">
        <f>IF('①4.事業内容（販促）'!H51="","",'①4.事業内容（販促）'!H51)</f>
        <v/>
      </c>
      <c r="H98" s="636">
        <f>IF('①7.積算内訳（販促）'!F466="","",'①7.積算内訳（販促）'!F466)</f>
        <v>0</v>
      </c>
      <c r="I98" s="628" t="str">
        <f>IF('①6.成果目標（販促）'!G99="","",('①6.成果目標（販促）'!G99*1000))</f>
        <v/>
      </c>
      <c r="J98" s="643" t="str">
        <f t="shared" si="66"/>
        <v/>
      </c>
      <c r="M98" s="488" t="str">
        <f>IF(C99="選択","",IF(C99="中止",-(H98),IF(C99="変更",(H99-H98),"")))</f>
        <v/>
      </c>
      <c r="N98" s="488" t="str">
        <f>IF(C99="選択","",IF(C99="中止",-(I98),IF(C99="変更",(I99-I98),"")))</f>
        <v/>
      </c>
      <c r="O98" s="622" t="str">
        <f t="shared" ref="O98" si="85">IF(B98="","",B98)</f>
        <v/>
      </c>
      <c r="P98" s="488" t="str">
        <f t="shared" ref="P98" si="86">IF(B98="","",IF(C99="変更",H99,IF(C99="中止",0,H98)))</f>
        <v/>
      </c>
      <c r="Q98" s="488" t="str">
        <f t="shared" ref="Q98" si="87">IF(B98="","",IF(C99="変更",I99,IF(C99="中止",0,I98)))</f>
        <v/>
      </c>
      <c r="R98" s="172">
        <f>IF(C99="変更",'⑦2.変更活動積算内訳（販促）'!N467,IF('⑦1.活動計画変更（販促）'!C99="中止",0,'⑦2.変更活動積算内訳（販促）'!G467))</f>
        <v>0</v>
      </c>
      <c r="S98" s="172">
        <f>IF(C99="変更",'⑦2.変更活動積算内訳（販促）'!O467,IF('⑦1.活動計画変更（販促）'!C99="中止",0,'⑦2.変更活動積算内訳（販促）'!H467))</f>
        <v>0</v>
      </c>
    </row>
    <row r="99" spans="2:19" ht="36" customHeight="1">
      <c r="B99" s="630" t="str">
        <f>IF(B98="","",B98)</f>
        <v/>
      </c>
      <c r="C99" s="598" t="s">
        <v>286</v>
      </c>
      <c r="D99" s="599"/>
      <c r="E99" s="600"/>
      <c r="F99" s="600"/>
      <c r="G99" s="601"/>
      <c r="H99" s="635" t="str">
        <f>IF('⑦2.変更活動積算内訳（販促）'!M767=0,"",'⑦2.変更活動積算内訳（販促）'!M767)</f>
        <v/>
      </c>
      <c r="I99" s="602"/>
      <c r="J99" s="645" t="str">
        <f t="shared" si="66"/>
        <v/>
      </c>
      <c r="M99" s="477"/>
      <c r="N99" s="477"/>
      <c r="O99" s="597"/>
      <c r="P99" s="477"/>
      <c r="Q99" s="477"/>
      <c r="R99" s="159"/>
      <c r="S99" s="159"/>
    </row>
    <row r="100" spans="2:19" ht="36" customHeight="1">
      <c r="B100" s="631" t="str">
        <f>IF('①4.事業内容（販促）'!B52="","",'①4.事業内容（販促）'!B52)</f>
        <v/>
      </c>
      <c r="C100" s="649" t="str">
        <f>IF(B100="","","申請時")</f>
        <v/>
      </c>
      <c r="D100" s="625" t="str">
        <f>IF('①4.事業内容（販促）'!C52="","",'①4.事業内容（販促）'!C52)</f>
        <v/>
      </c>
      <c r="E100" s="626" t="str">
        <f>IF('①4.事業内容（販促）'!D52="","",'①4.事業内容（販促）'!D52)</f>
        <v/>
      </c>
      <c r="F100" s="626" t="str">
        <f>IF('①4.事業内容（販促）'!F52="","",'①4.事業内容（販促）'!F52)</f>
        <v/>
      </c>
      <c r="G100" s="627" t="str">
        <f>IF('①4.事業内容（販促）'!H52="","",'①4.事業内容（販促）'!H52)</f>
        <v/>
      </c>
      <c r="H100" s="636">
        <f>IF('①7.積算内訳（販促）'!F476="","",'①7.積算内訳（販促）'!F476)</f>
        <v>0</v>
      </c>
      <c r="I100" s="628" t="str">
        <f>IF('①6.成果目標（販促）'!G101="","",('①6.成果目標（販促）'!G101*1000))</f>
        <v/>
      </c>
      <c r="J100" s="643" t="str">
        <f t="shared" si="66"/>
        <v/>
      </c>
      <c r="M100" s="488" t="str">
        <f>IF(C101="選択","",IF(C101="中止",-(H100),IF(C101="変更",(H101-H100),"")))</f>
        <v/>
      </c>
      <c r="N100" s="488" t="str">
        <f>IF(C101="選択","",IF(C101="中止",-(I100),IF(C101="変更",(I101-I100),"")))</f>
        <v/>
      </c>
      <c r="O100" s="622" t="str">
        <f t="shared" ref="O100" si="88">IF(B100="","",B100)</f>
        <v/>
      </c>
      <c r="P100" s="488" t="str">
        <f t="shared" ref="P100" si="89">IF(B100="","",IF(C101="変更",H101,IF(C101="中止",0,H100)))</f>
        <v/>
      </c>
      <c r="Q100" s="488" t="str">
        <f t="shared" ref="Q100" si="90">IF(B100="","",IF(C101="変更",I101,IF(C101="中止",0,I100)))</f>
        <v/>
      </c>
      <c r="R100" s="172">
        <f>IF(C101="変更",'⑦2.変更活動積算内訳（販促）'!N477,IF('⑦1.活動計画変更（販促）'!C101="中止",0,'⑦2.変更活動積算内訳（販促）'!G477))</f>
        <v>0</v>
      </c>
      <c r="S100" s="172">
        <f>IF(C101="変更",'⑦2.変更活動積算内訳（販促）'!O477,IF('⑦1.活動計画変更（販促）'!C101="中止",0,'⑦2.変更活動積算内訳（販促）'!H477))</f>
        <v>0</v>
      </c>
    </row>
    <row r="101" spans="2:19" ht="36" customHeight="1">
      <c r="B101" s="630" t="str">
        <f>IF(B100="","",B100)</f>
        <v/>
      </c>
      <c r="C101" s="598" t="s">
        <v>286</v>
      </c>
      <c r="D101" s="599"/>
      <c r="E101" s="600"/>
      <c r="F101" s="600"/>
      <c r="G101" s="601"/>
      <c r="H101" s="635" t="str">
        <f>IF('⑦2.変更活動積算内訳（販促）'!M777=0,"",'⑦2.変更活動積算内訳（販促）'!M777)</f>
        <v/>
      </c>
      <c r="I101" s="602"/>
      <c r="J101" s="645" t="str">
        <f t="shared" si="66"/>
        <v/>
      </c>
      <c r="M101" s="477"/>
      <c r="N101" s="477"/>
      <c r="O101" s="597"/>
      <c r="P101" s="477"/>
      <c r="Q101" s="477"/>
      <c r="R101" s="159"/>
      <c r="S101" s="159"/>
    </row>
    <row r="102" spans="2:19" ht="36" customHeight="1">
      <c r="B102" s="631" t="str">
        <f>IF('①4.事業内容（販促）'!B53="","",'①4.事業内容（販促）'!B53)</f>
        <v/>
      </c>
      <c r="C102" s="649" t="str">
        <f>IF(B102="","","申請時")</f>
        <v/>
      </c>
      <c r="D102" s="625" t="str">
        <f>IF('①4.事業内容（販促）'!C53="","",'①4.事業内容（販促）'!C53)</f>
        <v/>
      </c>
      <c r="E102" s="626" t="str">
        <f>IF('①4.事業内容（販促）'!D53="","",'①4.事業内容（販促）'!D53)</f>
        <v/>
      </c>
      <c r="F102" s="626" t="str">
        <f>IF('①4.事業内容（販促）'!F53="","",'①4.事業内容（販促）'!F53)</f>
        <v/>
      </c>
      <c r="G102" s="627" t="str">
        <f>IF('①4.事業内容（販促）'!H53="","",'①4.事業内容（販促）'!H53)</f>
        <v/>
      </c>
      <c r="H102" s="636">
        <f>IF('①7.積算内訳（販促）'!F486="","",'①7.積算内訳（販促）'!F486)</f>
        <v>0</v>
      </c>
      <c r="I102" s="628" t="str">
        <f>IF('①6.成果目標（販促）'!G103="","",('①6.成果目標（販促）'!G103*1000))</f>
        <v/>
      </c>
      <c r="J102" s="643" t="str">
        <f t="shared" si="66"/>
        <v/>
      </c>
      <c r="M102" s="488" t="str">
        <f>IF(C103="選択","",IF(C103="中止",-(H102),IF(C103="変更",(H103-H102),"")))</f>
        <v/>
      </c>
      <c r="N102" s="488" t="str">
        <f>IF(C103="選択","",IF(C103="中止",-(I102),IF(C103="変更",(I103-I102),"")))</f>
        <v/>
      </c>
      <c r="O102" s="622" t="str">
        <f t="shared" ref="O102" si="91">IF(B102="","",B102)</f>
        <v/>
      </c>
      <c r="P102" s="488" t="str">
        <f t="shared" ref="P102" si="92">IF(B102="","",IF(C103="変更",H103,IF(C103="中止",0,H102)))</f>
        <v/>
      </c>
      <c r="Q102" s="488" t="str">
        <f t="shared" ref="Q102" si="93">IF(B102="","",IF(C103="変更",I103,IF(C103="中止",0,I102)))</f>
        <v/>
      </c>
      <c r="R102" s="172">
        <f>IF(C103="変更",'⑦2.変更活動積算内訳（販促）'!N487,IF('⑦1.活動計画変更（販促）'!C103="中止",0,'⑦2.変更活動積算内訳（販促）'!G487))</f>
        <v>0</v>
      </c>
      <c r="S102" s="172">
        <f>IF(C103="変更",'⑦2.変更活動積算内訳（販促）'!O487,IF('⑦1.活動計画変更（販促）'!C103="中止",0,'⑦2.変更活動積算内訳（販促）'!H487))</f>
        <v>0</v>
      </c>
    </row>
    <row r="103" spans="2:19" ht="36" customHeight="1">
      <c r="B103" s="630" t="str">
        <f>IF(B102="","",B102)</f>
        <v/>
      </c>
      <c r="C103" s="598" t="s">
        <v>286</v>
      </c>
      <c r="D103" s="599"/>
      <c r="E103" s="600"/>
      <c r="F103" s="600"/>
      <c r="G103" s="601"/>
      <c r="H103" s="635" t="str">
        <f>IF('⑦2.変更活動積算内訳（販促）'!M787=0,"",'⑦2.変更活動積算内訳（販促）'!M787)</f>
        <v/>
      </c>
      <c r="I103" s="602"/>
      <c r="J103" s="645" t="str">
        <f t="shared" si="66"/>
        <v/>
      </c>
      <c r="M103" s="477"/>
      <c r="N103" s="477"/>
      <c r="O103" s="597"/>
      <c r="P103" s="477"/>
      <c r="Q103" s="477"/>
      <c r="R103" s="159"/>
      <c r="S103" s="159"/>
    </row>
    <row r="104" spans="2:19" ht="36" customHeight="1">
      <c r="B104" s="631" t="str">
        <f>IF('①4.事業内容（販促）'!B54="","",'①4.事業内容（販促）'!B54)</f>
        <v/>
      </c>
      <c r="C104" s="649" t="str">
        <f>IF(B104="","","申請時")</f>
        <v/>
      </c>
      <c r="D104" s="625" t="str">
        <f>IF('①4.事業内容（販促）'!C54="","",'①4.事業内容（販促）'!C54)</f>
        <v/>
      </c>
      <c r="E104" s="626" t="str">
        <f>IF('①4.事業内容（販促）'!D54="","",'①4.事業内容（販促）'!D54)</f>
        <v/>
      </c>
      <c r="F104" s="626" t="str">
        <f>IF('①4.事業内容（販促）'!F54="","",'①4.事業内容（販促）'!F54)</f>
        <v/>
      </c>
      <c r="G104" s="627" t="str">
        <f>IF('①4.事業内容（販促）'!H54="","",'①4.事業内容（販促）'!H54)</f>
        <v/>
      </c>
      <c r="H104" s="636">
        <f>IF('①7.積算内訳（販促）'!F496="","",'①7.積算内訳（販促）'!F496)</f>
        <v>0</v>
      </c>
      <c r="I104" s="628" t="str">
        <f>IF('①6.成果目標（販促）'!G105="","",('①6.成果目標（販促）'!G105*1000))</f>
        <v/>
      </c>
      <c r="J104" s="643" t="str">
        <f t="shared" si="66"/>
        <v/>
      </c>
      <c r="M104" s="488" t="str">
        <f>IF(C105="選択","",IF(C105="中止",-(H104),IF(C105="変更",(H105-H104),"")))</f>
        <v/>
      </c>
      <c r="N104" s="488" t="str">
        <f>IF(C105="選択","",IF(C105="中止",-(I104),IF(C105="変更",(I105-I104),"")))</f>
        <v/>
      </c>
      <c r="O104" s="622" t="str">
        <f t="shared" ref="O104" si="94">IF(B104="","",B104)</f>
        <v/>
      </c>
      <c r="P104" s="488" t="str">
        <f t="shared" ref="P104" si="95">IF(B104="","",IF(C105="変更",H105,IF(C105="中止",0,H104)))</f>
        <v/>
      </c>
      <c r="Q104" s="488" t="str">
        <f t="shared" ref="Q104" si="96">IF(B104="","",IF(C105="変更",I105,IF(C105="中止",0,I104)))</f>
        <v/>
      </c>
      <c r="R104" s="172">
        <f>IF(C105="変更",'⑦2.変更活動積算内訳（販促）'!N497,IF('⑦1.活動計画変更（販促）'!C105="中止",0,'⑦2.変更活動積算内訳（販促）'!G497))</f>
        <v>0</v>
      </c>
      <c r="S104" s="172">
        <f>IF(C105="変更",'⑦2.変更活動積算内訳（販促）'!O497,IF('⑦1.活動計画変更（販促）'!C105="中止",0,'⑦2.変更活動積算内訳（販促）'!H497))</f>
        <v>0</v>
      </c>
    </row>
    <row r="105" spans="2:19" ht="36" customHeight="1" thickBot="1">
      <c r="B105" s="632" t="str">
        <f>IF(B104="","",B104)</f>
        <v/>
      </c>
      <c r="C105" s="606" t="s">
        <v>286</v>
      </c>
      <c r="D105" s="607"/>
      <c r="E105" s="608"/>
      <c r="F105" s="608"/>
      <c r="G105" s="609"/>
      <c r="H105" s="637" t="str">
        <f>IF('⑦2.変更活動積算内訳（販促）'!M797=0,"",'⑦2.変更活動積算内訳（販促）'!M797)</f>
        <v/>
      </c>
      <c r="I105" s="610"/>
      <c r="J105" s="644" t="str">
        <f t="shared" si="66"/>
        <v/>
      </c>
      <c r="M105" s="477"/>
      <c r="N105" s="477"/>
      <c r="O105" s="597"/>
      <c r="P105" s="477"/>
      <c r="Q105" s="477"/>
      <c r="R105" s="159"/>
      <c r="S105" s="159"/>
    </row>
    <row r="106" spans="2:19" ht="17.25" customHeight="1">
      <c r="R106" s="612"/>
      <c r="S106" s="612"/>
    </row>
  </sheetData>
  <sheetProtection algorithmName="SHA-512" hashValue="39kSm26+7trMl/zIqwN8W+60ljcTEVmPs8Fb4OUfo7Oe4bsFWymC43EPJOS8Uo6/hw2RLvfVAuvLLallDh/tiQ==" saltValue="kOJYnnQYCsxscVTlkX61NQ==" spinCount="100000" sheet="1" formatCells="0" formatColumns="0" formatRows="0"/>
  <mergeCells count="6">
    <mergeCell ref="P3:S3"/>
    <mergeCell ref="B3:B4"/>
    <mergeCell ref="C3:C4"/>
    <mergeCell ref="D3:G3"/>
    <mergeCell ref="H3:I3"/>
    <mergeCell ref="J3:J4"/>
  </mergeCells>
  <phoneticPr fontId="1"/>
  <conditionalFormatting sqref="C23">
    <cfRule type="containsText" dxfId="1948" priority="73" operator="containsText" text="選択">
      <formula>NOT(ISERROR(SEARCH("選択",C23)))</formula>
    </cfRule>
    <cfRule type="beginsWith" dxfId="1947" priority="74" operator="beginsWith" text="中止">
      <formula>LEFT(C23,LEN("中止"))="中止"</formula>
    </cfRule>
    <cfRule type="beginsWith" dxfId="1946" priority="75" operator="beginsWith" text="変更">
      <formula>LEFT(C23,LEN("変更"))="変更"</formula>
    </cfRule>
  </conditionalFormatting>
  <conditionalFormatting sqref="C11">
    <cfRule type="containsText" dxfId="1945" priority="91" operator="containsText" text="選択">
      <formula>NOT(ISERROR(SEARCH("選択",C11)))</formula>
    </cfRule>
    <cfRule type="beginsWith" dxfId="1944" priority="92" operator="beginsWith" text="中止">
      <formula>LEFT(C11,LEN("中止"))="中止"</formula>
    </cfRule>
    <cfRule type="beginsWith" dxfId="1943" priority="93" operator="beginsWith" text="変更">
      <formula>LEFT(C11,LEN("変更"))="変更"</formula>
    </cfRule>
  </conditionalFormatting>
  <conditionalFormatting sqref="C15">
    <cfRule type="containsText" dxfId="1942" priority="85" operator="containsText" text="選択">
      <formula>NOT(ISERROR(SEARCH("選択",C15)))</formula>
    </cfRule>
    <cfRule type="beginsWith" dxfId="1941" priority="86" operator="beginsWith" text="中止">
      <formula>LEFT(C15,LEN("中止"))="中止"</formula>
    </cfRule>
    <cfRule type="beginsWith" dxfId="1940" priority="87" operator="beginsWith" text="変更">
      <formula>LEFT(C15,LEN("変更"))="変更"</formula>
    </cfRule>
  </conditionalFormatting>
  <conditionalFormatting sqref="C17">
    <cfRule type="containsText" dxfId="1939" priority="82" operator="containsText" text="選択">
      <formula>NOT(ISERROR(SEARCH("選択",C17)))</formula>
    </cfRule>
    <cfRule type="beginsWith" dxfId="1938" priority="83" operator="beginsWith" text="中止">
      <formula>LEFT(C17,LEN("中止"))="中止"</formula>
    </cfRule>
    <cfRule type="beginsWith" dxfId="1937" priority="84" operator="beginsWith" text="変更">
      <formula>LEFT(C17,LEN("変更"))="変更"</formula>
    </cfRule>
  </conditionalFormatting>
  <conditionalFormatting sqref="C19">
    <cfRule type="containsText" dxfId="1936" priority="79" operator="containsText" text="選択">
      <formula>NOT(ISERROR(SEARCH("選択",C19)))</formula>
    </cfRule>
    <cfRule type="beginsWith" dxfId="1935" priority="80" operator="beginsWith" text="中止">
      <formula>LEFT(C19,LEN("中止"))="中止"</formula>
    </cfRule>
    <cfRule type="beginsWith" dxfId="1934" priority="81" operator="beginsWith" text="変更">
      <formula>LEFT(C19,LEN("変更"))="変更"</formula>
    </cfRule>
  </conditionalFormatting>
  <conditionalFormatting sqref="C21">
    <cfRule type="containsText" dxfId="1933" priority="76" operator="containsText" text="選択">
      <formula>NOT(ISERROR(SEARCH("選択",C21)))</formula>
    </cfRule>
    <cfRule type="beginsWith" dxfId="1932" priority="77" operator="beginsWith" text="中止">
      <formula>LEFT(C21,LEN("中止"))="中止"</formula>
    </cfRule>
    <cfRule type="beginsWith" dxfId="1931" priority="78" operator="beginsWith" text="変更">
      <formula>LEFT(C21,LEN("変更"))="変更"</formula>
    </cfRule>
  </conditionalFormatting>
  <conditionalFormatting sqref="C25">
    <cfRule type="containsText" dxfId="1930" priority="70" operator="containsText" text="選択">
      <formula>NOT(ISERROR(SEARCH("選択",C25)))</formula>
    </cfRule>
    <cfRule type="beginsWith" dxfId="1929" priority="71" operator="beginsWith" text="中止">
      <formula>LEFT(C25,LEN("中止"))="中止"</formula>
    </cfRule>
    <cfRule type="beginsWith" dxfId="1928" priority="72" operator="beginsWith" text="変更">
      <formula>LEFT(C25,LEN("変更"))="変更"</formula>
    </cfRule>
  </conditionalFormatting>
  <conditionalFormatting sqref="C27">
    <cfRule type="containsText" dxfId="1927" priority="67" operator="containsText" text="選択">
      <formula>NOT(ISERROR(SEARCH("選択",C27)))</formula>
    </cfRule>
    <cfRule type="beginsWith" dxfId="1926" priority="68" operator="beginsWith" text="中止">
      <formula>LEFT(C27,LEN("中止"))="中止"</formula>
    </cfRule>
    <cfRule type="beginsWith" dxfId="1925" priority="69" operator="beginsWith" text="変更">
      <formula>LEFT(C27,LEN("変更"))="変更"</formula>
    </cfRule>
  </conditionalFormatting>
  <conditionalFormatting sqref="C29">
    <cfRule type="containsText" dxfId="1924" priority="64" operator="containsText" text="選択">
      <formula>NOT(ISERROR(SEARCH("選択",C29)))</formula>
    </cfRule>
    <cfRule type="beginsWith" dxfId="1923" priority="65" operator="beginsWith" text="中止">
      <formula>LEFT(C29,LEN("中止"))="中止"</formula>
    </cfRule>
    <cfRule type="beginsWith" dxfId="1922" priority="66" operator="beginsWith" text="変更">
      <formula>LEFT(C29,LEN("変更"))="変更"</formula>
    </cfRule>
  </conditionalFormatting>
  <conditionalFormatting sqref="C43 C41 C39 C35 C33 C31">
    <cfRule type="containsText" dxfId="1921" priority="61" operator="containsText" text="選択">
      <formula>NOT(ISERROR(SEARCH("選択",C31)))</formula>
    </cfRule>
    <cfRule type="beginsWith" dxfId="1920" priority="62" operator="beginsWith" text="中止">
      <formula>LEFT(C31,LEN("中止"))="中止"</formula>
    </cfRule>
    <cfRule type="beginsWith" dxfId="1919" priority="63" operator="beginsWith" text="変更">
      <formula>LEFT(C31,LEN("変更"))="変更"</formula>
    </cfRule>
  </conditionalFormatting>
  <conditionalFormatting sqref="C47">
    <cfRule type="containsText" dxfId="1918" priority="49" operator="containsText" text="選択">
      <formula>NOT(ISERROR(SEARCH("選択",C47)))</formula>
    </cfRule>
    <cfRule type="beginsWith" dxfId="1917" priority="50" operator="beginsWith" text="中止">
      <formula>LEFT(C47,LEN("中止"))="中止"</formula>
    </cfRule>
    <cfRule type="beginsWith" dxfId="1916" priority="51" operator="beginsWith" text="変更">
      <formula>LEFT(C47,LEN("変更"))="変更"</formula>
    </cfRule>
  </conditionalFormatting>
  <conditionalFormatting sqref="C49">
    <cfRule type="containsText" dxfId="1915" priority="46" operator="containsText" text="選択">
      <formula>NOT(ISERROR(SEARCH("選択",C49)))</formula>
    </cfRule>
    <cfRule type="beginsWith" dxfId="1914" priority="47" operator="beginsWith" text="中止">
      <formula>LEFT(C49,LEN("中止"))="中止"</formula>
    </cfRule>
    <cfRule type="beginsWith" dxfId="1913" priority="48" operator="beginsWith" text="変更">
      <formula>LEFT(C49,LEN("変更"))="変更"</formula>
    </cfRule>
  </conditionalFormatting>
  <conditionalFormatting sqref="C63 C61 C59 C57 C55 C53 C51">
    <cfRule type="containsText" dxfId="1912" priority="43" operator="containsText" text="選択">
      <formula>NOT(ISERROR(SEARCH("選択",C51)))</formula>
    </cfRule>
    <cfRule type="beginsWith" dxfId="1911" priority="44" operator="beginsWith" text="中止">
      <formula>LEFT(C51,LEN("中止"))="中止"</formula>
    </cfRule>
    <cfRule type="beginsWith" dxfId="1910" priority="45" operator="beginsWith" text="変更">
      <formula>LEFT(C51,LEN("変更"))="変更"</formula>
    </cfRule>
  </conditionalFormatting>
  <conditionalFormatting sqref="C65">
    <cfRule type="containsText" dxfId="1909" priority="40" operator="containsText" text="選択">
      <formula>NOT(ISERROR(SEARCH("選択",C65)))</formula>
    </cfRule>
    <cfRule type="beginsWith" dxfId="1908" priority="41" operator="beginsWith" text="中止">
      <formula>LEFT(C65,LEN("中止"))="中止"</formula>
    </cfRule>
    <cfRule type="beginsWith" dxfId="1907" priority="42" operator="beginsWith" text="変更">
      <formula>LEFT(C65,LEN("変更"))="変更"</formula>
    </cfRule>
  </conditionalFormatting>
  <conditionalFormatting sqref="C67">
    <cfRule type="containsText" dxfId="1906" priority="37" operator="containsText" text="選択">
      <formula>NOT(ISERROR(SEARCH("選択",C67)))</formula>
    </cfRule>
    <cfRule type="beginsWith" dxfId="1905" priority="38" operator="beginsWith" text="中止">
      <formula>LEFT(C67,LEN("中止"))="中止"</formula>
    </cfRule>
    <cfRule type="beginsWith" dxfId="1904" priority="39" operator="beginsWith" text="変更">
      <formula>LEFT(C67,LEN("変更"))="変更"</formula>
    </cfRule>
  </conditionalFormatting>
  <conditionalFormatting sqref="C69">
    <cfRule type="containsText" dxfId="1903" priority="34" operator="containsText" text="選択">
      <formula>NOT(ISERROR(SEARCH("選択",C69)))</formula>
    </cfRule>
    <cfRule type="beginsWith" dxfId="1902" priority="35" operator="beginsWith" text="中止">
      <formula>LEFT(C69,LEN("中止"))="中止"</formula>
    </cfRule>
    <cfRule type="beginsWith" dxfId="1901" priority="36" operator="beginsWith" text="変更">
      <formula>LEFT(C69,LEN("変更"))="変更"</formula>
    </cfRule>
  </conditionalFormatting>
  <conditionalFormatting sqref="C83 C81 C79 C77 C75 C73 C71">
    <cfRule type="containsText" dxfId="1900" priority="31" operator="containsText" text="選択">
      <formula>NOT(ISERROR(SEARCH("選択",C71)))</formula>
    </cfRule>
    <cfRule type="beginsWith" dxfId="1899" priority="32" operator="beginsWith" text="中止">
      <formula>LEFT(C71,LEN("中止"))="中止"</formula>
    </cfRule>
    <cfRule type="beginsWith" dxfId="1898" priority="33" operator="beginsWith" text="変更">
      <formula>LEFT(C71,LEN("変更"))="変更"</formula>
    </cfRule>
  </conditionalFormatting>
  <conditionalFormatting sqref="C85">
    <cfRule type="containsText" dxfId="1897" priority="28" operator="containsText" text="選択">
      <formula>NOT(ISERROR(SEARCH("選択",C85)))</formula>
    </cfRule>
    <cfRule type="beginsWith" dxfId="1896" priority="29" operator="beginsWith" text="中止">
      <formula>LEFT(C85,LEN("中止"))="中止"</formula>
    </cfRule>
    <cfRule type="beginsWith" dxfId="1895" priority="30" operator="beginsWith" text="変更">
      <formula>LEFT(C85,LEN("変更"))="変更"</formula>
    </cfRule>
  </conditionalFormatting>
  <conditionalFormatting sqref="C87">
    <cfRule type="containsText" dxfId="1894" priority="25" operator="containsText" text="選択">
      <formula>NOT(ISERROR(SEARCH("選択",C87)))</formula>
    </cfRule>
    <cfRule type="beginsWith" dxfId="1893" priority="26" operator="beginsWith" text="中止">
      <formula>LEFT(C87,LEN("中止"))="中止"</formula>
    </cfRule>
    <cfRule type="beginsWith" dxfId="1892" priority="27" operator="beginsWith" text="変更">
      <formula>LEFT(C87,LEN("変更"))="変更"</formula>
    </cfRule>
  </conditionalFormatting>
  <conditionalFormatting sqref="C89">
    <cfRule type="containsText" dxfId="1891" priority="22" operator="containsText" text="選択">
      <formula>NOT(ISERROR(SEARCH("選択",C89)))</formula>
    </cfRule>
    <cfRule type="beginsWith" dxfId="1890" priority="23" operator="beginsWith" text="中止">
      <formula>LEFT(C89,LEN("中止"))="中止"</formula>
    </cfRule>
    <cfRule type="beginsWith" dxfId="1889" priority="24" operator="beginsWith" text="変更">
      <formula>LEFT(C89,LEN("変更"))="変更"</formula>
    </cfRule>
  </conditionalFormatting>
  <conditionalFormatting sqref="C103 C101 C99 C97 C95 C93 C91">
    <cfRule type="containsText" dxfId="1888" priority="19" operator="containsText" text="選択">
      <formula>NOT(ISERROR(SEARCH("選択",C91)))</formula>
    </cfRule>
    <cfRule type="beginsWith" dxfId="1887" priority="20" operator="beginsWith" text="中止">
      <formula>LEFT(C91,LEN("中止"))="中止"</formula>
    </cfRule>
    <cfRule type="beginsWith" dxfId="1886" priority="21" operator="beginsWith" text="変更">
      <formula>LEFT(C91,LEN("変更"))="変更"</formula>
    </cfRule>
  </conditionalFormatting>
  <conditionalFormatting sqref="C105">
    <cfRule type="containsText" dxfId="1885" priority="16" operator="containsText" text="選択">
      <formula>NOT(ISERROR(SEARCH("選択",C105)))</formula>
    </cfRule>
    <cfRule type="beginsWith" dxfId="1884" priority="17" operator="beginsWith" text="中止">
      <formula>LEFT(C105,LEN("中止"))="中止"</formula>
    </cfRule>
    <cfRule type="beginsWith" dxfId="1883" priority="18" operator="beginsWith" text="変更">
      <formula>LEFT(C105,LEN("変更"))="変更"</formula>
    </cfRule>
  </conditionalFormatting>
  <conditionalFormatting sqref="C7">
    <cfRule type="containsText" dxfId="1882" priority="13" operator="containsText" text="選択">
      <formula>NOT(ISERROR(SEARCH("選択",C7)))</formula>
    </cfRule>
    <cfRule type="beginsWith" dxfId="1881" priority="14" operator="beginsWith" text="中止">
      <formula>LEFT(C7,LEN("中止"))="中止"</formula>
    </cfRule>
    <cfRule type="beginsWith" dxfId="1880" priority="15" operator="beginsWith" text="変更">
      <formula>LEFT(C7,LEN("変更"))="変更"</formula>
    </cfRule>
  </conditionalFormatting>
  <conditionalFormatting sqref="C9">
    <cfRule type="containsText" dxfId="1879" priority="10" operator="containsText" text="選択">
      <formula>NOT(ISERROR(SEARCH("選択",C9)))</formula>
    </cfRule>
    <cfRule type="beginsWith" dxfId="1878" priority="11" operator="beginsWith" text="中止">
      <formula>LEFT(C9,LEN("中止"))="中止"</formula>
    </cfRule>
    <cfRule type="beginsWith" dxfId="1877" priority="12" operator="beginsWith" text="変更">
      <formula>LEFT(C9,LEN("変更"))="変更"</formula>
    </cfRule>
  </conditionalFormatting>
  <conditionalFormatting sqref="C13">
    <cfRule type="containsText" dxfId="1876" priority="7" operator="containsText" text="選択">
      <formula>NOT(ISERROR(SEARCH("選択",C13)))</formula>
    </cfRule>
    <cfRule type="beginsWith" dxfId="1875" priority="8" operator="beginsWith" text="中止">
      <formula>LEFT(C13,LEN("中止"))="中止"</formula>
    </cfRule>
    <cfRule type="beginsWith" dxfId="1874" priority="9" operator="beginsWith" text="変更">
      <formula>LEFT(C13,LEN("変更"))="変更"</formula>
    </cfRule>
  </conditionalFormatting>
  <conditionalFormatting sqref="C37">
    <cfRule type="containsText" dxfId="1873" priority="4" operator="containsText" text="選択">
      <formula>NOT(ISERROR(SEARCH("選択",C37)))</formula>
    </cfRule>
    <cfRule type="beginsWith" dxfId="1872" priority="5" operator="beginsWith" text="中止">
      <formula>LEFT(C37,LEN("中止"))="中止"</formula>
    </cfRule>
    <cfRule type="beginsWith" dxfId="1871" priority="6" operator="beginsWith" text="変更">
      <formula>LEFT(C37,LEN("変更"))="変更"</formula>
    </cfRule>
  </conditionalFormatting>
  <conditionalFormatting sqref="C45">
    <cfRule type="containsText" dxfId="1870" priority="1" operator="containsText" text="選択">
      <formula>NOT(ISERROR(SEARCH("選択",C45)))</formula>
    </cfRule>
    <cfRule type="beginsWith" dxfId="1869" priority="2" operator="beginsWith" text="中止">
      <formula>LEFT(C45,LEN("中止"))="中止"</formula>
    </cfRule>
    <cfRule type="beginsWith" dxfId="1868" priority="3" operator="beginsWith" text="変更">
      <formula>LEFT(C45,LEN("変更"))="変更"</formula>
    </cfRule>
  </conditionalFormatting>
  <dataValidations xWindow="126" yWindow="433" count="4">
    <dataValidation type="whole" imeMode="off" operator="lessThan" allowBlank="1" showInputMessage="1" showErrorMessage="1" errorTitle="入力不要です。" error="[キャンセル]をクリックしてください。" sqref="B3:J4 H5:J5 B6:J6 J7:J45 H105 H103 H101 H99 H97 H95 H93 H91 H89 H87 H85 H83 H81 H79 H77 H75 H73 H71 H69 H67 H65 H63 H61 H59 H57 H55 H53 H51 H49 H47 B7:B105" xr:uid="{00000000-0002-0000-2D00-000000000000}">
      <formula1>0</formula1>
    </dataValidation>
    <dataValidation type="list" allowBlank="1" showInputMessage="1" showErrorMessage="1" promptTitle="選択してください。" prompt="今回変更または中止を申請する場合、「変更」か「中止」を選んでください。" sqref="C7 C9 C11 C13 C15 C17 C19 C21 C23 C25 C27 C29 C31 C33 C35 C37 C39 C41 C43 C45 C47 C49 C51 C53 C55 C57 C59 C61 C63 C65 C67 C69 C71 C73 C75 C77 C79 C81 C83 C85 C87 C89 C91 C93 C95 C97 C99 C101 C103 C105" xr:uid="{00000000-0002-0000-2D00-000001000000}">
      <formula1>"選択,変更,中止,"</formula1>
    </dataValidation>
    <dataValidation imeMode="off" operator="lessThan" allowBlank="1" showInputMessage="1" showErrorMessage="1" errorTitle="入力不要です。" error="[キャンセル]をクリックしてください。" sqref="I103:J103 I47:J47 I49:J49 I51:J51 I53:J53 I55:J55 I57:J57 I59:J59 I61:J61 I63:J63 I65:J65 I67:J67 I69:J69 I71:J71 I73:J73 I75:J75 I77:J77 I79:J79 I81:J81 I83:J83 I85:J85 I87:J87 I89:J89 I91:J91 I93:J93 I95:J95 I97:J97 I99:J99 I101:J101 D47:G47 D49:G49 D51:G51 D53:G53 D55:G55 D57:G57 D59:G59 D61:G61 D63:G63 D65:G65 D67:G67 D69:G69 D71:G71 D73:G73 D75:G75 D77:G77 D79:G79 D81:G81 D83:G83 D85:G85 D87:G87 D89:G89 D91:G91 D93:G93 D95:G95 D97:G97 D99:G99 D101:G101 D103:G103 D105:G105 I105:J105" xr:uid="{00000000-0002-0000-2D00-000002000000}"/>
    <dataValidation type="whole" operator="lessThan" allowBlank="1" showInputMessage="1" showErrorMessage="1" sqref="C46:J46 C48:J48 C50:J50 C52:J52 C54:J54 C56:J56 C58:J58 C60:J60 C62:J62 C64:J64 C66:J66 C68:J68 C70:J70 C72:J72 C74:J74 C76:J76 C78:J78 C80:J80 C82:J82 C84:J84 C86:J86 C88:J88 C90:J90 C92:J92 C94:J94 C96:J96 C98:J98 C100:J100 C102:J102 C104:J104" xr:uid="{00000000-0002-0000-2D00-000003000000}">
      <formula1>0</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&amp;L様式７（別添１）</oddHeader>
    <oddFooter xml:space="preserve">&amp;C&amp;"ＭＳ Ｐゴシック,標準"&amp;10&amp;P / &amp;N </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5" tint="-0.499984740745262"/>
    <pageSetUpPr fitToPage="1"/>
  </sheetPr>
  <dimension ref="A1:U212"/>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16.08203125" style="150" customWidth="1"/>
    <col min="4" max="4" width="21.33203125" style="150" customWidth="1"/>
    <col min="5" max="5" width="14.33203125" style="150" customWidth="1"/>
    <col min="6" max="8" width="14.5" style="150" customWidth="1"/>
    <col min="9" max="9" width="6.83203125" style="150" customWidth="1"/>
    <col min="10" max="10" width="16.08203125" style="150" customWidth="1"/>
    <col min="11" max="11" width="21.33203125" style="150" customWidth="1"/>
    <col min="12" max="15" width="17.75" style="150" customWidth="1"/>
    <col min="16" max="16" width="21.5" style="150" customWidth="1"/>
    <col min="17" max="17" width="10.08203125" style="150" customWidth="1"/>
    <col min="18" max="18" width="9" style="150"/>
    <col min="19" max="19" width="1.58203125" style="150" customWidth="1"/>
    <col min="20" max="20" width="9" style="150" customWidth="1"/>
    <col min="21" max="21" width="9.83203125" style="150" bestFit="1" customWidth="1"/>
    <col min="22" max="16384" width="9" style="150"/>
  </cols>
  <sheetData>
    <row r="1" spans="2:21" ht="9" customHeight="1"/>
    <row r="2" spans="2:21" s="178" customFormat="1" ht="18.75" customHeight="1" thickBot="1">
      <c r="B2" s="151" t="s">
        <v>541</v>
      </c>
      <c r="D2" s="652"/>
      <c r="I2" s="151"/>
      <c r="K2" s="652"/>
      <c r="Q2" s="1587" t="s">
        <v>178</v>
      </c>
      <c r="R2" s="1587"/>
    </row>
    <row r="3" spans="2:21" s="178" customFormat="1" ht="27" customHeight="1" thickBot="1">
      <c r="B3" s="1577" t="s">
        <v>542</v>
      </c>
      <c r="C3" s="1578"/>
      <c r="D3" s="1578"/>
      <c r="E3" s="1578"/>
      <c r="F3" s="1578"/>
      <c r="G3" s="1578"/>
      <c r="H3" s="1579"/>
      <c r="I3" s="1580" t="s">
        <v>543</v>
      </c>
      <c r="J3" s="1581"/>
      <c r="K3" s="1581"/>
      <c r="L3" s="1581"/>
      <c r="M3" s="1581"/>
      <c r="N3" s="1581"/>
      <c r="O3" s="1581"/>
      <c r="P3" s="1581"/>
      <c r="Q3" s="1581"/>
      <c r="R3" s="1582"/>
    </row>
    <row r="4" spans="2:21" ht="22.5" customHeight="1">
      <c r="B4" s="1591" t="s">
        <v>179</v>
      </c>
      <c r="C4" s="1592"/>
      <c r="D4" s="1236"/>
      <c r="E4" s="1220" t="s">
        <v>544</v>
      </c>
      <c r="F4" s="1236" t="s">
        <v>181</v>
      </c>
      <c r="G4" s="1236"/>
      <c r="H4" s="1590"/>
      <c r="I4" s="1588" t="s">
        <v>179</v>
      </c>
      <c r="J4" s="1127"/>
      <c r="K4" s="1084"/>
      <c r="L4" s="1076" t="s">
        <v>180</v>
      </c>
      <c r="M4" s="1084" t="s">
        <v>181</v>
      </c>
      <c r="N4" s="1084"/>
      <c r="O4" s="1084"/>
      <c r="P4" s="1164" t="s">
        <v>182</v>
      </c>
      <c r="Q4" s="1084" t="s">
        <v>183</v>
      </c>
      <c r="R4" s="1166"/>
    </row>
    <row r="5" spans="2:21" ht="30.75" customHeight="1" thickBot="1">
      <c r="B5" s="1161"/>
      <c r="C5" s="1162"/>
      <c r="D5" s="1085"/>
      <c r="E5" s="1163"/>
      <c r="F5" s="245" t="s">
        <v>545</v>
      </c>
      <c r="G5" s="245" t="s">
        <v>185</v>
      </c>
      <c r="H5" s="653" t="s">
        <v>230</v>
      </c>
      <c r="I5" s="1589"/>
      <c r="J5" s="1162"/>
      <c r="K5" s="1085"/>
      <c r="L5" s="1163"/>
      <c r="M5" s="246" t="s">
        <v>184</v>
      </c>
      <c r="N5" s="245" t="s">
        <v>185</v>
      </c>
      <c r="O5" s="246" t="s">
        <v>186</v>
      </c>
      <c r="P5" s="1165"/>
      <c r="Q5" s="1085"/>
      <c r="R5" s="1167"/>
    </row>
    <row r="6" spans="2:21" ht="33" customHeight="1" thickBot="1">
      <c r="B6" s="1182" t="s">
        <v>187</v>
      </c>
      <c r="C6" s="1183"/>
      <c r="D6" s="1183"/>
      <c r="E6" s="264">
        <f>SUM(E7,E17,E27,E37,E47,E57,E67,E77,E87,E97,E107,E117,E127,E137,E147,E157,E167,E177,E187,E197)</f>
        <v>0</v>
      </c>
      <c r="F6" s="264">
        <f>SUM(F7,F17,F27,F37,F47,F57,F67,F77,F87,F97,F107,F117,F127,F137,F147,F157,F167,F177,F187,F197)</f>
        <v>0</v>
      </c>
      <c r="G6" s="264">
        <f>SUM(G7,G17,G27,G37,G47,G57,G67,G77,G87,G97,G107,G117,G127,G137,G147,G157,G167,G177,G187,G197)</f>
        <v>0</v>
      </c>
      <c r="H6" s="654">
        <f>SUM(H7,H17,H27,H37,H47,H57,H67,H77,H87,H97,H107,H117,H127,H137,H147,H157,H167,H177,H187,H197)</f>
        <v>0</v>
      </c>
      <c r="I6" s="1182" t="s">
        <v>187</v>
      </c>
      <c r="J6" s="1183"/>
      <c r="K6" s="1183"/>
      <c r="L6" s="264">
        <f t="shared" ref="L6:O6" si="0">SUM(L7,L17,L27,L37,L47,L57,L67,L77,L87,L97,L107,L117,L127,L137,L147,L157,L167,L177,L187,L197)</f>
        <v>0</v>
      </c>
      <c r="M6" s="264">
        <f t="shared" si="0"/>
        <v>0</v>
      </c>
      <c r="N6" s="264">
        <f t="shared" si="0"/>
        <v>0</v>
      </c>
      <c r="O6" s="264">
        <f t="shared" si="0"/>
        <v>0</v>
      </c>
      <c r="P6" s="247"/>
      <c r="Q6" s="1178"/>
      <c r="R6" s="1179"/>
    </row>
    <row r="7" spans="2:21" ht="40.5" customHeight="1" thickTop="1">
      <c r="B7" s="266" t="str">
        <f>IF('①4.事業内容（PR）'!B5="","",'①4.事業内容（PR）'!B5)</f>
        <v/>
      </c>
      <c r="C7" s="1184" t="str">
        <f>IF('①4.事業内容（PR）'!C5="","",'①4.事業内容（PR）'!C5)</f>
        <v/>
      </c>
      <c r="D7" s="1185"/>
      <c r="E7" s="265">
        <f>SUM(E8:E16)</f>
        <v>0</v>
      </c>
      <c r="F7" s="265">
        <f>SUM(F8:F16)</f>
        <v>0</v>
      </c>
      <c r="G7" s="265">
        <f>SUM(G8:G16)</f>
        <v>0</v>
      </c>
      <c r="H7" s="655">
        <f>SUM(H8:H16)</f>
        <v>0</v>
      </c>
      <c r="I7" s="663" t="str">
        <f>IF(B7="","",B7)</f>
        <v/>
      </c>
      <c r="J7" s="1184" t="str">
        <f>IF('⑦1.活動計画変更（PR）'!C7="変更",'⑦1.活動計画変更（PR）'!D7,IF('⑦1.活動計画変更（PR）'!C7="選択",'⑦1.活動計画変更（PR）'!D6,""))</f>
        <v/>
      </c>
      <c r="K7" s="1185"/>
      <c r="L7" s="265" t="str">
        <f>IF(SUM(L8:L16)=0,"",SUM(L8:L16))</f>
        <v/>
      </c>
      <c r="M7" s="265" t="str">
        <f>IF(SUM(M8:M16)=0,"",SUM(M8:M16))</f>
        <v/>
      </c>
      <c r="N7" s="265" t="str">
        <f>IF(SUM(N8:N16)=0,"",SUM(N8:N16))</f>
        <v/>
      </c>
      <c r="O7" s="265" t="str">
        <f>IF(SUM(O8:O16)=0,"",SUM(O8:O16))</f>
        <v/>
      </c>
      <c r="P7" s="248"/>
      <c r="Q7" s="1180"/>
      <c r="R7" s="1181"/>
      <c r="S7" s="237"/>
      <c r="T7" s="158" t="s">
        <v>107</v>
      </c>
      <c r="U7" s="158"/>
    </row>
    <row r="8" spans="2:21" ht="19.5" customHeight="1">
      <c r="B8" s="1175"/>
      <c r="C8" s="249" t="s">
        <v>188</v>
      </c>
      <c r="D8" s="250"/>
      <c r="E8" s="270">
        <f>SUM(F8:H8)</f>
        <v>0</v>
      </c>
      <c r="F8" s="270" t="str">
        <f>IF('①7.積算内訳（PR）'!F7="","",'①7.積算内訳（PR）'!F7)</f>
        <v/>
      </c>
      <c r="G8" s="270" t="str">
        <f>IF('①7.積算内訳（PR）'!G7="","",'①7.積算内訳（PR）'!G7)</f>
        <v/>
      </c>
      <c r="H8" s="656" t="str">
        <f>IF('①7.積算内訳（PR）'!H7="","",'①7.積算内訳（PR）'!H7)</f>
        <v/>
      </c>
      <c r="I8" s="1569" t="str">
        <f>IF('⑦1.活動計画変更（PR）'!C7="選択","",IF('⑦1.活動計画変更（PR）'!C7="変更",'⑦1.活動計画変更（PR）'!C7,IF('⑦1.活動計画変更（PR）'!C7="中止","中止","")))</f>
        <v/>
      </c>
      <c r="J8" s="249" t="s">
        <v>188</v>
      </c>
      <c r="K8" s="250"/>
      <c r="L8" s="270" t="str">
        <f>IF(SUM(M8:O8)=0,"",SUM(M8:O8))</f>
        <v/>
      </c>
      <c r="M8" s="251" t="str">
        <f>IF(F8="","",IF(I$8="中止","",F8))</f>
        <v/>
      </c>
      <c r="N8" s="251" t="str">
        <f>IF(G8="","",IF(I$8="中止","",G8))</f>
        <v/>
      </c>
      <c r="O8" s="251" t="str">
        <f>IF(H8="","",IF(I$8="中止","",H8))</f>
        <v/>
      </c>
      <c r="P8" s="1170"/>
      <c r="Q8" s="1173"/>
      <c r="R8" s="1174"/>
      <c r="S8" s="237"/>
      <c r="T8" s="163" t="s">
        <v>108</v>
      </c>
      <c r="U8" s="163"/>
    </row>
    <row r="9" spans="2:21" ht="19.5" customHeight="1">
      <c r="B9" s="1176"/>
      <c r="C9" s="252" t="s">
        <v>189</v>
      </c>
      <c r="D9" s="253"/>
      <c r="E9" s="271">
        <f t="shared" ref="E9:E15" si="1">SUM(F9:H9)</f>
        <v>0</v>
      </c>
      <c r="F9" s="271" t="str">
        <f>IF('①7.積算内訳（PR）'!F8="","",'①7.積算内訳（PR）'!F8)</f>
        <v/>
      </c>
      <c r="G9" s="271" t="str">
        <f>IF('①7.積算内訳（PR）'!G8="","",'①7.積算内訳（PR）'!G8)</f>
        <v/>
      </c>
      <c r="H9" s="657" t="str">
        <f>IF('①7.積算内訳（PR）'!H8="","",'①7.積算内訳（PR）'!H8)</f>
        <v/>
      </c>
      <c r="I9" s="1570"/>
      <c r="J9" s="252" t="s">
        <v>189</v>
      </c>
      <c r="K9" s="253"/>
      <c r="L9" s="271" t="str">
        <f t="shared" ref="L9:L16" si="2">IF(SUM(M9:O9)=0,"",SUM(M9:O9))</f>
        <v/>
      </c>
      <c r="M9" s="254" t="str">
        <f t="shared" ref="M9:M16" si="3">IF(F9="","",IF(I$8="中止","",F9))</f>
        <v/>
      </c>
      <c r="N9" s="254" t="str">
        <f t="shared" ref="N9:N16" si="4">IF(G9="","",IF(I$8="中止","",G9))</f>
        <v/>
      </c>
      <c r="O9" s="254" t="str">
        <f t="shared" ref="O9:O16" si="5">IF(H9="","",IF(I$8="中止","",H9))</f>
        <v/>
      </c>
      <c r="P9" s="1171"/>
      <c r="Q9" s="1168"/>
      <c r="R9" s="1169"/>
      <c r="S9" s="240"/>
      <c r="T9" s="123"/>
      <c r="U9" s="123"/>
    </row>
    <row r="10" spans="2:21" ht="19.5" customHeight="1">
      <c r="B10" s="1176"/>
      <c r="C10" s="252" t="s">
        <v>190</v>
      </c>
      <c r="D10" s="253"/>
      <c r="E10" s="271">
        <f t="shared" si="1"/>
        <v>0</v>
      </c>
      <c r="F10" s="271" t="str">
        <f>IF('①7.積算内訳（PR）'!F9="","",'①7.積算内訳（PR）'!F9)</f>
        <v/>
      </c>
      <c r="G10" s="271" t="str">
        <f>IF('①7.積算内訳（PR）'!G9="","",'①7.積算内訳（PR）'!G9)</f>
        <v/>
      </c>
      <c r="H10" s="657" t="str">
        <f>IF('①7.積算内訳（PR）'!H9="","",'①7.積算内訳（PR）'!H9)</f>
        <v/>
      </c>
      <c r="I10" s="1570"/>
      <c r="J10" s="252" t="s">
        <v>190</v>
      </c>
      <c r="K10" s="253"/>
      <c r="L10" s="271" t="str">
        <f t="shared" si="2"/>
        <v/>
      </c>
      <c r="M10" s="254" t="str">
        <f t="shared" si="3"/>
        <v/>
      </c>
      <c r="N10" s="254" t="str">
        <f t="shared" si="4"/>
        <v/>
      </c>
      <c r="O10" s="254" t="str">
        <f t="shared" si="5"/>
        <v/>
      </c>
      <c r="P10" s="1171"/>
      <c r="Q10" s="1168"/>
      <c r="R10" s="1169"/>
      <c r="S10" s="240"/>
      <c r="T10" s="158" t="s">
        <v>455</v>
      </c>
      <c r="U10" s="158"/>
    </row>
    <row r="11" spans="2:21" ht="19.5" customHeight="1">
      <c r="B11" s="1176"/>
      <c r="C11" s="255" t="s">
        <v>191</v>
      </c>
      <c r="D11" s="253"/>
      <c r="E11" s="271">
        <f t="shared" si="1"/>
        <v>0</v>
      </c>
      <c r="F11" s="271" t="str">
        <f>IF('①7.積算内訳（PR）'!F10="","",'①7.積算内訳（PR）'!F10)</f>
        <v/>
      </c>
      <c r="G11" s="271" t="str">
        <f>IF('①7.積算内訳（PR）'!G10="","",'①7.積算内訳（PR）'!G10)</f>
        <v/>
      </c>
      <c r="H11" s="657" t="str">
        <f>IF('①7.積算内訳（PR）'!H10="","",'①7.積算内訳（PR）'!H10)</f>
        <v/>
      </c>
      <c r="I11" s="1570"/>
      <c r="J11" s="255" t="s">
        <v>191</v>
      </c>
      <c r="K11" s="253"/>
      <c r="L11" s="271" t="str">
        <f t="shared" si="2"/>
        <v/>
      </c>
      <c r="M11" s="254" t="str">
        <f t="shared" si="3"/>
        <v/>
      </c>
      <c r="N11" s="254" t="str">
        <f t="shared" si="4"/>
        <v/>
      </c>
      <c r="O11" s="254" t="str">
        <f t="shared" si="5"/>
        <v/>
      </c>
      <c r="P11" s="1171"/>
      <c r="Q11" s="1168"/>
      <c r="R11" s="1169"/>
      <c r="S11" s="240"/>
      <c r="T11" s="124" t="s">
        <v>456</v>
      </c>
      <c r="U11" s="124"/>
    </row>
    <row r="12" spans="2:21" ht="19.5" customHeight="1">
      <c r="B12" s="1176"/>
      <c r="C12" s="252" t="s">
        <v>192</v>
      </c>
      <c r="D12" s="253"/>
      <c r="E12" s="271">
        <f t="shared" si="1"/>
        <v>0</v>
      </c>
      <c r="F12" s="271" t="str">
        <f>IF('①7.積算内訳（PR）'!F11="","",'①7.積算内訳（PR）'!F11)</f>
        <v/>
      </c>
      <c r="G12" s="271" t="str">
        <f>IF('①7.積算内訳（PR）'!G11="","",'①7.積算内訳（PR）'!G11)</f>
        <v/>
      </c>
      <c r="H12" s="657" t="str">
        <f>IF('①7.積算内訳（PR）'!H11="","",'①7.積算内訳（PR）'!H11)</f>
        <v/>
      </c>
      <c r="I12" s="1570"/>
      <c r="J12" s="252" t="s">
        <v>192</v>
      </c>
      <c r="K12" s="253"/>
      <c r="L12" s="271" t="str">
        <f t="shared" si="2"/>
        <v/>
      </c>
      <c r="M12" s="254" t="str">
        <f t="shared" si="3"/>
        <v/>
      </c>
      <c r="N12" s="254" t="str">
        <f t="shared" si="4"/>
        <v/>
      </c>
      <c r="O12" s="254" t="str">
        <f t="shared" si="5"/>
        <v/>
      </c>
      <c r="P12" s="1171"/>
      <c r="Q12" s="1168"/>
      <c r="R12" s="1169"/>
      <c r="S12" s="237"/>
    </row>
    <row r="13" spans="2:21" ht="19.5" customHeight="1">
      <c r="B13" s="1176"/>
      <c r="C13" s="252" t="s">
        <v>193</v>
      </c>
      <c r="D13" s="253"/>
      <c r="E13" s="271">
        <f t="shared" si="1"/>
        <v>0</v>
      </c>
      <c r="F13" s="658" t="str">
        <f>IF('①7.積算内訳（PR）'!F12="","",'①7.積算内訳（PR）'!F12)</f>
        <v/>
      </c>
      <c r="G13" s="658" t="str">
        <f>IF('①7.積算内訳（PR）'!G12="","",'①7.積算内訳（PR）'!G12)</f>
        <v/>
      </c>
      <c r="H13" s="657" t="str">
        <f>IF('①7.積算内訳（PR）'!H12="","",'①7.積算内訳（PR）'!H12)</f>
        <v/>
      </c>
      <c r="I13" s="1570"/>
      <c r="J13" s="252" t="s">
        <v>193</v>
      </c>
      <c r="K13" s="253"/>
      <c r="L13" s="271" t="str">
        <f t="shared" si="2"/>
        <v/>
      </c>
      <c r="M13" s="256" t="str">
        <f t="shared" si="3"/>
        <v/>
      </c>
      <c r="N13" s="256" t="str">
        <f t="shared" si="4"/>
        <v/>
      </c>
      <c r="O13" s="256" t="str">
        <f t="shared" si="5"/>
        <v/>
      </c>
      <c r="P13" s="1171"/>
      <c r="Q13" s="1191"/>
      <c r="R13" s="1192"/>
      <c r="S13" s="237"/>
    </row>
    <row r="14" spans="2:21" ht="19.5" customHeight="1">
      <c r="B14" s="1176"/>
      <c r="C14" s="257" t="s">
        <v>194</v>
      </c>
      <c r="D14" s="253"/>
      <c r="E14" s="271">
        <f t="shared" si="1"/>
        <v>0</v>
      </c>
      <c r="F14" s="271" t="str">
        <f>IF('①7.積算内訳（PR）'!F13="","",'①7.積算内訳（PR）'!F13)</f>
        <v/>
      </c>
      <c r="G14" s="271" t="str">
        <f>IF('①7.積算内訳（PR）'!G13="","",'①7.積算内訳（PR）'!G13)</f>
        <v/>
      </c>
      <c r="H14" s="657" t="str">
        <f>IF('①7.積算内訳（PR）'!H13="","",'①7.積算内訳（PR）'!H13)</f>
        <v/>
      </c>
      <c r="I14" s="1570"/>
      <c r="J14" s="257" t="s">
        <v>194</v>
      </c>
      <c r="K14" s="253"/>
      <c r="L14" s="271" t="str">
        <f t="shared" si="2"/>
        <v/>
      </c>
      <c r="M14" s="254" t="str">
        <f t="shared" si="3"/>
        <v/>
      </c>
      <c r="N14" s="254" t="str">
        <f t="shared" si="4"/>
        <v/>
      </c>
      <c r="O14" s="254" t="str">
        <f t="shared" si="5"/>
        <v/>
      </c>
      <c r="P14" s="1171"/>
      <c r="Q14" s="1168"/>
      <c r="R14" s="1169"/>
      <c r="S14" s="237"/>
    </row>
    <row r="15" spans="2:21" ht="19.5" customHeight="1">
      <c r="B15" s="1176"/>
      <c r="C15" s="252" t="s">
        <v>195</v>
      </c>
      <c r="D15" s="253"/>
      <c r="E15" s="271">
        <f t="shared" si="1"/>
        <v>0</v>
      </c>
      <c r="F15" s="271" t="str">
        <f>IF('①7.積算内訳（PR）'!F14="","",'①7.積算内訳（PR）'!F14)</f>
        <v/>
      </c>
      <c r="G15" s="271" t="str">
        <f>IF('①7.積算内訳（PR）'!G14="","",'①7.積算内訳（PR）'!G14)</f>
        <v/>
      </c>
      <c r="H15" s="657" t="str">
        <f>IF('①7.積算内訳（PR）'!H14="","",'①7.積算内訳（PR）'!H14)</f>
        <v/>
      </c>
      <c r="I15" s="1570"/>
      <c r="J15" s="252" t="s">
        <v>195</v>
      </c>
      <c r="K15" s="253"/>
      <c r="L15" s="271" t="str">
        <f t="shared" si="2"/>
        <v/>
      </c>
      <c r="M15" s="254" t="str">
        <f t="shared" si="3"/>
        <v/>
      </c>
      <c r="N15" s="254" t="str">
        <f t="shared" si="4"/>
        <v/>
      </c>
      <c r="O15" s="254" t="str">
        <f t="shared" si="5"/>
        <v/>
      </c>
      <c r="P15" s="1171"/>
      <c r="Q15" s="1168"/>
      <c r="R15" s="1169"/>
      <c r="S15" s="237"/>
    </row>
    <row r="16" spans="2:21" ht="19.5" customHeight="1" thickBot="1">
      <c r="B16" s="1177"/>
      <c r="C16" s="258" t="s">
        <v>196</v>
      </c>
      <c r="D16" s="662" t="str">
        <f>IF('①7.積算内訳（PR）'!D15="","",'①7.積算内訳（PR）'!D15)</f>
        <v/>
      </c>
      <c r="E16" s="272">
        <f>SUM(F16:H16)</f>
        <v>0</v>
      </c>
      <c r="F16" s="272" t="str">
        <f>IF('①7.積算内訳（PR）'!F15="","",'①7.積算内訳（PR）'!F15)</f>
        <v/>
      </c>
      <c r="G16" s="272" t="str">
        <f>IF('①7.積算内訳（PR）'!G15="","",'①7.積算内訳（PR）'!G15)</f>
        <v/>
      </c>
      <c r="H16" s="659" t="str">
        <f>IF('①7.積算内訳（PR）'!H15="","",'①7.積算内訳（PR）'!H15)</f>
        <v/>
      </c>
      <c r="I16" s="1571"/>
      <c r="J16" s="258" t="s">
        <v>196</v>
      </c>
      <c r="K16" s="259"/>
      <c r="L16" s="272" t="str">
        <f t="shared" si="2"/>
        <v/>
      </c>
      <c r="M16" s="260" t="str">
        <f t="shared" si="3"/>
        <v/>
      </c>
      <c r="N16" s="260" t="str">
        <f t="shared" si="4"/>
        <v/>
      </c>
      <c r="O16" s="260" t="str">
        <f t="shared" si="5"/>
        <v/>
      </c>
      <c r="P16" s="1172"/>
      <c r="Q16" s="1189"/>
      <c r="R16" s="1190"/>
      <c r="S16" s="237"/>
    </row>
    <row r="17" spans="2:20" ht="37.5" customHeight="1">
      <c r="B17" s="368" t="str">
        <f>IF('①4.事業内容（PR）'!B6="","",'①4.事業内容（PR）'!B6)</f>
        <v/>
      </c>
      <c r="C17" s="1187" t="str">
        <f>IF('①4.事業内容（PR）'!C6="","",'①4.事業内容（PR）'!C6)</f>
        <v/>
      </c>
      <c r="D17" s="1188"/>
      <c r="E17" s="267">
        <f>SUM(E18:E26)</f>
        <v>0</v>
      </c>
      <c r="F17" s="267">
        <f>SUM(F18:F26)</f>
        <v>0</v>
      </c>
      <c r="G17" s="267">
        <f>SUM(G18:G26)</f>
        <v>0</v>
      </c>
      <c r="H17" s="660">
        <f>SUM(H18:H26)</f>
        <v>0</v>
      </c>
      <c r="I17" s="664" t="str">
        <f>IF(B17="","",B17)</f>
        <v/>
      </c>
      <c r="J17" s="1187" t="str">
        <f>IF('⑦1.活動計画変更（PR）'!C9="変更",'⑦1.活動計画変更（PR）'!D9,IF('⑦1.活動計画変更（PR）'!C9="選択",'⑦1.活動計画変更（PR）'!D8,""))</f>
        <v/>
      </c>
      <c r="K17" s="1188"/>
      <c r="L17" s="267" t="str">
        <f>IF(SUM(L18:L26)=0,"",SUM(L18:L26))</f>
        <v/>
      </c>
      <c r="M17" s="267" t="str">
        <f>IF(SUM(M18:M26)=0,"",SUM(M18:M26))</f>
        <v/>
      </c>
      <c r="N17" s="267" t="str">
        <f>IF(SUM(N18:N26)=0,"",SUM(N18:N26))</f>
        <v/>
      </c>
      <c r="O17" s="267" t="str">
        <f>IF(SUM(O18:O26)=0,"",SUM(O18:O26))</f>
        <v/>
      </c>
      <c r="P17" s="261"/>
      <c r="Q17" s="1195"/>
      <c r="R17" s="1196"/>
      <c r="S17" s="237"/>
    </row>
    <row r="18" spans="2:20" ht="19.5" customHeight="1">
      <c r="B18" s="1175"/>
      <c r="C18" s="249" t="s">
        <v>188</v>
      </c>
      <c r="D18" s="250"/>
      <c r="E18" s="270">
        <f>SUM(F18:H18)</f>
        <v>0</v>
      </c>
      <c r="F18" s="270" t="str">
        <f>IF('①7.積算内訳（PR）'!F17="","",'①7.積算内訳（PR）'!F17)</f>
        <v/>
      </c>
      <c r="G18" s="270" t="str">
        <f>IF('①7.積算内訳（PR）'!G17="","",'①7.積算内訳（PR）'!G17)</f>
        <v/>
      </c>
      <c r="H18" s="656" t="str">
        <f>IF('①7.積算内訳（PR）'!H17="","",'①7.積算内訳（PR）'!H17)</f>
        <v/>
      </c>
      <c r="I18" s="1569" t="str">
        <f>IF('⑦1.活動計画変更（PR）'!C9="選択","",IF('⑦1.活動計画変更（PR）'!C9="変更",'⑦1.活動計画変更（PR）'!C9,IF('⑦1.活動計画変更（PR）'!C9="中止","中止","")))</f>
        <v/>
      </c>
      <c r="J18" s="249" t="s">
        <v>188</v>
      </c>
      <c r="K18" s="250"/>
      <c r="L18" s="270" t="str">
        <f>IF(SUM(M18:O18)=0,"",SUM(M18:O18))</f>
        <v/>
      </c>
      <c r="M18" s="251" t="str">
        <f>IF(F18="","",IF(I$18="中止","",F18))</f>
        <v/>
      </c>
      <c r="N18" s="251" t="str">
        <f>IF(G18="","",IF(I$18="中止","",G18))</f>
        <v/>
      </c>
      <c r="O18" s="251" t="str">
        <f>IF(H18="","",IF(I$18="中止","",H18))</f>
        <v/>
      </c>
      <c r="P18" s="1186"/>
      <c r="Q18" s="1173"/>
      <c r="R18" s="1174"/>
      <c r="S18" s="240"/>
      <c r="T18" s="213"/>
    </row>
    <row r="19" spans="2:20" ht="19.5" customHeight="1">
      <c r="B19" s="1176"/>
      <c r="C19" s="252" t="s">
        <v>189</v>
      </c>
      <c r="D19" s="253"/>
      <c r="E19" s="271">
        <f t="shared" ref="E19:E25" si="6">SUM(F19:H19)</f>
        <v>0</v>
      </c>
      <c r="F19" s="271" t="str">
        <f>IF('①7.積算内訳（PR）'!F18="","",'①7.積算内訳（PR）'!F18)</f>
        <v/>
      </c>
      <c r="G19" s="271" t="str">
        <f>IF('①7.積算内訳（PR）'!G18="","",'①7.積算内訳（PR）'!G18)</f>
        <v/>
      </c>
      <c r="H19" s="657" t="str">
        <f>IF('①7.積算内訳（PR）'!H18="","",'①7.積算内訳（PR）'!H18)</f>
        <v/>
      </c>
      <c r="I19" s="1570"/>
      <c r="J19" s="252" t="s">
        <v>189</v>
      </c>
      <c r="K19" s="253"/>
      <c r="L19" s="271" t="str">
        <f t="shared" ref="L19:L26" si="7">IF(SUM(M19:O19)=0,"",SUM(M19:O19))</f>
        <v/>
      </c>
      <c r="M19" s="254" t="str">
        <f t="shared" ref="M19:M26" si="8">IF(F19="","",IF(I$18="中止","",F19))</f>
        <v/>
      </c>
      <c r="N19" s="254" t="str">
        <f t="shared" ref="N19:N26" si="9">IF(G19="","",IF(I$18="中止","",G19))</f>
        <v/>
      </c>
      <c r="O19" s="254" t="str">
        <f t="shared" ref="O19:O26" si="10">IF(H19="","",IF(I$18="中止","",H19))</f>
        <v/>
      </c>
      <c r="P19" s="1171"/>
      <c r="Q19" s="1168"/>
      <c r="R19" s="1169"/>
      <c r="S19" s="237"/>
    </row>
    <row r="20" spans="2:20" ht="19.5" customHeight="1">
      <c r="B20" s="1176"/>
      <c r="C20" s="252" t="s">
        <v>190</v>
      </c>
      <c r="D20" s="253"/>
      <c r="E20" s="271">
        <f t="shared" si="6"/>
        <v>0</v>
      </c>
      <c r="F20" s="271" t="str">
        <f>IF('①7.積算内訳（PR）'!F19="","",'①7.積算内訳（PR）'!F19)</f>
        <v/>
      </c>
      <c r="G20" s="271" t="str">
        <f>IF('①7.積算内訳（PR）'!G19="","",'①7.積算内訳（PR）'!G19)</f>
        <v/>
      </c>
      <c r="H20" s="657" t="str">
        <f>IF('①7.積算内訳（PR）'!H19="","",'①7.積算内訳（PR）'!H19)</f>
        <v/>
      </c>
      <c r="I20" s="1570"/>
      <c r="J20" s="252" t="s">
        <v>190</v>
      </c>
      <c r="K20" s="253"/>
      <c r="L20" s="271" t="str">
        <f t="shared" si="7"/>
        <v/>
      </c>
      <c r="M20" s="254" t="str">
        <f t="shared" si="8"/>
        <v/>
      </c>
      <c r="N20" s="254" t="str">
        <f t="shared" si="9"/>
        <v/>
      </c>
      <c r="O20" s="254" t="str">
        <f t="shared" si="10"/>
        <v/>
      </c>
      <c r="P20" s="1171"/>
      <c r="Q20" s="1168"/>
      <c r="R20" s="1169"/>
      <c r="S20" s="237"/>
    </row>
    <row r="21" spans="2:20" ht="19.5" customHeight="1">
      <c r="B21" s="1176"/>
      <c r="C21" s="255" t="s">
        <v>191</v>
      </c>
      <c r="D21" s="253"/>
      <c r="E21" s="271">
        <f t="shared" si="6"/>
        <v>0</v>
      </c>
      <c r="F21" s="271" t="str">
        <f>IF('①7.積算内訳（PR）'!F20="","",'①7.積算内訳（PR）'!F20)</f>
        <v/>
      </c>
      <c r="G21" s="271" t="str">
        <f>IF('①7.積算内訳（PR）'!G20="","",'①7.積算内訳（PR）'!G20)</f>
        <v/>
      </c>
      <c r="H21" s="657" t="str">
        <f>IF('①7.積算内訳（PR）'!H20="","",'①7.積算内訳（PR）'!H20)</f>
        <v/>
      </c>
      <c r="I21" s="1570"/>
      <c r="J21" s="255" t="s">
        <v>191</v>
      </c>
      <c r="K21" s="253"/>
      <c r="L21" s="271" t="str">
        <f t="shared" si="7"/>
        <v/>
      </c>
      <c r="M21" s="254" t="str">
        <f t="shared" si="8"/>
        <v/>
      </c>
      <c r="N21" s="254" t="str">
        <f t="shared" si="9"/>
        <v/>
      </c>
      <c r="O21" s="254" t="str">
        <f t="shared" si="10"/>
        <v/>
      </c>
      <c r="P21" s="1171"/>
      <c r="Q21" s="1168"/>
      <c r="R21" s="1169"/>
      <c r="S21" s="237"/>
    </row>
    <row r="22" spans="2:20" ht="19.5" customHeight="1">
      <c r="B22" s="1176"/>
      <c r="C22" s="252" t="s">
        <v>192</v>
      </c>
      <c r="D22" s="253"/>
      <c r="E22" s="271">
        <f t="shared" si="6"/>
        <v>0</v>
      </c>
      <c r="F22" s="271" t="str">
        <f>IF('①7.積算内訳（PR）'!F21="","",'①7.積算内訳（PR）'!F21)</f>
        <v/>
      </c>
      <c r="G22" s="271" t="str">
        <f>IF('①7.積算内訳（PR）'!G21="","",'①7.積算内訳（PR）'!G21)</f>
        <v/>
      </c>
      <c r="H22" s="657" t="str">
        <f>IF('①7.積算内訳（PR）'!H21="","",'①7.積算内訳（PR）'!H21)</f>
        <v/>
      </c>
      <c r="I22" s="1570"/>
      <c r="J22" s="252" t="s">
        <v>192</v>
      </c>
      <c r="K22" s="253"/>
      <c r="L22" s="271" t="str">
        <f t="shared" si="7"/>
        <v/>
      </c>
      <c r="M22" s="254" t="str">
        <f t="shared" si="8"/>
        <v/>
      </c>
      <c r="N22" s="254" t="str">
        <f t="shared" si="9"/>
        <v/>
      </c>
      <c r="O22" s="254" t="str">
        <f t="shared" si="10"/>
        <v/>
      </c>
      <c r="P22" s="1171"/>
      <c r="Q22" s="1168"/>
      <c r="R22" s="1169"/>
      <c r="S22" s="240"/>
      <c r="T22" s="213"/>
    </row>
    <row r="23" spans="2:20" ht="19.5" customHeight="1">
      <c r="B23" s="1176"/>
      <c r="C23" s="252" t="s">
        <v>193</v>
      </c>
      <c r="D23" s="253"/>
      <c r="E23" s="271">
        <f t="shared" si="6"/>
        <v>0</v>
      </c>
      <c r="F23" s="658" t="str">
        <f>IF('①7.積算内訳（PR）'!F22="","",'①7.積算内訳（PR）'!F22)</f>
        <v/>
      </c>
      <c r="G23" s="658" t="str">
        <f>IF('①7.積算内訳（PR）'!G22="","",'①7.積算内訳（PR）'!G22)</f>
        <v/>
      </c>
      <c r="H23" s="657" t="str">
        <f>IF('①7.積算内訳（PR）'!H22="","",'①7.積算内訳（PR）'!H22)</f>
        <v/>
      </c>
      <c r="I23" s="1570"/>
      <c r="J23" s="252" t="s">
        <v>193</v>
      </c>
      <c r="K23" s="253"/>
      <c r="L23" s="271" t="str">
        <f t="shared" si="7"/>
        <v/>
      </c>
      <c r="M23" s="256" t="str">
        <f t="shared" si="8"/>
        <v/>
      </c>
      <c r="N23" s="256" t="str">
        <f t="shared" si="9"/>
        <v/>
      </c>
      <c r="O23" s="256" t="str">
        <f t="shared" si="10"/>
        <v/>
      </c>
      <c r="P23" s="1171"/>
      <c r="Q23" s="1168"/>
      <c r="R23" s="1169"/>
      <c r="S23" s="240"/>
      <c r="T23" s="213"/>
    </row>
    <row r="24" spans="2:20" ht="19.5" customHeight="1">
      <c r="B24" s="1176"/>
      <c r="C24" s="257" t="s">
        <v>194</v>
      </c>
      <c r="D24" s="253"/>
      <c r="E24" s="271">
        <f t="shared" si="6"/>
        <v>0</v>
      </c>
      <c r="F24" s="271" t="str">
        <f>IF('①7.積算内訳（PR）'!F23="","",'①7.積算内訳（PR）'!F23)</f>
        <v/>
      </c>
      <c r="G24" s="271" t="str">
        <f>IF('①7.積算内訳（PR）'!G23="","",'①7.積算内訳（PR）'!G23)</f>
        <v/>
      </c>
      <c r="H24" s="657" t="str">
        <f>IF('①7.積算内訳（PR）'!H23="","",'①7.積算内訳（PR）'!H23)</f>
        <v/>
      </c>
      <c r="I24" s="1570"/>
      <c r="J24" s="257" t="s">
        <v>194</v>
      </c>
      <c r="K24" s="253"/>
      <c r="L24" s="271" t="str">
        <f t="shared" si="7"/>
        <v/>
      </c>
      <c r="M24" s="254" t="str">
        <f t="shared" si="8"/>
        <v/>
      </c>
      <c r="N24" s="254" t="str">
        <f t="shared" si="9"/>
        <v/>
      </c>
      <c r="O24" s="254" t="str">
        <f t="shared" si="10"/>
        <v/>
      </c>
      <c r="P24" s="1171"/>
      <c r="Q24" s="1168"/>
      <c r="R24" s="1169"/>
      <c r="S24" s="240"/>
      <c r="T24" s="213"/>
    </row>
    <row r="25" spans="2:20" ht="19.5" customHeight="1">
      <c r="B25" s="1176"/>
      <c r="C25" s="252" t="s">
        <v>195</v>
      </c>
      <c r="D25" s="253"/>
      <c r="E25" s="271">
        <f t="shared" si="6"/>
        <v>0</v>
      </c>
      <c r="F25" s="271" t="str">
        <f>IF('①7.積算内訳（PR）'!F24="","",'①7.積算内訳（PR）'!F24)</f>
        <v/>
      </c>
      <c r="G25" s="271" t="str">
        <f>IF('①7.積算内訳（PR）'!G24="","",'①7.積算内訳（PR）'!G24)</f>
        <v/>
      </c>
      <c r="H25" s="657" t="str">
        <f>IF('①7.積算内訳（PR）'!H24="","",'①7.積算内訳（PR）'!H24)</f>
        <v/>
      </c>
      <c r="I25" s="1570"/>
      <c r="J25" s="252" t="s">
        <v>195</v>
      </c>
      <c r="K25" s="253"/>
      <c r="L25" s="271" t="str">
        <f t="shared" si="7"/>
        <v/>
      </c>
      <c r="M25" s="254" t="str">
        <f t="shared" si="8"/>
        <v/>
      </c>
      <c r="N25" s="254" t="str">
        <f t="shared" si="9"/>
        <v/>
      </c>
      <c r="O25" s="254" t="str">
        <f t="shared" si="10"/>
        <v/>
      </c>
      <c r="P25" s="1171"/>
      <c r="Q25" s="1168"/>
      <c r="R25" s="1169"/>
      <c r="S25" s="240"/>
      <c r="T25" s="213"/>
    </row>
    <row r="26" spans="2:20" ht="19.5" customHeight="1" thickBot="1">
      <c r="B26" s="1177"/>
      <c r="C26" s="258" t="s">
        <v>196</v>
      </c>
      <c r="D26" s="662" t="str">
        <f>IF('①7.積算内訳（PR）'!D25="","",'①7.積算内訳（PR）'!D25)</f>
        <v/>
      </c>
      <c r="E26" s="272">
        <f>SUM(F26:H26)</f>
        <v>0</v>
      </c>
      <c r="F26" s="272" t="str">
        <f>IF('①7.積算内訳（PR）'!F25="","",'①7.積算内訳（PR）'!F25)</f>
        <v/>
      </c>
      <c r="G26" s="272" t="str">
        <f>IF('①7.積算内訳（PR）'!G25="","",'①7.積算内訳（PR）'!G25)</f>
        <v/>
      </c>
      <c r="H26" s="659" t="str">
        <f>IF('①7.積算内訳（PR）'!H25="","",'①7.積算内訳（PR）'!H25)</f>
        <v/>
      </c>
      <c r="I26" s="1571"/>
      <c r="J26" s="258" t="s">
        <v>196</v>
      </c>
      <c r="K26" s="259"/>
      <c r="L26" s="272" t="str">
        <f t="shared" si="7"/>
        <v/>
      </c>
      <c r="M26" s="260" t="str">
        <f t="shared" si="8"/>
        <v/>
      </c>
      <c r="N26" s="260" t="str">
        <f t="shared" si="9"/>
        <v/>
      </c>
      <c r="O26" s="260" t="str">
        <f t="shared" si="10"/>
        <v/>
      </c>
      <c r="P26" s="1172"/>
      <c r="Q26" s="1193"/>
      <c r="R26" s="1194"/>
      <c r="S26" s="240"/>
      <c r="T26" s="213"/>
    </row>
    <row r="27" spans="2:20" ht="37.5" customHeight="1">
      <c r="B27" s="368" t="str">
        <f>IF('①4.事業内容（PR）'!B7="","",'①4.事業内容（PR）'!B7)</f>
        <v/>
      </c>
      <c r="C27" s="1187" t="str">
        <f>IF('①4.事業内容（PR）'!C7="","",'①4.事業内容（PR）'!C7)</f>
        <v/>
      </c>
      <c r="D27" s="1188"/>
      <c r="E27" s="267">
        <f>SUM(E28:E36)</f>
        <v>0</v>
      </c>
      <c r="F27" s="267">
        <f>SUM(F28:F36)</f>
        <v>0</v>
      </c>
      <c r="G27" s="267">
        <f>SUM(G28:G36)</f>
        <v>0</v>
      </c>
      <c r="H27" s="660">
        <f>SUM(H28:H36)</f>
        <v>0</v>
      </c>
      <c r="I27" s="664" t="str">
        <f>IF(B27="","",B27)</f>
        <v/>
      </c>
      <c r="J27" s="1187" t="str">
        <f>IF('⑦1.活動計画変更（PR）'!C11="変更",'⑦1.活動計画変更（PR）'!D11,IF('⑦1.活動計画変更（PR）'!C11="選択",'⑦1.活動計画変更（PR）'!D10,""))</f>
        <v/>
      </c>
      <c r="K27" s="1188"/>
      <c r="L27" s="267" t="str">
        <f>IF(SUM(L28:L36)=0,"",SUM(L28:L36))</f>
        <v/>
      </c>
      <c r="M27" s="267" t="str">
        <f>IF(SUM(M28:M36)=0,"",SUM(M28:M36))</f>
        <v/>
      </c>
      <c r="N27" s="267" t="str">
        <f>IF(SUM(N28:N36)=0,"",SUM(N28:N36))</f>
        <v/>
      </c>
      <c r="O27" s="267" t="str">
        <f>IF(SUM(O28:O36)=0,"",SUM(O28:O36))</f>
        <v/>
      </c>
      <c r="P27" s="262"/>
      <c r="Q27" s="1197"/>
      <c r="R27" s="1198"/>
      <c r="S27" s="237"/>
    </row>
    <row r="28" spans="2:20" ht="19.5" customHeight="1">
      <c r="B28" s="1175"/>
      <c r="C28" s="249" t="s">
        <v>188</v>
      </c>
      <c r="D28" s="250"/>
      <c r="E28" s="270">
        <f>SUM(F28:H28)</f>
        <v>0</v>
      </c>
      <c r="F28" s="270" t="str">
        <f>IF('①7.積算内訳（PR）'!F27="","",'①7.積算内訳（PR）'!F27)</f>
        <v/>
      </c>
      <c r="G28" s="270" t="str">
        <f>IF('①7.積算内訳（PR）'!G27="","",'①7.積算内訳（PR）'!G27)</f>
        <v/>
      </c>
      <c r="H28" s="656" t="str">
        <f>IF('①7.積算内訳（PR）'!H27="","",'①7.積算内訳（PR）'!H27)</f>
        <v/>
      </c>
      <c r="I28" s="1569" t="str">
        <f>IF('⑦1.活動計画変更（PR）'!C11="選択","",IF('⑦1.活動計画変更（PR）'!C11="変更",'⑦1.活動計画変更（PR）'!C11,IF('⑦1.活動計画変更（PR）'!C11="中止","中止","")))</f>
        <v/>
      </c>
      <c r="J28" s="249" t="s">
        <v>188</v>
      </c>
      <c r="K28" s="250"/>
      <c r="L28" s="270" t="str">
        <f>IF(SUM(M28:O28)=0,"",SUM(M28:O28))</f>
        <v/>
      </c>
      <c r="M28" s="251" t="str">
        <f>IF(F28="","",IF(I$28="中止","",F28))</f>
        <v/>
      </c>
      <c r="N28" s="251" t="str">
        <f>IF(G28="","",IF(I$28="中止","",G28))</f>
        <v/>
      </c>
      <c r="O28" s="251" t="str">
        <f>IF(H28="","",IF(I$28="中止","",H28))</f>
        <v/>
      </c>
      <c r="P28" s="1186"/>
      <c r="Q28" s="1173"/>
      <c r="R28" s="1174"/>
      <c r="S28" s="240"/>
      <c r="T28" s="213"/>
    </row>
    <row r="29" spans="2:20" ht="19.5" customHeight="1">
      <c r="B29" s="1176"/>
      <c r="C29" s="252" t="s">
        <v>189</v>
      </c>
      <c r="D29" s="253"/>
      <c r="E29" s="271">
        <f t="shared" ref="E29:E35" si="11">SUM(F29:H29)</f>
        <v>0</v>
      </c>
      <c r="F29" s="271" t="str">
        <f>IF('①7.積算内訳（PR）'!F28="","",'①7.積算内訳（PR）'!F28)</f>
        <v/>
      </c>
      <c r="G29" s="271" t="str">
        <f>IF('①7.積算内訳（PR）'!G28="","",'①7.積算内訳（PR）'!G28)</f>
        <v/>
      </c>
      <c r="H29" s="657" t="str">
        <f>IF('①7.積算内訳（PR）'!H28="","",'①7.積算内訳（PR）'!H28)</f>
        <v/>
      </c>
      <c r="I29" s="1570"/>
      <c r="J29" s="252" t="s">
        <v>189</v>
      </c>
      <c r="K29" s="253"/>
      <c r="L29" s="271" t="str">
        <f t="shared" ref="L29:L36" si="12">IF(SUM(M29:O29)=0,"",SUM(M29:O29))</f>
        <v/>
      </c>
      <c r="M29" s="254" t="str">
        <f t="shared" ref="M29:M36" si="13">IF(F29="","",IF(I$28="中止","",F29))</f>
        <v/>
      </c>
      <c r="N29" s="254" t="str">
        <f t="shared" ref="N29:N36" si="14">IF(G29="","",IF(I$28="中止","",G29))</f>
        <v/>
      </c>
      <c r="O29" s="254" t="str">
        <f t="shared" ref="O29:O36" si="15">IF(H29="","",IF(I$28="中止","",H29))</f>
        <v/>
      </c>
      <c r="P29" s="1171"/>
      <c r="Q29" s="1168"/>
      <c r="R29" s="1169"/>
      <c r="S29" s="237"/>
    </row>
    <row r="30" spans="2:20" ht="19.5" customHeight="1">
      <c r="B30" s="1176"/>
      <c r="C30" s="252" t="s">
        <v>190</v>
      </c>
      <c r="D30" s="253"/>
      <c r="E30" s="271">
        <f t="shared" si="11"/>
        <v>0</v>
      </c>
      <c r="F30" s="271" t="str">
        <f>IF('①7.積算内訳（PR）'!F29="","",'①7.積算内訳（PR）'!F29)</f>
        <v/>
      </c>
      <c r="G30" s="271" t="str">
        <f>IF('①7.積算内訳（PR）'!G29="","",'①7.積算内訳（PR）'!G29)</f>
        <v/>
      </c>
      <c r="H30" s="657" t="str">
        <f>IF('①7.積算内訳（PR）'!H29="","",'①7.積算内訳（PR）'!H29)</f>
        <v/>
      </c>
      <c r="I30" s="1570"/>
      <c r="J30" s="252" t="s">
        <v>190</v>
      </c>
      <c r="K30" s="253"/>
      <c r="L30" s="271" t="str">
        <f t="shared" si="12"/>
        <v/>
      </c>
      <c r="M30" s="254" t="str">
        <f t="shared" si="13"/>
        <v/>
      </c>
      <c r="N30" s="254" t="str">
        <f t="shared" si="14"/>
        <v/>
      </c>
      <c r="O30" s="254" t="str">
        <f t="shared" si="15"/>
        <v/>
      </c>
      <c r="P30" s="1171"/>
      <c r="Q30" s="1168"/>
      <c r="R30" s="1169"/>
      <c r="S30" s="237"/>
    </row>
    <row r="31" spans="2:20" ht="19.5" customHeight="1">
      <c r="B31" s="1176"/>
      <c r="C31" s="255" t="s">
        <v>191</v>
      </c>
      <c r="D31" s="253"/>
      <c r="E31" s="271">
        <f t="shared" si="11"/>
        <v>0</v>
      </c>
      <c r="F31" s="271" t="str">
        <f>IF('①7.積算内訳（PR）'!F30="","",'①7.積算内訳（PR）'!F30)</f>
        <v/>
      </c>
      <c r="G31" s="271" t="str">
        <f>IF('①7.積算内訳（PR）'!G30="","",'①7.積算内訳（PR）'!G30)</f>
        <v/>
      </c>
      <c r="H31" s="657" t="str">
        <f>IF('①7.積算内訳（PR）'!H30="","",'①7.積算内訳（PR）'!H30)</f>
        <v/>
      </c>
      <c r="I31" s="1570"/>
      <c r="J31" s="255" t="s">
        <v>191</v>
      </c>
      <c r="K31" s="253"/>
      <c r="L31" s="271" t="str">
        <f t="shared" si="12"/>
        <v/>
      </c>
      <c r="M31" s="254" t="str">
        <f t="shared" si="13"/>
        <v/>
      </c>
      <c r="N31" s="254" t="str">
        <f t="shared" si="14"/>
        <v/>
      </c>
      <c r="O31" s="254" t="str">
        <f t="shared" si="15"/>
        <v/>
      </c>
      <c r="P31" s="1171"/>
      <c r="Q31" s="1168"/>
      <c r="R31" s="1169"/>
      <c r="S31" s="237"/>
    </row>
    <row r="32" spans="2:20" ht="19.5" customHeight="1">
      <c r="B32" s="1176"/>
      <c r="C32" s="252" t="s">
        <v>192</v>
      </c>
      <c r="D32" s="253"/>
      <c r="E32" s="271">
        <f t="shared" si="11"/>
        <v>0</v>
      </c>
      <c r="F32" s="271" t="str">
        <f>IF('①7.積算内訳（PR）'!F31="","",'①7.積算内訳（PR）'!F31)</f>
        <v/>
      </c>
      <c r="G32" s="271" t="str">
        <f>IF('①7.積算内訳（PR）'!G31="","",'①7.積算内訳（PR）'!G31)</f>
        <v/>
      </c>
      <c r="H32" s="657" t="str">
        <f>IF('①7.積算内訳（PR）'!H31="","",'①7.積算内訳（PR）'!H31)</f>
        <v/>
      </c>
      <c r="I32" s="1570"/>
      <c r="J32" s="252" t="s">
        <v>192</v>
      </c>
      <c r="K32" s="253"/>
      <c r="L32" s="271" t="str">
        <f t="shared" si="12"/>
        <v/>
      </c>
      <c r="M32" s="254" t="str">
        <f t="shared" si="13"/>
        <v/>
      </c>
      <c r="N32" s="254" t="str">
        <f t="shared" si="14"/>
        <v/>
      </c>
      <c r="O32" s="254" t="str">
        <f t="shared" si="15"/>
        <v/>
      </c>
      <c r="P32" s="1171"/>
      <c r="Q32" s="1168"/>
      <c r="R32" s="1169"/>
      <c r="S32" s="240"/>
      <c r="T32" s="213"/>
    </row>
    <row r="33" spans="1:20" ht="19.5" customHeight="1">
      <c r="B33" s="1176"/>
      <c r="C33" s="252" t="s">
        <v>193</v>
      </c>
      <c r="D33" s="253"/>
      <c r="E33" s="271">
        <f t="shared" si="11"/>
        <v>0</v>
      </c>
      <c r="F33" s="658" t="str">
        <f>IF('①7.積算内訳（PR）'!F32="","",'①7.積算内訳（PR）'!F32)</f>
        <v/>
      </c>
      <c r="G33" s="658" t="str">
        <f>IF('①7.積算内訳（PR）'!G32="","",'①7.積算内訳（PR）'!G32)</f>
        <v/>
      </c>
      <c r="H33" s="657" t="str">
        <f>IF('①7.積算内訳（PR）'!H32="","",'①7.積算内訳（PR）'!H32)</f>
        <v/>
      </c>
      <c r="I33" s="1570"/>
      <c r="J33" s="252" t="s">
        <v>193</v>
      </c>
      <c r="K33" s="253"/>
      <c r="L33" s="271" t="str">
        <f t="shared" si="12"/>
        <v/>
      </c>
      <c r="M33" s="256" t="str">
        <f t="shared" si="13"/>
        <v/>
      </c>
      <c r="N33" s="256" t="str">
        <f t="shared" si="14"/>
        <v/>
      </c>
      <c r="O33" s="256" t="str">
        <f t="shared" si="15"/>
        <v/>
      </c>
      <c r="P33" s="1171"/>
      <c r="Q33" s="1191"/>
      <c r="R33" s="1192"/>
      <c r="S33" s="240"/>
      <c r="T33" s="213"/>
    </row>
    <row r="34" spans="1:20" ht="19.5" customHeight="1">
      <c r="B34" s="1176"/>
      <c r="C34" s="257" t="s">
        <v>194</v>
      </c>
      <c r="D34" s="253"/>
      <c r="E34" s="271">
        <f t="shared" si="11"/>
        <v>0</v>
      </c>
      <c r="F34" s="271" t="str">
        <f>IF('①7.積算内訳（PR）'!F33="","",'①7.積算内訳（PR）'!F33)</f>
        <v/>
      </c>
      <c r="G34" s="271" t="str">
        <f>IF('①7.積算内訳（PR）'!G33="","",'①7.積算内訳（PR）'!G33)</f>
        <v/>
      </c>
      <c r="H34" s="657" t="str">
        <f>IF('①7.積算内訳（PR）'!H33="","",'①7.積算内訳（PR）'!H33)</f>
        <v/>
      </c>
      <c r="I34" s="1570"/>
      <c r="J34" s="257" t="s">
        <v>194</v>
      </c>
      <c r="K34" s="253"/>
      <c r="L34" s="271" t="str">
        <f t="shared" si="12"/>
        <v/>
      </c>
      <c r="M34" s="254" t="str">
        <f t="shared" si="13"/>
        <v/>
      </c>
      <c r="N34" s="254" t="str">
        <f t="shared" si="14"/>
        <v/>
      </c>
      <c r="O34" s="254" t="str">
        <f t="shared" si="15"/>
        <v/>
      </c>
      <c r="P34" s="1171"/>
      <c r="Q34" s="1168"/>
      <c r="R34" s="1169"/>
      <c r="S34" s="240"/>
      <c r="T34" s="213"/>
    </row>
    <row r="35" spans="1:20" ht="19.5" customHeight="1">
      <c r="B35" s="1176"/>
      <c r="C35" s="252" t="s">
        <v>195</v>
      </c>
      <c r="D35" s="253"/>
      <c r="E35" s="271">
        <f t="shared" si="11"/>
        <v>0</v>
      </c>
      <c r="F35" s="271" t="str">
        <f>IF('①7.積算内訳（PR）'!F34="","",'①7.積算内訳（PR）'!F34)</f>
        <v/>
      </c>
      <c r="G35" s="271" t="str">
        <f>IF('①7.積算内訳（PR）'!G34="","",'①7.積算内訳（PR）'!G34)</f>
        <v/>
      </c>
      <c r="H35" s="657" t="str">
        <f>IF('①7.積算内訳（PR）'!H34="","",'①7.積算内訳（PR）'!H34)</f>
        <v/>
      </c>
      <c r="I35" s="1570"/>
      <c r="J35" s="252" t="s">
        <v>195</v>
      </c>
      <c r="K35" s="253"/>
      <c r="L35" s="271" t="str">
        <f t="shared" si="12"/>
        <v/>
      </c>
      <c r="M35" s="254" t="str">
        <f t="shared" si="13"/>
        <v/>
      </c>
      <c r="N35" s="254" t="str">
        <f t="shared" si="14"/>
        <v/>
      </c>
      <c r="O35" s="254" t="str">
        <f t="shared" si="15"/>
        <v/>
      </c>
      <c r="P35" s="1171"/>
      <c r="Q35" s="1168"/>
      <c r="R35" s="1169"/>
      <c r="S35" s="240"/>
      <c r="T35" s="213"/>
    </row>
    <row r="36" spans="1:20" ht="19.5" customHeight="1" thickBot="1">
      <c r="B36" s="1177"/>
      <c r="C36" s="258" t="s">
        <v>196</v>
      </c>
      <c r="D36" s="662" t="str">
        <f>IF('①7.積算内訳（PR）'!D35="","",'①7.積算内訳（PR）'!D35)</f>
        <v/>
      </c>
      <c r="E36" s="272">
        <f>SUM(F36:H36)</f>
        <v>0</v>
      </c>
      <c r="F36" s="272" t="str">
        <f>IF('①7.積算内訳（PR）'!F35="","",'①7.積算内訳（PR）'!F35)</f>
        <v/>
      </c>
      <c r="G36" s="272" t="str">
        <f>IF('①7.積算内訳（PR）'!G35="","",'①7.積算内訳（PR）'!G35)</f>
        <v/>
      </c>
      <c r="H36" s="659" t="str">
        <f>IF('①7.積算内訳（PR）'!H35="","",'①7.積算内訳（PR）'!H35)</f>
        <v/>
      </c>
      <c r="I36" s="1571"/>
      <c r="J36" s="258" t="s">
        <v>196</v>
      </c>
      <c r="K36" s="259"/>
      <c r="L36" s="272" t="str">
        <f t="shared" si="12"/>
        <v/>
      </c>
      <c r="M36" s="260" t="str">
        <f t="shared" si="13"/>
        <v/>
      </c>
      <c r="N36" s="260" t="str">
        <f t="shared" si="14"/>
        <v/>
      </c>
      <c r="O36" s="260" t="str">
        <f t="shared" si="15"/>
        <v/>
      </c>
      <c r="P36" s="1172"/>
      <c r="Q36" s="1189"/>
      <c r="R36" s="1190"/>
      <c r="S36" s="240"/>
      <c r="T36" s="213"/>
    </row>
    <row r="37" spans="1:20" ht="37.5" customHeight="1">
      <c r="B37" s="368" t="str">
        <f>IF('①4.事業内容（PR）'!B8="","",'①4.事業内容（PR）'!B8)</f>
        <v/>
      </c>
      <c r="C37" s="1187" t="str">
        <f>IF('①4.事業内容（PR）'!C8="","",'①4.事業内容（PR）'!C8)</f>
        <v/>
      </c>
      <c r="D37" s="1188"/>
      <c r="E37" s="267">
        <f>SUM(E38:E46)</f>
        <v>0</v>
      </c>
      <c r="F37" s="267">
        <f>SUM(F38:F46)</f>
        <v>0</v>
      </c>
      <c r="G37" s="267">
        <f>SUM(G38:G46)</f>
        <v>0</v>
      </c>
      <c r="H37" s="660">
        <f>SUM(H38:H46)</f>
        <v>0</v>
      </c>
      <c r="I37" s="664" t="str">
        <f>IF(B37="","",B37)</f>
        <v/>
      </c>
      <c r="J37" s="1187" t="str">
        <f>IF('⑦1.活動計画変更（PR）'!C13="変更",'⑦1.活動計画変更（PR）'!D13,IF('⑦1.活動計画変更（PR）'!C13="選択",'⑦1.活動計画変更（PR）'!D12,""))</f>
        <v/>
      </c>
      <c r="K37" s="1188"/>
      <c r="L37" s="267" t="str">
        <f>IF(SUM(L38:L46)=0,"",SUM(L38:L46))</f>
        <v/>
      </c>
      <c r="M37" s="267" t="str">
        <f>IF(SUM(M38:M46)=0,"",SUM(M38:M46))</f>
        <v/>
      </c>
      <c r="N37" s="267" t="str">
        <f>IF(SUM(N38:N46)=0,"",SUM(N38:N46))</f>
        <v/>
      </c>
      <c r="O37" s="267" t="str">
        <f>IF(SUM(O38:O46)=0,"",SUM(O38:O46))</f>
        <v/>
      </c>
      <c r="P37" s="261"/>
      <c r="Q37" s="1195"/>
      <c r="R37" s="1196"/>
      <c r="S37" s="237"/>
    </row>
    <row r="38" spans="1:20" ht="19.5" customHeight="1">
      <c r="B38" s="1175"/>
      <c r="C38" s="249" t="s">
        <v>188</v>
      </c>
      <c r="D38" s="250"/>
      <c r="E38" s="270">
        <f>SUM(F38:H38)</f>
        <v>0</v>
      </c>
      <c r="F38" s="270" t="str">
        <f>IF('①7.積算内訳（PR）'!F37="","",'①7.積算内訳（PR）'!F37)</f>
        <v/>
      </c>
      <c r="G38" s="270" t="str">
        <f>IF('①7.積算内訳（PR）'!G37="","",'①7.積算内訳（PR）'!G37)</f>
        <v/>
      </c>
      <c r="H38" s="656" t="str">
        <f>IF('①7.積算内訳（PR）'!H37="","",'①7.積算内訳（PR）'!H37)</f>
        <v/>
      </c>
      <c r="I38" s="1569" t="str">
        <f>IF('⑦1.活動計画変更（PR）'!C13="選択","",IF('⑦1.活動計画変更（PR）'!C13="変更",'⑦1.活動計画変更（PR）'!C13,IF('⑦1.活動計画変更（PR）'!C13="中止","中止","")))</f>
        <v/>
      </c>
      <c r="J38" s="249" t="s">
        <v>188</v>
      </c>
      <c r="K38" s="250"/>
      <c r="L38" s="270" t="str">
        <f>IF(SUM(M38:O38)=0,"",SUM(M38:O38))</f>
        <v/>
      </c>
      <c r="M38" s="251" t="str">
        <f>IF(F38="","",IF(I$38="中止","",F38))</f>
        <v/>
      </c>
      <c r="N38" s="251" t="str">
        <f>IF(G38="","",IF(I$38="中止","",G38))</f>
        <v/>
      </c>
      <c r="O38" s="251" t="str">
        <f>IF(H38="","",IF(I$38="中止","",H38))</f>
        <v/>
      </c>
      <c r="P38" s="1186"/>
      <c r="Q38" s="1173"/>
      <c r="R38" s="1174"/>
      <c r="S38" s="240"/>
      <c r="T38" s="213"/>
    </row>
    <row r="39" spans="1:20" ht="19.5" customHeight="1">
      <c r="B39" s="1176"/>
      <c r="C39" s="252" t="s">
        <v>189</v>
      </c>
      <c r="D39" s="253"/>
      <c r="E39" s="271">
        <f t="shared" ref="E39:E45" si="16">SUM(F39:H39)</f>
        <v>0</v>
      </c>
      <c r="F39" s="271" t="str">
        <f>IF('①7.積算内訳（PR）'!F38="","",'①7.積算内訳（PR）'!F38)</f>
        <v/>
      </c>
      <c r="G39" s="271" t="str">
        <f>IF('①7.積算内訳（PR）'!G38="","",'①7.積算内訳（PR）'!G38)</f>
        <v/>
      </c>
      <c r="H39" s="657" t="str">
        <f>IF('①7.積算内訳（PR）'!H38="","",'①7.積算内訳（PR）'!H38)</f>
        <v/>
      </c>
      <c r="I39" s="1570"/>
      <c r="J39" s="252" t="s">
        <v>189</v>
      </c>
      <c r="K39" s="253"/>
      <c r="L39" s="271" t="str">
        <f t="shared" ref="L39:L46" si="17">IF(SUM(M39:O39)=0,"",SUM(M39:O39))</f>
        <v/>
      </c>
      <c r="M39" s="254" t="str">
        <f t="shared" ref="M39:M46" si="18">IF(F39="","",IF(I$38="中止","",F39))</f>
        <v/>
      </c>
      <c r="N39" s="254" t="str">
        <f t="shared" ref="N39:N46" si="19">IF(G39="","",IF(I$38="中止","",G39))</f>
        <v/>
      </c>
      <c r="O39" s="254" t="str">
        <f t="shared" ref="O39:O46" si="20">IF(H39="","",IF(I$38="中止","",H39))</f>
        <v/>
      </c>
      <c r="P39" s="1171"/>
      <c r="Q39" s="1168"/>
      <c r="R39" s="1169"/>
      <c r="S39" s="237"/>
    </row>
    <row r="40" spans="1:20" ht="19.5" customHeight="1">
      <c r="B40" s="1176"/>
      <c r="C40" s="252" t="s">
        <v>190</v>
      </c>
      <c r="D40" s="253"/>
      <c r="E40" s="271">
        <f t="shared" si="16"/>
        <v>0</v>
      </c>
      <c r="F40" s="271" t="str">
        <f>IF('①7.積算内訳（PR）'!F39="","",'①7.積算内訳（PR）'!F39)</f>
        <v/>
      </c>
      <c r="G40" s="271" t="str">
        <f>IF('①7.積算内訳（PR）'!G39="","",'①7.積算内訳（PR）'!G39)</f>
        <v/>
      </c>
      <c r="H40" s="657" t="str">
        <f>IF('①7.積算内訳（PR）'!H39="","",'①7.積算内訳（PR）'!H39)</f>
        <v/>
      </c>
      <c r="I40" s="1570"/>
      <c r="J40" s="252" t="s">
        <v>190</v>
      </c>
      <c r="K40" s="253"/>
      <c r="L40" s="271" t="str">
        <f t="shared" si="17"/>
        <v/>
      </c>
      <c r="M40" s="254" t="str">
        <f t="shared" si="18"/>
        <v/>
      </c>
      <c r="N40" s="254" t="str">
        <f t="shared" si="19"/>
        <v/>
      </c>
      <c r="O40" s="254" t="str">
        <f t="shared" si="20"/>
        <v/>
      </c>
      <c r="P40" s="1171"/>
      <c r="Q40" s="1168"/>
      <c r="R40" s="1169"/>
      <c r="S40" s="237"/>
    </row>
    <row r="41" spans="1:20" ht="19.5" customHeight="1">
      <c r="B41" s="1176"/>
      <c r="C41" s="255" t="s">
        <v>191</v>
      </c>
      <c r="D41" s="253"/>
      <c r="E41" s="271">
        <f t="shared" si="16"/>
        <v>0</v>
      </c>
      <c r="F41" s="271" t="str">
        <f>IF('①7.積算内訳（PR）'!F40="","",'①7.積算内訳（PR）'!F40)</f>
        <v/>
      </c>
      <c r="G41" s="271" t="str">
        <f>IF('①7.積算内訳（PR）'!G40="","",'①7.積算内訳（PR）'!G40)</f>
        <v/>
      </c>
      <c r="H41" s="657" t="str">
        <f>IF('①7.積算内訳（PR）'!H40="","",'①7.積算内訳（PR）'!H40)</f>
        <v/>
      </c>
      <c r="I41" s="1570"/>
      <c r="J41" s="255" t="s">
        <v>191</v>
      </c>
      <c r="K41" s="253"/>
      <c r="L41" s="271" t="str">
        <f t="shared" si="17"/>
        <v/>
      </c>
      <c r="M41" s="254" t="str">
        <f t="shared" si="18"/>
        <v/>
      </c>
      <c r="N41" s="254" t="str">
        <f t="shared" si="19"/>
        <v/>
      </c>
      <c r="O41" s="254" t="str">
        <f t="shared" si="20"/>
        <v/>
      </c>
      <c r="P41" s="1171"/>
      <c r="Q41" s="1168"/>
      <c r="R41" s="1169"/>
      <c r="S41" s="237"/>
    </row>
    <row r="42" spans="1:20" ht="19.5" customHeight="1">
      <c r="B42" s="1176"/>
      <c r="C42" s="252" t="s">
        <v>192</v>
      </c>
      <c r="D42" s="253"/>
      <c r="E42" s="271">
        <f t="shared" si="16"/>
        <v>0</v>
      </c>
      <c r="F42" s="271" t="str">
        <f>IF('①7.積算内訳（PR）'!F41="","",'①7.積算内訳（PR）'!F41)</f>
        <v/>
      </c>
      <c r="G42" s="271" t="str">
        <f>IF('①7.積算内訳（PR）'!G41="","",'①7.積算内訳（PR）'!G41)</f>
        <v/>
      </c>
      <c r="H42" s="657" t="str">
        <f>IF('①7.積算内訳（PR）'!H41="","",'①7.積算内訳（PR）'!H41)</f>
        <v/>
      </c>
      <c r="I42" s="1570"/>
      <c r="J42" s="252" t="s">
        <v>192</v>
      </c>
      <c r="K42" s="253"/>
      <c r="L42" s="271" t="str">
        <f t="shared" si="17"/>
        <v/>
      </c>
      <c r="M42" s="254" t="str">
        <f t="shared" si="18"/>
        <v/>
      </c>
      <c r="N42" s="254" t="str">
        <f t="shared" si="19"/>
        <v/>
      </c>
      <c r="O42" s="254" t="str">
        <f t="shared" si="20"/>
        <v/>
      </c>
      <c r="P42" s="1171"/>
      <c r="Q42" s="1168"/>
      <c r="R42" s="1169"/>
      <c r="S42" s="240"/>
      <c r="T42" s="213"/>
    </row>
    <row r="43" spans="1:20" ht="19.5" customHeight="1">
      <c r="B43" s="1176"/>
      <c r="C43" s="252" t="s">
        <v>193</v>
      </c>
      <c r="D43" s="253"/>
      <c r="E43" s="271">
        <f t="shared" si="16"/>
        <v>0</v>
      </c>
      <c r="F43" s="658" t="str">
        <f>IF('①7.積算内訳（PR）'!F42="","",'①7.積算内訳（PR）'!F42)</f>
        <v/>
      </c>
      <c r="G43" s="658" t="str">
        <f>IF('①7.積算内訳（PR）'!G42="","",'①7.積算内訳（PR）'!G42)</f>
        <v/>
      </c>
      <c r="H43" s="657" t="str">
        <f>IF('①7.積算内訳（PR）'!H42="","",'①7.積算内訳（PR）'!H42)</f>
        <v/>
      </c>
      <c r="I43" s="1570"/>
      <c r="J43" s="252" t="s">
        <v>193</v>
      </c>
      <c r="K43" s="253"/>
      <c r="L43" s="271" t="str">
        <f t="shared" si="17"/>
        <v/>
      </c>
      <c r="M43" s="254" t="str">
        <f t="shared" si="18"/>
        <v/>
      </c>
      <c r="N43" s="254" t="str">
        <f t="shared" si="19"/>
        <v/>
      </c>
      <c r="O43" s="254" t="str">
        <f t="shared" si="20"/>
        <v/>
      </c>
      <c r="P43" s="1171"/>
      <c r="Q43" s="1168"/>
      <c r="R43" s="1169"/>
      <c r="S43" s="240"/>
      <c r="T43" s="213"/>
    </row>
    <row r="44" spans="1:20" ht="19.5" customHeight="1">
      <c r="B44" s="1176"/>
      <c r="C44" s="257" t="s">
        <v>194</v>
      </c>
      <c r="D44" s="253"/>
      <c r="E44" s="271">
        <f t="shared" si="16"/>
        <v>0</v>
      </c>
      <c r="F44" s="271" t="str">
        <f>IF('①7.積算内訳（PR）'!F43="","",'①7.積算内訳（PR）'!F43)</f>
        <v/>
      </c>
      <c r="G44" s="271" t="str">
        <f>IF('①7.積算内訳（PR）'!G43="","",'①7.積算内訳（PR）'!G43)</f>
        <v/>
      </c>
      <c r="H44" s="657" t="str">
        <f>IF('①7.積算内訳（PR）'!H43="","",'①7.積算内訳（PR）'!H43)</f>
        <v/>
      </c>
      <c r="I44" s="1570"/>
      <c r="J44" s="257" t="s">
        <v>194</v>
      </c>
      <c r="K44" s="253"/>
      <c r="L44" s="271" t="str">
        <f t="shared" si="17"/>
        <v/>
      </c>
      <c r="M44" s="254" t="str">
        <f t="shared" si="18"/>
        <v/>
      </c>
      <c r="N44" s="254" t="str">
        <f t="shared" si="19"/>
        <v/>
      </c>
      <c r="O44" s="254" t="str">
        <f t="shared" si="20"/>
        <v/>
      </c>
      <c r="P44" s="1171"/>
      <c r="Q44" s="1168"/>
      <c r="R44" s="1169"/>
      <c r="S44" s="240"/>
      <c r="T44" s="213"/>
    </row>
    <row r="45" spans="1:20" ht="19.5" customHeight="1">
      <c r="B45" s="1176"/>
      <c r="C45" s="252" t="s">
        <v>195</v>
      </c>
      <c r="D45" s="253"/>
      <c r="E45" s="271">
        <f t="shared" si="16"/>
        <v>0</v>
      </c>
      <c r="F45" s="271" t="str">
        <f>IF('①7.積算内訳（PR）'!F44="","",'①7.積算内訳（PR）'!F44)</f>
        <v/>
      </c>
      <c r="G45" s="271" t="str">
        <f>IF('①7.積算内訳（PR）'!G44="","",'①7.積算内訳（PR）'!G44)</f>
        <v/>
      </c>
      <c r="H45" s="657" t="str">
        <f>IF('①7.積算内訳（PR）'!H44="","",'①7.積算内訳（PR）'!H44)</f>
        <v/>
      </c>
      <c r="I45" s="1570"/>
      <c r="J45" s="252" t="s">
        <v>195</v>
      </c>
      <c r="K45" s="253"/>
      <c r="L45" s="271" t="str">
        <f t="shared" si="17"/>
        <v/>
      </c>
      <c r="M45" s="254" t="str">
        <f t="shared" si="18"/>
        <v/>
      </c>
      <c r="N45" s="254" t="str">
        <f t="shared" si="19"/>
        <v/>
      </c>
      <c r="O45" s="254" t="str">
        <f t="shared" si="20"/>
        <v/>
      </c>
      <c r="P45" s="1171"/>
      <c r="Q45" s="1168"/>
      <c r="R45" s="1169"/>
      <c r="S45" s="240"/>
      <c r="T45" s="213"/>
    </row>
    <row r="46" spans="1:20" ht="19.5" customHeight="1" thickBot="1">
      <c r="B46" s="1177"/>
      <c r="C46" s="258" t="s">
        <v>196</v>
      </c>
      <c r="D46" s="662" t="str">
        <f>IF('①7.積算内訳（PR）'!D45="","",'①7.積算内訳（PR）'!D45)</f>
        <v/>
      </c>
      <c r="E46" s="272">
        <f>SUM(F46:H46)</f>
        <v>0</v>
      </c>
      <c r="F46" s="272" t="str">
        <f>IF('①7.積算内訳（PR）'!F45="","",'①7.積算内訳（PR）'!F45)</f>
        <v/>
      </c>
      <c r="G46" s="272" t="str">
        <f>IF('①7.積算内訳（PR）'!G45="","",'①7.積算内訳（PR）'!G45)</f>
        <v/>
      </c>
      <c r="H46" s="659" t="str">
        <f>IF('①7.積算内訳（PR）'!H45="","",'①7.積算内訳（PR）'!H45)</f>
        <v/>
      </c>
      <c r="I46" s="1571"/>
      <c r="J46" s="258" t="s">
        <v>196</v>
      </c>
      <c r="K46" s="259"/>
      <c r="L46" s="272" t="str">
        <f t="shared" si="17"/>
        <v/>
      </c>
      <c r="M46" s="260" t="str">
        <f t="shared" si="18"/>
        <v/>
      </c>
      <c r="N46" s="260" t="str">
        <f t="shared" si="19"/>
        <v/>
      </c>
      <c r="O46" s="260" t="str">
        <f t="shared" si="20"/>
        <v/>
      </c>
      <c r="P46" s="1172"/>
      <c r="Q46" s="1193"/>
      <c r="R46" s="1194"/>
      <c r="S46" s="240"/>
      <c r="T46" s="213"/>
    </row>
    <row r="47" spans="1:20" ht="37.5" hidden="1" customHeight="1">
      <c r="B47" s="268" t="str">
        <f>IF('①4.事業内容（PR）'!B9="","",'①4.事業内容（PR）'!B9)</f>
        <v/>
      </c>
      <c r="C47" s="1199" t="str">
        <f>IF('①4.事業内容（PR）'!C9="","",'①4.事業内容（PR）'!C9)</f>
        <v/>
      </c>
      <c r="D47" s="1200"/>
      <c r="E47" s="269">
        <f>SUM(E48:E56)</f>
        <v>0</v>
      </c>
      <c r="F47" s="269">
        <f>SUM(F48:F56)</f>
        <v>0</v>
      </c>
      <c r="G47" s="269">
        <f>SUM(G48:G56)</f>
        <v>0</v>
      </c>
      <c r="H47" s="661">
        <f>SUM(H48:H56)</f>
        <v>0</v>
      </c>
      <c r="I47" s="664" t="str">
        <f>IF(B47="","",B47)</f>
        <v/>
      </c>
      <c r="J47" s="1199" t="str">
        <f>IF('⑦1.活動計画変更（PR）'!C15="変更",'⑦1.活動計画変更（PR）'!D15,IF('⑦1.活動計画変更（PR）'!C15="選択",'⑦1.活動計画変更（PR）'!D14,""))</f>
        <v/>
      </c>
      <c r="K47" s="1200"/>
      <c r="L47" s="269" t="str">
        <f>IF(SUM(L48:L56)=0,"",SUM(L48:L56))</f>
        <v/>
      </c>
      <c r="M47" s="269" t="str">
        <f>IF(SUM(M48:M56)=0,"",SUM(M48:M56))</f>
        <v/>
      </c>
      <c r="N47" s="269" t="str">
        <f>IF(SUM(N48:N56)=0,"",SUM(N48:N56))</f>
        <v/>
      </c>
      <c r="O47" s="269" t="str">
        <f>IF(SUM(O48:O56)=0,"",SUM(O48:O56))</f>
        <v/>
      </c>
      <c r="P47" s="263"/>
      <c r="Q47" s="1583"/>
      <c r="R47" s="1584"/>
      <c r="S47" s="237"/>
    </row>
    <row r="48" spans="1:20" ht="19.5" hidden="1" customHeight="1">
      <c r="B48" s="1175"/>
      <c r="C48" s="249" t="s">
        <v>188</v>
      </c>
      <c r="D48" s="250"/>
      <c r="E48" s="270">
        <f>SUM(F48:H48)</f>
        <v>0</v>
      </c>
      <c r="F48" s="270" t="str">
        <f>IF('①7.積算内訳（PR）'!F47="","",'①7.積算内訳（PR）'!F47)</f>
        <v/>
      </c>
      <c r="G48" s="270" t="str">
        <f>IF('①7.積算内訳（PR）'!G47="","",'①7.積算内訳（PR）'!G47)</f>
        <v/>
      </c>
      <c r="H48" s="656" t="str">
        <f>IF('①7.積算内訳（PR）'!H47="","",'①7.積算内訳（PR）'!H47)</f>
        <v/>
      </c>
      <c r="I48" s="1569" t="str">
        <f>IF('⑦1.活動計画変更（PR）'!C15="選択","",IF('⑦1.活動計画変更（PR）'!C15="変更",'⑦1.活動計画変更（PR）'!C15,IF('⑦1.活動計画変更（PR）'!C15="中止","中止","")))</f>
        <v/>
      </c>
      <c r="J48" s="249" t="s">
        <v>188</v>
      </c>
      <c r="K48" s="250"/>
      <c r="L48" s="270" t="str">
        <f>IF(SUM(M48:O48)=0,"",SUM(M48:O48))</f>
        <v/>
      </c>
      <c r="M48" s="251" t="str">
        <f>IF(F48="","",IF(I$48="中止","",F48))</f>
        <v/>
      </c>
      <c r="N48" s="251" t="str">
        <f>IF(G48="","",IF(I$48="中止","",G48))</f>
        <v/>
      </c>
      <c r="O48" s="251" t="str">
        <f>IF(H48="","",IF(I$48="中止","",H48))</f>
        <v/>
      </c>
      <c r="P48" s="1574"/>
      <c r="Q48" s="1572"/>
      <c r="R48" s="1573"/>
      <c r="S48" s="240"/>
      <c r="T48" s="213"/>
    </row>
    <row r="49" spans="2:20" ht="19.5" hidden="1" customHeight="1">
      <c r="B49" s="1176"/>
      <c r="C49" s="252" t="s">
        <v>189</v>
      </c>
      <c r="D49" s="253"/>
      <c r="E49" s="271">
        <f t="shared" ref="E49:E55" si="21">SUM(F49:H49)</f>
        <v>0</v>
      </c>
      <c r="F49" s="271" t="str">
        <f>IF('①7.積算内訳（PR）'!F48="","",'①7.積算内訳（PR）'!F48)</f>
        <v/>
      </c>
      <c r="G49" s="271" t="str">
        <f>IF('①7.積算内訳（PR）'!G48="","",'①7.積算内訳（PR）'!G48)</f>
        <v/>
      </c>
      <c r="H49" s="657" t="str">
        <f>IF('①7.積算内訳（PR）'!H48="","",'①7.積算内訳（PR）'!H48)</f>
        <v/>
      </c>
      <c r="I49" s="1570"/>
      <c r="J49" s="252" t="s">
        <v>189</v>
      </c>
      <c r="K49" s="253"/>
      <c r="L49" s="271" t="str">
        <f t="shared" ref="L49:L56" si="22">IF(SUM(M49:O49)=0,"",SUM(M49:O49))</f>
        <v/>
      </c>
      <c r="M49" s="254" t="str">
        <f t="shared" ref="M49:M56" si="23">IF(F49="","",IF(I$48="中止","",F49))</f>
        <v/>
      </c>
      <c r="N49" s="254" t="str">
        <f t="shared" ref="N49:N56" si="24">IF(G49="","",IF(I$48="中止","",G49))</f>
        <v/>
      </c>
      <c r="O49" s="254" t="str">
        <f t="shared" ref="O49:O56" si="25">IF(H49="","",IF(I$48="中止","",H49))</f>
        <v/>
      </c>
      <c r="P49" s="1575"/>
      <c r="Q49" s="1191"/>
      <c r="R49" s="1192"/>
      <c r="S49" s="237"/>
    </row>
    <row r="50" spans="2:20" ht="19.5" hidden="1" customHeight="1">
      <c r="B50" s="1176"/>
      <c r="C50" s="252" t="s">
        <v>190</v>
      </c>
      <c r="D50" s="253"/>
      <c r="E50" s="271">
        <f t="shared" si="21"/>
        <v>0</v>
      </c>
      <c r="F50" s="271" t="str">
        <f>IF('①7.積算内訳（PR）'!F49="","",'①7.積算内訳（PR）'!F49)</f>
        <v/>
      </c>
      <c r="G50" s="271" t="str">
        <f>IF('①7.積算内訳（PR）'!G49="","",'①7.積算内訳（PR）'!G49)</f>
        <v/>
      </c>
      <c r="H50" s="657" t="str">
        <f>IF('①7.積算内訳（PR）'!H49="","",'①7.積算内訳（PR）'!H49)</f>
        <v/>
      </c>
      <c r="I50" s="1570"/>
      <c r="J50" s="252" t="s">
        <v>190</v>
      </c>
      <c r="K50" s="253"/>
      <c r="L50" s="271" t="str">
        <f t="shared" si="22"/>
        <v/>
      </c>
      <c r="M50" s="254" t="str">
        <f t="shared" si="23"/>
        <v/>
      </c>
      <c r="N50" s="254" t="str">
        <f t="shared" si="24"/>
        <v/>
      </c>
      <c r="O50" s="254" t="str">
        <f t="shared" si="25"/>
        <v/>
      </c>
      <c r="P50" s="1575"/>
      <c r="Q50" s="1191"/>
      <c r="R50" s="1192"/>
      <c r="S50" s="237"/>
    </row>
    <row r="51" spans="2:20" ht="19.5" hidden="1" customHeight="1">
      <c r="B51" s="1176"/>
      <c r="C51" s="255" t="s">
        <v>191</v>
      </c>
      <c r="D51" s="253"/>
      <c r="E51" s="271">
        <f t="shared" si="21"/>
        <v>0</v>
      </c>
      <c r="F51" s="271" t="str">
        <f>IF('①7.積算内訳（PR）'!F50="","",'①7.積算内訳（PR）'!F50)</f>
        <v/>
      </c>
      <c r="G51" s="271" t="str">
        <f>IF('①7.積算内訳（PR）'!G50="","",'①7.積算内訳（PR）'!G50)</f>
        <v/>
      </c>
      <c r="H51" s="657" t="str">
        <f>IF('①7.積算内訳（PR）'!H50="","",'①7.積算内訳（PR）'!H50)</f>
        <v/>
      </c>
      <c r="I51" s="1570"/>
      <c r="J51" s="255" t="s">
        <v>191</v>
      </c>
      <c r="K51" s="253"/>
      <c r="L51" s="271" t="str">
        <f t="shared" si="22"/>
        <v/>
      </c>
      <c r="M51" s="254" t="str">
        <f t="shared" si="23"/>
        <v/>
      </c>
      <c r="N51" s="254" t="str">
        <f t="shared" si="24"/>
        <v/>
      </c>
      <c r="O51" s="254" t="str">
        <f t="shared" si="25"/>
        <v/>
      </c>
      <c r="P51" s="1575"/>
      <c r="Q51" s="1191"/>
      <c r="R51" s="1192"/>
      <c r="S51" s="237"/>
    </row>
    <row r="52" spans="2:20" ht="19.5" hidden="1" customHeight="1">
      <c r="B52" s="1176"/>
      <c r="C52" s="252" t="s">
        <v>192</v>
      </c>
      <c r="D52" s="253"/>
      <c r="E52" s="271">
        <f t="shared" si="21"/>
        <v>0</v>
      </c>
      <c r="F52" s="271" t="str">
        <f>IF('①7.積算内訳（PR）'!F51="","",'①7.積算内訳（PR）'!F51)</f>
        <v/>
      </c>
      <c r="G52" s="271" t="str">
        <f>IF('①7.積算内訳（PR）'!G51="","",'①7.積算内訳（PR）'!G51)</f>
        <v/>
      </c>
      <c r="H52" s="657" t="str">
        <f>IF('①7.積算内訳（PR）'!H51="","",'①7.積算内訳（PR）'!H51)</f>
        <v/>
      </c>
      <c r="I52" s="1570"/>
      <c r="J52" s="252" t="s">
        <v>192</v>
      </c>
      <c r="K52" s="253"/>
      <c r="L52" s="271" t="str">
        <f t="shared" si="22"/>
        <v/>
      </c>
      <c r="M52" s="254" t="str">
        <f t="shared" si="23"/>
        <v/>
      </c>
      <c r="N52" s="254" t="str">
        <f t="shared" si="24"/>
        <v/>
      </c>
      <c r="O52" s="254" t="str">
        <f t="shared" si="25"/>
        <v/>
      </c>
      <c r="P52" s="1575"/>
      <c r="Q52" s="1191"/>
      <c r="R52" s="1192"/>
      <c r="S52" s="240"/>
      <c r="T52" s="213"/>
    </row>
    <row r="53" spans="2:20" ht="19.5" hidden="1" customHeight="1">
      <c r="B53" s="1176"/>
      <c r="C53" s="252" t="s">
        <v>193</v>
      </c>
      <c r="D53" s="253"/>
      <c r="E53" s="271">
        <f t="shared" si="21"/>
        <v>0</v>
      </c>
      <c r="F53" s="658" t="str">
        <f>IF('①7.積算内訳（PR）'!F52="","",'①7.積算内訳（PR）'!F52)</f>
        <v/>
      </c>
      <c r="G53" s="658" t="str">
        <f>IF('①7.積算内訳（PR）'!G52="","",'①7.積算内訳（PR）'!G52)</f>
        <v/>
      </c>
      <c r="H53" s="657" t="str">
        <f>IF('①7.積算内訳（PR）'!H52="","",'①7.積算内訳（PR）'!H52)</f>
        <v/>
      </c>
      <c r="I53" s="1570"/>
      <c r="J53" s="252" t="s">
        <v>193</v>
      </c>
      <c r="K53" s="253"/>
      <c r="L53" s="271" t="str">
        <f t="shared" si="22"/>
        <v/>
      </c>
      <c r="M53" s="256" t="str">
        <f t="shared" si="23"/>
        <v/>
      </c>
      <c r="N53" s="256" t="str">
        <f t="shared" si="24"/>
        <v/>
      </c>
      <c r="O53" s="256" t="str">
        <f t="shared" si="25"/>
        <v/>
      </c>
      <c r="P53" s="1575"/>
      <c r="Q53" s="1191"/>
      <c r="R53" s="1192"/>
      <c r="S53" s="240"/>
      <c r="T53" s="213"/>
    </row>
    <row r="54" spans="2:20" ht="19.5" hidden="1" customHeight="1">
      <c r="B54" s="1176"/>
      <c r="C54" s="257" t="s">
        <v>194</v>
      </c>
      <c r="D54" s="253"/>
      <c r="E54" s="271">
        <f t="shared" si="21"/>
        <v>0</v>
      </c>
      <c r="F54" s="271" t="str">
        <f>IF('①7.積算内訳（PR）'!F53="","",'①7.積算内訳（PR）'!F53)</f>
        <v/>
      </c>
      <c r="G54" s="271" t="str">
        <f>IF('①7.積算内訳（PR）'!G53="","",'①7.積算内訳（PR）'!G53)</f>
        <v/>
      </c>
      <c r="H54" s="657" t="str">
        <f>IF('①7.積算内訳（PR）'!H53="","",'①7.積算内訳（PR）'!H53)</f>
        <v/>
      </c>
      <c r="I54" s="1570"/>
      <c r="J54" s="257" t="s">
        <v>194</v>
      </c>
      <c r="K54" s="253"/>
      <c r="L54" s="271" t="str">
        <f t="shared" si="22"/>
        <v/>
      </c>
      <c r="M54" s="254" t="str">
        <f t="shared" si="23"/>
        <v/>
      </c>
      <c r="N54" s="254" t="str">
        <f t="shared" si="24"/>
        <v/>
      </c>
      <c r="O54" s="254" t="str">
        <f t="shared" si="25"/>
        <v/>
      </c>
      <c r="P54" s="1575"/>
      <c r="Q54" s="1191"/>
      <c r="R54" s="1192"/>
      <c r="S54" s="240"/>
      <c r="T54" s="213"/>
    </row>
    <row r="55" spans="2:20" ht="19.5" hidden="1" customHeight="1">
      <c r="B55" s="1176"/>
      <c r="C55" s="252" t="s">
        <v>195</v>
      </c>
      <c r="D55" s="253"/>
      <c r="E55" s="271">
        <f t="shared" si="21"/>
        <v>0</v>
      </c>
      <c r="F55" s="271" t="str">
        <f>IF('①7.積算内訳（PR）'!F54="","",'①7.積算内訳（PR）'!F54)</f>
        <v/>
      </c>
      <c r="G55" s="271" t="str">
        <f>IF('①7.積算内訳（PR）'!G54="","",'①7.積算内訳（PR）'!G54)</f>
        <v/>
      </c>
      <c r="H55" s="657" t="str">
        <f>IF('①7.積算内訳（PR）'!H54="","",'①7.積算内訳（PR）'!H54)</f>
        <v/>
      </c>
      <c r="I55" s="1570"/>
      <c r="J55" s="252" t="s">
        <v>195</v>
      </c>
      <c r="K55" s="253"/>
      <c r="L55" s="271" t="str">
        <f t="shared" si="22"/>
        <v/>
      </c>
      <c r="M55" s="254" t="str">
        <f t="shared" si="23"/>
        <v/>
      </c>
      <c r="N55" s="254" t="str">
        <f t="shared" si="24"/>
        <v/>
      </c>
      <c r="O55" s="254" t="str">
        <f t="shared" si="25"/>
        <v/>
      </c>
      <c r="P55" s="1575"/>
      <c r="Q55" s="1191"/>
      <c r="R55" s="1192"/>
      <c r="S55" s="240"/>
      <c r="T55" s="213"/>
    </row>
    <row r="56" spans="2:20" ht="19.5" hidden="1" customHeight="1" thickBot="1">
      <c r="B56" s="1177"/>
      <c r="C56" s="258" t="s">
        <v>196</v>
      </c>
      <c r="D56" s="662" t="str">
        <f>IF('①7.積算内訳（PR）'!D55="","",'①7.積算内訳（PR）'!D55)</f>
        <v/>
      </c>
      <c r="E56" s="272">
        <f>SUM(F56:H56)</f>
        <v>0</v>
      </c>
      <c r="F56" s="272" t="str">
        <f>IF('①7.積算内訳（PR）'!F55="","",'①7.積算内訳（PR）'!F55)</f>
        <v/>
      </c>
      <c r="G56" s="272" t="str">
        <f>IF('①7.積算内訳（PR）'!G55="","",'①7.積算内訳（PR）'!G55)</f>
        <v/>
      </c>
      <c r="H56" s="659" t="str">
        <f>IF('①7.積算内訳（PR）'!H55="","",'①7.積算内訳（PR）'!H55)</f>
        <v/>
      </c>
      <c r="I56" s="1571"/>
      <c r="J56" s="258" t="s">
        <v>196</v>
      </c>
      <c r="K56" s="259"/>
      <c r="L56" s="272" t="str">
        <f t="shared" si="22"/>
        <v/>
      </c>
      <c r="M56" s="260" t="str">
        <f t="shared" si="23"/>
        <v/>
      </c>
      <c r="N56" s="260" t="str">
        <f t="shared" si="24"/>
        <v/>
      </c>
      <c r="O56" s="260" t="str">
        <f t="shared" si="25"/>
        <v/>
      </c>
      <c r="P56" s="1576"/>
      <c r="Q56" s="1193"/>
      <c r="R56" s="1194"/>
      <c r="S56" s="240"/>
      <c r="T56" s="213"/>
    </row>
    <row r="57" spans="2:20" ht="37.5" hidden="1" customHeight="1">
      <c r="B57" s="368" t="str">
        <f>IF('①4.事業内容（PR）'!B10="","",'①4.事業内容（PR）'!B10)</f>
        <v/>
      </c>
      <c r="C57" s="1199" t="str">
        <f>IF('①4.事業内容（PR）'!C10="","",'①4.事業内容（PR）'!C10)</f>
        <v/>
      </c>
      <c r="D57" s="1200"/>
      <c r="E57" s="267">
        <f>SUM(E58:E66)</f>
        <v>0</v>
      </c>
      <c r="F57" s="267">
        <f>SUM(F58:F66)</f>
        <v>0</v>
      </c>
      <c r="G57" s="267">
        <f>SUM(G58:G66)</f>
        <v>0</v>
      </c>
      <c r="H57" s="660">
        <f>SUM(H58:H66)</f>
        <v>0</v>
      </c>
      <c r="I57" s="664" t="str">
        <f>IF(B57="","",B57)</f>
        <v/>
      </c>
      <c r="J57" s="1199" t="str">
        <f>IF('⑦1.活動計画変更（PR）'!C17="変更",'⑦1.活動計画変更（PR）'!D17,IF('⑦1.活動計画変更（PR）'!C17="選択",'⑦1.活動計画変更（PR）'!D16,""))</f>
        <v/>
      </c>
      <c r="K57" s="1200"/>
      <c r="L57" s="267" t="str">
        <f>IF(SUM(L58:L66)=0,"",SUM(L58:L66))</f>
        <v/>
      </c>
      <c r="M57" s="267" t="str">
        <f>IF(SUM(M58:M66)=0,"",SUM(M58:M66))</f>
        <v/>
      </c>
      <c r="N57" s="267" t="str">
        <f>IF(SUM(N58:N66)=0,"",SUM(N58:N66))</f>
        <v/>
      </c>
      <c r="O57" s="267" t="str">
        <f>IF(SUM(O58:O66)=0,"",SUM(O58:O66))</f>
        <v/>
      </c>
      <c r="P57" s="261"/>
      <c r="Q57" s="1585"/>
      <c r="R57" s="1586"/>
      <c r="S57" s="237"/>
    </row>
    <row r="58" spans="2:20" ht="19.5" hidden="1" customHeight="1">
      <c r="B58" s="1175"/>
      <c r="C58" s="249" t="s">
        <v>188</v>
      </c>
      <c r="D58" s="250"/>
      <c r="E58" s="270">
        <f>SUM(F58:H58)</f>
        <v>0</v>
      </c>
      <c r="F58" s="270" t="str">
        <f>IF('①7.積算内訳（PR）'!F57="","",'①7.積算内訳（PR）'!F57)</f>
        <v/>
      </c>
      <c r="G58" s="270" t="str">
        <f>IF('①7.積算内訳（PR）'!G57="","",'①7.積算内訳（PR）'!G57)</f>
        <v/>
      </c>
      <c r="H58" s="656" t="str">
        <f>IF('①7.積算内訳（PR）'!H57="","",'①7.積算内訳（PR）'!H57)</f>
        <v/>
      </c>
      <c r="I58" s="1569" t="str">
        <f>IF('⑦1.活動計画変更（PR）'!C17="選択","",IF('⑦1.活動計画変更（PR）'!C17="変更",'⑦1.活動計画変更（PR）'!C17,IF('⑦1.活動計画変更（PR）'!C17="中止","中止","")))</f>
        <v/>
      </c>
      <c r="J58" s="249" t="s">
        <v>188</v>
      </c>
      <c r="K58" s="250"/>
      <c r="L58" s="270" t="str">
        <f>IF(SUM(M58:O58)=0,"",SUM(M58:O58))</f>
        <v/>
      </c>
      <c r="M58" s="251" t="str">
        <f>IF(F58="","",IF(I$58="中止","",F58))</f>
        <v/>
      </c>
      <c r="N58" s="251" t="str">
        <f>IF(G58="","",IF(I$58="中止","",G58))</f>
        <v/>
      </c>
      <c r="O58" s="251" t="str">
        <f>IF(H58="","",IF(I$58="中止","",H58))</f>
        <v/>
      </c>
      <c r="P58" s="1574"/>
      <c r="Q58" s="1572"/>
      <c r="R58" s="1573"/>
      <c r="S58" s="240"/>
      <c r="T58" s="213"/>
    </row>
    <row r="59" spans="2:20" ht="19.5" hidden="1" customHeight="1">
      <c r="B59" s="1176"/>
      <c r="C59" s="252" t="s">
        <v>189</v>
      </c>
      <c r="D59" s="253"/>
      <c r="E59" s="271">
        <f t="shared" ref="E59:E65" si="26">SUM(F59:H59)</f>
        <v>0</v>
      </c>
      <c r="F59" s="271" t="str">
        <f>IF('①7.積算内訳（PR）'!F58="","",'①7.積算内訳（PR）'!F58)</f>
        <v/>
      </c>
      <c r="G59" s="271" t="str">
        <f>IF('①7.積算内訳（PR）'!G58="","",'①7.積算内訳（PR）'!G58)</f>
        <v/>
      </c>
      <c r="H59" s="657" t="str">
        <f>IF('①7.積算内訳（PR）'!H58="","",'①7.積算内訳（PR）'!H58)</f>
        <v/>
      </c>
      <c r="I59" s="1570"/>
      <c r="J59" s="252" t="s">
        <v>189</v>
      </c>
      <c r="K59" s="253"/>
      <c r="L59" s="271" t="str">
        <f t="shared" ref="L59:L66" si="27">IF(SUM(M59:O59)=0,"",SUM(M59:O59))</f>
        <v/>
      </c>
      <c r="M59" s="254" t="str">
        <f t="shared" ref="M59:M66" si="28">IF(F59="","",IF(I$58="中止","",F59))</f>
        <v/>
      </c>
      <c r="N59" s="254" t="str">
        <f t="shared" ref="N59:N66" si="29">IF(G59="","",IF(I$58="中止","",G59))</f>
        <v/>
      </c>
      <c r="O59" s="254" t="str">
        <f t="shared" ref="O59:O66" si="30">IF(H59="","",IF(I$58="中止","",H59))</f>
        <v/>
      </c>
      <c r="P59" s="1575"/>
      <c r="Q59" s="1191"/>
      <c r="R59" s="1192"/>
      <c r="S59" s="237"/>
    </row>
    <row r="60" spans="2:20" ht="19.5" hidden="1" customHeight="1">
      <c r="B60" s="1176"/>
      <c r="C60" s="252" t="s">
        <v>190</v>
      </c>
      <c r="D60" s="253"/>
      <c r="E60" s="271">
        <f t="shared" si="26"/>
        <v>0</v>
      </c>
      <c r="F60" s="271" t="str">
        <f>IF('①7.積算内訳（PR）'!F59="","",'①7.積算内訳（PR）'!F59)</f>
        <v/>
      </c>
      <c r="G60" s="271" t="str">
        <f>IF('①7.積算内訳（PR）'!G59="","",'①7.積算内訳（PR）'!G59)</f>
        <v/>
      </c>
      <c r="H60" s="657" t="str">
        <f>IF('①7.積算内訳（PR）'!H59="","",'①7.積算内訳（PR）'!H59)</f>
        <v/>
      </c>
      <c r="I60" s="1570"/>
      <c r="J60" s="252" t="s">
        <v>190</v>
      </c>
      <c r="K60" s="253"/>
      <c r="L60" s="271" t="str">
        <f t="shared" si="27"/>
        <v/>
      </c>
      <c r="M60" s="254" t="str">
        <f t="shared" si="28"/>
        <v/>
      </c>
      <c r="N60" s="254" t="str">
        <f t="shared" si="29"/>
        <v/>
      </c>
      <c r="O60" s="254" t="str">
        <f t="shared" si="30"/>
        <v/>
      </c>
      <c r="P60" s="1575"/>
      <c r="Q60" s="1191"/>
      <c r="R60" s="1192"/>
      <c r="S60" s="237"/>
    </row>
    <row r="61" spans="2:20" ht="19.5" hidden="1" customHeight="1">
      <c r="B61" s="1176"/>
      <c r="C61" s="255" t="s">
        <v>191</v>
      </c>
      <c r="D61" s="253"/>
      <c r="E61" s="271">
        <f t="shared" si="26"/>
        <v>0</v>
      </c>
      <c r="F61" s="271" t="str">
        <f>IF('①7.積算内訳（PR）'!F60="","",'①7.積算内訳（PR）'!F60)</f>
        <v/>
      </c>
      <c r="G61" s="271" t="str">
        <f>IF('①7.積算内訳（PR）'!G60="","",'①7.積算内訳（PR）'!G60)</f>
        <v/>
      </c>
      <c r="H61" s="657" t="str">
        <f>IF('①7.積算内訳（PR）'!H60="","",'①7.積算内訳（PR）'!H60)</f>
        <v/>
      </c>
      <c r="I61" s="1570"/>
      <c r="J61" s="255" t="s">
        <v>191</v>
      </c>
      <c r="K61" s="253"/>
      <c r="L61" s="271" t="str">
        <f t="shared" si="27"/>
        <v/>
      </c>
      <c r="M61" s="254" t="str">
        <f t="shared" si="28"/>
        <v/>
      </c>
      <c r="N61" s="254" t="str">
        <f t="shared" si="29"/>
        <v/>
      </c>
      <c r="O61" s="254" t="str">
        <f t="shared" si="30"/>
        <v/>
      </c>
      <c r="P61" s="1575"/>
      <c r="Q61" s="1191"/>
      <c r="R61" s="1192"/>
      <c r="S61" s="237"/>
    </row>
    <row r="62" spans="2:20" ht="19.5" hidden="1" customHeight="1">
      <c r="B62" s="1176"/>
      <c r="C62" s="252" t="s">
        <v>192</v>
      </c>
      <c r="D62" s="253"/>
      <c r="E62" s="271">
        <f t="shared" si="26"/>
        <v>0</v>
      </c>
      <c r="F62" s="271" t="str">
        <f>IF('①7.積算内訳（PR）'!F61="","",'①7.積算内訳（PR）'!F61)</f>
        <v/>
      </c>
      <c r="G62" s="271" t="str">
        <f>IF('①7.積算内訳（PR）'!G61="","",'①7.積算内訳（PR）'!G61)</f>
        <v/>
      </c>
      <c r="H62" s="657" t="str">
        <f>IF('①7.積算内訳（PR）'!H61="","",'①7.積算内訳（PR）'!H61)</f>
        <v/>
      </c>
      <c r="I62" s="1570"/>
      <c r="J62" s="252" t="s">
        <v>192</v>
      </c>
      <c r="K62" s="253"/>
      <c r="L62" s="271" t="str">
        <f t="shared" si="27"/>
        <v/>
      </c>
      <c r="M62" s="254" t="str">
        <f t="shared" si="28"/>
        <v/>
      </c>
      <c r="N62" s="254" t="str">
        <f t="shared" si="29"/>
        <v/>
      </c>
      <c r="O62" s="254" t="str">
        <f t="shared" si="30"/>
        <v/>
      </c>
      <c r="P62" s="1575"/>
      <c r="Q62" s="1191"/>
      <c r="R62" s="1192"/>
      <c r="S62" s="240"/>
      <c r="T62" s="213"/>
    </row>
    <row r="63" spans="2:20" ht="19.5" hidden="1" customHeight="1">
      <c r="B63" s="1176"/>
      <c r="C63" s="252" t="s">
        <v>193</v>
      </c>
      <c r="D63" s="253"/>
      <c r="E63" s="271">
        <f t="shared" si="26"/>
        <v>0</v>
      </c>
      <c r="F63" s="658" t="str">
        <f>IF('①7.積算内訳（PR）'!F62="","",'①7.積算内訳（PR）'!F62)</f>
        <v/>
      </c>
      <c r="G63" s="658" t="str">
        <f>IF('①7.積算内訳（PR）'!G62="","",'①7.積算内訳（PR）'!G62)</f>
        <v/>
      </c>
      <c r="H63" s="657" t="str">
        <f>IF('①7.積算内訳（PR）'!H62="","",'①7.積算内訳（PR）'!H62)</f>
        <v/>
      </c>
      <c r="I63" s="1570"/>
      <c r="J63" s="252" t="s">
        <v>193</v>
      </c>
      <c r="K63" s="253"/>
      <c r="L63" s="271" t="str">
        <f t="shared" si="27"/>
        <v/>
      </c>
      <c r="M63" s="256" t="str">
        <f t="shared" si="28"/>
        <v/>
      </c>
      <c r="N63" s="256" t="str">
        <f t="shared" si="29"/>
        <v/>
      </c>
      <c r="O63" s="256" t="str">
        <f t="shared" si="30"/>
        <v/>
      </c>
      <c r="P63" s="1575"/>
      <c r="Q63" s="1191"/>
      <c r="R63" s="1192"/>
      <c r="S63" s="240"/>
      <c r="T63" s="213"/>
    </row>
    <row r="64" spans="2:20" ht="19.5" hidden="1" customHeight="1">
      <c r="B64" s="1176"/>
      <c r="C64" s="257" t="s">
        <v>194</v>
      </c>
      <c r="D64" s="253"/>
      <c r="E64" s="271">
        <f t="shared" si="26"/>
        <v>0</v>
      </c>
      <c r="F64" s="271" t="str">
        <f>IF('①7.積算内訳（PR）'!F63="","",'①7.積算内訳（PR）'!F63)</f>
        <v/>
      </c>
      <c r="G64" s="271" t="str">
        <f>IF('①7.積算内訳（PR）'!G63="","",'①7.積算内訳（PR）'!G63)</f>
        <v/>
      </c>
      <c r="H64" s="657" t="str">
        <f>IF('①7.積算内訳（PR）'!H63="","",'①7.積算内訳（PR）'!H63)</f>
        <v/>
      </c>
      <c r="I64" s="1570"/>
      <c r="J64" s="257" t="s">
        <v>194</v>
      </c>
      <c r="K64" s="253"/>
      <c r="L64" s="271" t="str">
        <f t="shared" si="27"/>
        <v/>
      </c>
      <c r="M64" s="254" t="str">
        <f t="shared" si="28"/>
        <v/>
      </c>
      <c r="N64" s="254" t="str">
        <f t="shared" si="29"/>
        <v/>
      </c>
      <c r="O64" s="254" t="str">
        <f t="shared" si="30"/>
        <v/>
      </c>
      <c r="P64" s="1575"/>
      <c r="Q64" s="1191"/>
      <c r="R64" s="1192"/>
      <c r="S64" s="240"/>
      <c r="T64" s="213"/>
    </row>
    <row r="65" spans="2:20" ht="19.5" hidden="1" customHeight="1">
      <c r="B65" s="1176"/>
      <c r="C65" s="252" t="s">
        <v>195</v>
      </c>
      <c r="D65" s="253"/>
      <c r="E65" s="271">
        <f t="shared" si="26"/>
        <v>0</v>
      </c>
      <c r="F65" s="271" t="str">
        <f>IF('①7.積算内訳（PR）'!F64="","",'①7.積算内訳（PR）'!F64)</f>
        <v/>
      </c>
      <c r="G65" s="271" t="str">
        <f>IF('①7.積算内訳（PR）'!G64="","",'①7.積算内訳（PR）'!G64)</f>
        <v/>
      </c>
      <c r="H65" s="657" t="str">
        <f>IF('①7.積算内訳（PR）'!H64="","",'①7.積算内訳（PR）'!H64)</f>
        <v/>
      </c>
      <c r="I65" s="1570"/>
      <c r="J65" s="252" t="s">
        <v>195</v>
      </c>
      <c r="K65" s="253"/>
      <c r="L65" s="271" t="str">
        <f t="shared" si="27"/>
        <v/>
      </c>
      <c r="M65" s="254" t="str">
        <f t="shared" si="28"/>
        <v/>
      </c>
      <c r="N65" s="254" t="str">
        <f t="shared" si="29"/>
        <v/>
      </c>
      <c r="O65" s="254" t="str">
        <f t="shared" si="30"/>
        <v/>
      </c>
      <c r="P65" s="1575"/>
      <c r="Q65" s="1191"/>
      <c r="R65" s="1192"/>
      <c r="S65" s="240"/>
      <c r="T65" s="213"/>
    </row>
    <row r="66" spans="2:20" ht="19.5" hidden="1" customHeight="1" thickBot="1">
      <c r="B66" s="1177"/>
      <c r="C66" s="258" t="s">
        <v>196</v>
      </c>
      <c r="D66" s="662" t="str">
        <f>IF('①7.積算内訳（PR）'!D65="","",'①7.積算内訳（PR）'!D65)</f>
        <v/>
      </c>
      <c r="E66" s="277">
        <f>SUM(F66:H66)</f>
        <v>0</v>
      </c>
      <c r="F66" s="272" t="str">
        <f>IF('①7.積算内訳（PR）'!F65="","",'①7.積算内訳（PR）'!F65)</f>
        <v/>
      </c>
      <c r="G66" s="272" t="str">
        <f>IF('①7.積算内訳（PR）'!G65="","",'①7.積算内訳（PR）'!G65)</f>
        <v/>
      </c>
      <c r="H66" s="659" t="str">
        <f>IF('①7.積算内訳（PR）'!H65="","",'①7.積算内訳（PR）'!H65)</f>
        <v/>
      </c>
      <c r="I66" s="1571"/>
      <c r="J66" s="258" t="s">
        <v>196</v>
      </c>
      <c r="K66" s="259"/>
      <c r="L66" s="277" t="str">
        <f t="shared" si="27"/>
        <v/>
      </c>
      <c r="M66" s="260" t="str">
        <f t="shared" si="28"/>
        <v/>
      </c>
      <c r="N66" s="260" t="str">
        <f t="shared" si="29"/>
        <v/>
      </c>
      <c r="O66" s="260" t="str">
        <f t="shared" si="30"/>
        <v/>
      </c>
      <c r="P66" s="1576"/>
      <c r="Q66" s="1193"/>
      <c r="R66" s="1194"/>
      <c r="S66" s="240"/>
      <c r="T66" s="213"/>
    </row>
    <row r="67" spans="2:20" ht="37.5" hidden="1" customHeight="1">
      <c r="B67" s="268" t="str">
        <f>IF('①4.事業内容（PR）'!B11="","",'①4.事業内容（PR）'!B11)</f>
        <v/>
      </c>
      <c r="C67" s="1199" t="str">
        <f>IF('①4.事業内容（PR）'!C11="","",'①4.事業内容（PR）'!C11)</f>
        <v/>
      </c>
      <c r="D67" s="1200"/>
      <c r="E67" s="269">
        <f>SUM(E68:E76)</f>
        <v>0</v>
      </c>
      <c r="F67" s="269">
        <f>SUM(F68:F76)</f>
        <v>0</v>
      </c>
      <c r="G67" s="269">
        <f>SUM(G68:G76)</f>
        <v>0</v>
      </c>
      <c r="H67" s="661">
        <f>SUM(H68:H76)</f>
        <v>0</v>
      </c>
      <c r="I67" s="664" t="str">
        <f>IF(B67="","",B67)</f>
        <v/>
      </c>
      <c r="J67" s="1199" t="str">
        <f>IF('⑦1.活動計画変更（PR）'!C19="変更",'⑦1.活動計画変更（PR）'!D19,IF('⑦1.活動計画変更（PR）'!C19="選択",'⑦1.活動計画変更（PR）'!D18,""))</f>
        <v/>
      </c>
      <c r="K67" s="1200"/>
      <c r="L67" s="269" t="str">
        <f>IF(SUM(L68:L76)=0,"",SUM(L68:L76))</f>
        <v/>
      </c>
      <c r="M67" s="269" t="str">
        <f>IF(SUM(M68:M76)=0,"",SUM(M68:M76))</f>
        <v/>
      </c>
      <c r="N67" s="269" t="str">
        <f>IF(SUM(N68:N76)=0,"",SUM(N68:N76))</f>
        <v/>
      </c>
      <c r="O67" s="269" t="str">
        <f>IF(SUM(O68:O76)=0,"",SUM(O68:O76))</f>
        <v/>
      </c>
      <c r="P67" s="263"/>
      <c r="Q67" s="1583"/>
      <c r="R67" s="1584"/>
      <c r="S67" s="237"/>
    </row>
    <row r="68" spans="2:20" ht="19.5" hidden="1" customHeight="1">
      <c r="B68" s="1175"/>
      <c r="C68" s="249" t="s">
        <v>188</v>
      </c>
      <c r="D68" s="250"/>
      <c r="E68" s="270">
        <f>SUM(F68:H68)</f>
        <v>0</v>
      </c>
      <c r="F68" s="270" t="str">
        <f>IF('①7.積算内訳（PR）'!F67="","",'①7.積算内訳（PR）'!F67)</f>
        <v/>
      </c>
      <c r="G68" s="270" t="str">
        <f>IF('①7.積算内訳（PR）'!G67="","",'①7.積算内訳（PR）'!G67)</f>
        <v/>
      </c>
      <c r="H68" s="656" t="str">
        <f>IF('①7.積算内訳（PR）'!H67="","",'①7.積算内訳（PR）'!H67)</f>
        <v/>
      </c>
      <c r="I68" s="1569" t="str">
        <f>IF('⑦1.活動計画変更（PR）'!C19="選択","",IF('⑦1.活動計画変更（PR）'!C19="変更",'⑦1.活動計画変更（PR）'!C19,IF('⑦1.活動計画変更（PR）'!C19="中止","中止","")))</f>
        <v/>
      </c>
      <c r="J68" s="249" t="s">
        <v>188</v>
      </c>
      <c r="K68" s="250"/>
      <c r="L68" s="270" t="str">
        <f>IF(SUM(M68:O68)=0,"",SUM(M68:O68))</f>
        <v/>
      </c>
      <c r="M68" s="251" t="str">
        <f>IF(F68="","",IF(I$68="中止","",F68))</f>
        <v/>
      </c>
      <c r="N68" s="251" t="str">
        <f>IF(G68="","",IF(I$68="中止","",G68))</f>
        <v/>
      </c>
      <c r="O68" s="251" t="str">
        <f>IF(H68="","",IF(I$68="中止","",H68))</f>
        <v/>
      </c>
      <c r="P68" s="1574"/>
      <c r="Q68" s="1572"/>
      <c r="R68" s="1573"/>
      <c r="S68" s="240"/>
      <c r="T68" s="213"/>
    </row>
    <row r="69" spans="2:20" ht="19.5" hidden="1" customHeight="1">
      <c r="B69" s="1176"/>
      <c r="C69" s="252" t="s">
        <v>189</v>
      </c>
      <c r="D69" s="253"/>
      <c r="E69" s="271">
        <f t="shared" ref="E69:E75" si="31">SUM(F69:H69)</f>
        <v>0</v>
      </c>
      <c r="F69" s="271" t="str">
        <f>IF('①7.積算内訳（PR）'!F68="","",'①7.積算内訳（PR）'!F68)</f>
        <v/>
      </c>
      <c r="G69" s="271" t="str">
        <f>IF('①7.積算内訳（PR）'!G68="","",'①7.積算内訳（PR）'!G68)</f>
        <v/>
      </c>
      <c r="H69" s="657" t="str">
        <f>IF('①7.積算内訳（PR）'!H68="","",'①7.積算内訳（PR）'!H68)</f>
        <v/>
      </c>
      <c r="I69" s="1570"/>
      <c r="J69" s="252" t="s">
        <v>189</v>
      </c>
      <c r="K69" s="253"/>
      <c r="L69" s="271" t="str">
        <f t="shared" ref="L69:L76" si="32">IF(SUM(M69:O69)=0,"",SUM(M69:O69))</f>
        <v/>
      </c>
      <c r="M69" s="254" t="str">
        <f t="shared" ref="M69:M76" si="33">IF(F69="","",IF(I$68="中止","",F69))</f>
        <v/>
      </c>
      <c r="N69" s="254" t="str">
        <f t="shared" ref="N69:N76" si="34">IF(G69="","",IF(I$68="中止","",G69))</f>
        <v/>
      </c>
      <c r="O69" s="254" t="str">
        <f t="shared" ref="O69:O76" si="35">IF(H69="","",IF(I$68="中止","",H69))</f>
        <v/>
      </c>
      <c r="P69" s="1575"/>
      <c r="Q69" s="1191"/>
      <c r="R69" s="1192"/>
      <c r="S69" s="237"/>
    </row>
    <row r="70" spans="2:20" ht="19.5" hidden="1" customHeight="1">
      <c r="B70" s="1176"/>
      <c r="C70" s="252" t="s">
        <v>190</v>
      </c>
      <c r="D70" s="253"/>
      <c r="E70" s="271">
        <f t="shared" si="31"/>
        <v>0</v>
      </c>
      <c r="F70" s="271" t="str">
        <f>IF('①7.積算内訳（PR）'!F69="","",'①7.積算内訳（PR）'!F69)</f>
        <v/>
      </c>
      <c r="G70" s="271" t="str">
        <f>IF('①7.積算内訳（PR）'!G69="","",'①7.積算内訳（PR）'!G69)</f>
        <v/>
      </c>
      <c r="H70" s="657" t="str">
        <f>IF('①7.積算内訳（PR）'!H69="","",'①7.積算内訳（PR）'!H69)</f>
        <v/>
      </c>
      <c r="I70" s="1570"/>
      <c r="J70" s="252" t="s">
        <v>190</v>
      </c>
      <c r="K70" s="253"/>
      <c r="L70" s="271" t="str">
        <f t="shared" si="32"/>
        <v/>
      </c>
      <c r="M70" s="254" t="str">
        <f t="shared" si="33"/>
        <v/>
      </c>
      <c r="N70" s="254" t="str">
        <f t="shared" si="34"/>
        <v/>
      </c>
      <c r="O70" s="254" t="str">
        <f t="shared" si="35"/>
        <v/>
      </c>
      <c r="P70" s="1575"/>
      <c r="Q70" s="1191"/>
      <c r="R70" s="1192"/>
      <c r="S70" s="237"/>
    </row>
    <row r="71" spans="2:20" ht="19.5" hidden="1" customHeight="1">
      <c r="B71" s="1176"/>
      <c r="C71" s="255" t="s">
        <v>191</v>
      </c>
      <c r="D71" s="253"/>
      <c r="E71" s="271">
        <f t="shared" si="31"/>
        <v>0</v>
      </c>
      <c r="F71" s="271" t="str">
        <f>IF('①7.積算内訳（PR）'!F70="","",'①7.積算内訳（PR）'!F70)</f>
        <v/>
      </c>
      <c r="G71" s="271" t="str">
        <f>IF('①7.積算内訳（PR）'!G70="","",'①7.積算内訳（PR）'!G70)</f>
        <v/>
      </c>
      <c r="H71" s="657" t="str">
        <f>IF('①7.積算内訳（PR）'!H70="","",'①7.積算内訳（PR）'!H70)</f>
        <v/>
      </c>
      <c r="I71" s="1570"/>
      <c r="J71" s="255" t="s">
        <v>191</v>
      </c>
      <c r="K71" s="253"/>
      <c r="L71" s="271" t="str">
        <f t="shared" si="32"/>
        <v/>
      </c>
      <c r="M71" s="254" t="str">
        <f t="shared" si="33"/>
        <v/>
      </c>
      <c r="N71" s="254" t="str">
        <f t="shared" si="34"/>
        <v/>
      </c>
      <c r="O71" s="254" t="str">
        <f t="shared" si="35"/>
        <v/>
      </c>
      <c r="P71" s="1575"/>
      <c r="Q71" s="1191"/>
      <c r="R71" s="1192"/>
      <c r="S71" s="237"/>
    </row>
    <row r="72" spans="2:20" ht="19.5" hidden="1" customHeight="1">
      <c r="B72" s="1176"/>
      <c r="C72" s="252" t="s">
        <v>192</v>
      </c>
      <c r="D72" s="253"/>
      <c r="E72" s="271">
        <f t="shared" si="31"/>
        <v>0</v>
      </c>
      <c r="F72" s="271" t="str">
        <f>IF('①7.積算内訳（PR）'!F71="","",'①7.積算内訳（PR）'!F71)</f>
        <v/>
      </c>
      <c r="G72" s="271" t="str">
        <f>IF('①7.積算内訳（PR）'!G71="","",'①7.積算内訳（PR）'!G71)</f>
        <v/>
      </c>
      <c r="H72" s="657" t="str">
        <f>IF('①7.積算内訳（PR）'!H71="","",'①7.積算内訳（PR）'!H71)</f>
        <v/>
      </c>
      <c r="I72" s="1570"/>
      <c r="J72" s="252" t="s">
        <v>192</v>
      </c>
      <c r="K72" s="253"/>
      <c r="L72" s="271" t="str">
        <f t="shared" si="32"/>
        <v/>
      </c>
      <c r="M72" s="254" t="str">
        <f t="shared" si="33"/>
        <v/>
      </c>
      <c r="N72" s="254" t="str">
        <f t="shared" si="34"/>
        <v/>
      </c>
      <c r="O72" s="254" t="str">
        <f t="shared" si="35"/>
        <v/>
      </c>
      <c r="P72" s="1575"/>
      <c r="Q72" s="1191"/>
      <c r="R72" s="1192"/>
      <c r="S72" s="240"/>
      <c r="T72" s="213"/>
    </row>
    <row r="73" spans="2:20" ht="19.5" hidden="1" customHeight="1">
      <c r="B73" s="1176"/>
      <c r="C73" s="252" t="s">
        <v>193</v>
      </c>
      <c r="D73" s="253"/>
      <c r="E73" s="271">
        <f t="shared" si="31"/>
        <v>0</v>
      </c>
      <c r="F73" s="658" t="str">
        <f>IF('①7.積算内訳（PR）'!F72="","",'①7.積算内訳（PR）'!F72)</f>
        <v/>
      </c>
      <c r="G73" s="658" t="str">
        <f>IF('①7.積算内訳（PR）'!G72="","",'①7.積算内訳（PR）'!G72)</f>
        <v/>
      </c>
      <c r="H73" s="657" t="str">
        <f>IF('①7.積算内訳（PR）'!H72="","",'①7.積算内訳（PR）'!H72)</f>
        <v/>
      </c>
      <c r="I73" s="1570"/>
      <c r="J73" s="252" t="s">
        <v>193</v>
      </c>
      <c r="K73" s="253"/>
      <c r="L73" s="271" t="str">
        <f t="shared" si="32"/>
        <v/>
      </c>
      <c r="M73" s="256" t="str">
        <f t="shared" si="33"/>
        <v/>
      </c>
      <c r="N73" s="256" t="str">
        <f t="shared" si="34"/>
        <v/>
      </c>
      <c r="O73" s="256" t="str">
        <f t="shared" si="35"/>
        <v/>
      </c>
      <c r="P73" s="1575"/>
      <c r="Q73" s="1191"/>
      <c r="R73" s="1192"/>
      <c r="S73" s="240"/>
      <c r="T73" s="213"/>
    </row>
    <row r="74" spans="2:20" ht="19.5" hidden="1" customHeight="1">
      <c r="B74" s="1176"/>
      <c r="C74" s="257" t="s">
        <v>194</v>
      </c>
      <c r="D74" s="253"/>
      <c r="E74" s="271">
        <f t="shared" si="31"/>
        <v>0</v>
      </c>
      <c r="F74" s="271" t="str">
        <f>IF('①7.積算内訳（PR）'!F73="","",'①7.積算内訳（PR）'!F73)</f>
        <v/>
      </c>
      <c r="G74" s="271" t="str">
        <f>IF('①7.積算内訳（PR）'!G73="","",'①7.積算内訳（PR）'!G73)</f>
        <v/>
      </c>
      <c r="H74" s="657" t="str">
        <f>IF('①7.積算内訳（PR）'!H73="","",'①7.積算内訳（PR）'!H73)</f>
        <v/>
      </c>
      <c r="I74" s="1570"/>
      <c r="J74" s="257" t="s">
        <v>194</v>
      </c>
      <c r="K74" s="253"/>
      <c r="L74" s="271" t="str">
        <f t="shared" si="32"/>
        <v/>
      </c>
      <c r="M74" s="254" t="str">
        <f t="shared" si="33"/>
        <v/>
      </c>
      <c r="N74" s="254" t="str">
        <f t="shared" si="34"/>
        <v/>
      </c>
      <c r="O74" s="254" t="str">
        <f t="shared" si="35"/>
        <v/>
      </c>
      <c r="P74" s="1575"/>
      <c r="Q74" s="1191"/>
      <c r="R74" s="1192"/>
      <c r="S74" s="240"/>
      <c r="T74" s="213"/>
    </row>
    <row r="75" spans="2:20" ht="19.5" hidden="1" customHeight="1">
      <c r="B75" s="1176"/>
      <c r="C75" s="252" t="s">
        <v>195</v>
      </c>
      <c r="D75" s="253"/>
      <c r="E75" s="271">
        <f t="shared" si="31"/>
        <v>0</v>
      </c>
      <c r="F75" s="271" t="str">
        <f>IF('①7.積算内訳（PR）'!F74="","",'①7.積算内訳（PR）'!F74)</f>
        <v/>
      </c>
      <c r="G75" s="271" t="str">
        <f>IF('①7.積算内訳（PR）'!G74="","",'①7.積算内訳（PR）'!G74)</f>
        <v/>
      </c>
      <c r="H75" s="657" t="str">
        <f>IF('①7.積算内訳（PR）'!H74="","",'①7.積算内訳（PR）'!H74)</f>
        <v/>
      </c>
      <c r="I75" s="1570"/>
      <c r="J75" s="252" t="s">
        <v>195</v>
      </c>
      <c r="K75" s="253"/>
      <c r="L75" s="271" t="str">
        <f t="shared" si="32"/>
        <v/>
      </c>
      <c r="M75" s="254" t="str">
        <f t="shared" si="33"/>
        <v/>
      </c>
      <c r="N75" s="254" t="str">
        <f t="shared" si="34"/>
        <v/>
      </c>
      <c r="O75" s="254" t="str">
        <f t="shared" si="35"/>
        <v/>
      </c>
      <c r="P75" s="1575"/>
      <c r="Q75" s="1191"/>
      <c r="R75" s="1192"/>
      <c r="S75" s="240"/>
      <c r="T75" s="213"/>
    </row>
    <row r="76" spans="2:20" ht="19.5" hidden="1" customHeight="1" thickBot="1">
      <c r="B76" s="1177"/>
      <c r="C76" s="258" t="s">
        <v>196</v>
      </c>
      <c r="D76" s="662" t="str">
        <f>IF('①7.積算内訳（PR）'!D75="","",'①7.積算内訳（PR）'!D75)</f>
        <v/>
      </c>
      <c r="E76" s="272">
        <f>SUM(F76:H76)</f>
        <v>0</v>
      </c>
      <c r="F76" s="272" t="str">
        <f>IF('①7.積算内訳（PR）'!F75="","",'①7.積算内訳（PR）'!F75)</f>
        <v/>
      </c>
      <c r="G76" s="272" t="str">
        <f>IF('①7.積算内訳（PR）'!G75="","",'①7.積算内訳（PR）'!G75)</f>
        <v/>
      </c>
      <c r="H76" s="659" t="str">
        <f>IF('①7.積算内訳（PR）'!H75="","",'①7.積算内訳（PR）'!H75)</f>
        <v/>
      </c>
      <c r="I76" s="1571"/>
      <c r="J76" s="258" t="s">
        <v>196</v>
      </c>
      <c r="K76" s="259"/>
      <c r="L76" s="272" t="str">
        <f t="shared" si="32"/>
        <v/>
      </c>
      <c r="M76" s="260" t="str">
        <f t="shared" si="33"/>
        <v/>
      </c>
      <c r="N76" s="260" t="str">
        <f t="shared" si="34"/>
        <v/>
      </c>
      <c r="O76" s="260" t="str">
        <f t="shared" si="35"/>
        <v/>
      </c>
      <c r="P76" s="1576"/>
      <c r="Q76" s="1193"/>
      <c r="R76" s="1194"/>
      <c r="S76" s="240"/>
      <c r="T76" s="213"/>
    </row>
    <row r="77" spans="2:20" ht="37.5" hidden="1" customHeight="1">
      <c r="B77" s="368" t="str">
        <f>IF('①4.事業内容（PR）'!B12="","",'①4.事業内容（PR）'!B12)</f>
        <v/>
      </c>
      <c r="C77" s="1199" t="str">
        <f>IF('①4.事業内容（PR）'!C12="","",'①4.事業内容（PR）'!C12)</f>
        <v/>
      </c>
      <c r="D77" s="1200"/>
      <c r="E77" s="267">
        <f>SUM(E78:E86)</f>
        <v>0</v>
      </c>
      <c r="F77" s="267">
        <f>SUM(F78:F86)</f>
        <v>0</v>
      </c>
      <c r="G77" s="267">
        <f>SUM(G78:G86)</f>
        <v>0</v>
      </c>
      <c r="H77" s="660">
        <f>SUM(H78:H86)</f>
        <v>0</v>
      </c>
      <c r="I77" s="664" t="str">
        <f>IF(B77="","",B77)</f>
        <v/>
      </c>
      <c r="J77" s="1199" t="str">
        <f>IF('⑦1.活動計画変更（PR）'!C21="変更",'⑦1.活動計画変更（PR）'!D21,IF('⑦1.活動計画変更（PR）'!C21="選択",'⑦1.活動計画変更（PR）'!D20,""))</f>
        <v/>
      </c>
      <c r="K77" s="1200"/>
      <c r="L77" s="267" t="str">
        <f>IF(SUM(L78:L86)=0,"",SUM(L78:L86))</f>
        <v/>
      </c>
      <c r="M77" s="267" t="str">
        <f>IF(SUM(M78:M86)=0,"",SUM(M78:M86))</f>
        <v/>
      </c>
      <c r="N77" s="267" t="str">
        <f>IF(SUM(N78:N86)=0,"",SUM(N78:N86))</f>
        <v/>
      </c>
      <c r="O77" s="267" t="str">
        <f>IF(SUM(O78:O86)=0,"",SUM(O78:O86))</f>
        <v/>
      </c>
      <c r="P77" s="261"/>
      <c r="Q77" s="1585"/>
      <c r="R77" s="1586"/>
      <c r="S77" s="237"/>
    </row>
    <row r="78" spans="2:20" ht="19.5" hidden="1" customHeight="1">
      <c r="B78" s="1175"/>
      <c r="C78" s="249" t="s">
        <v>188</v>
      </c>
      <c r="D78" s="250"/>
      <c r="E78" s="270">
        <f>SUM(F78:H78)</f>
        <v>0</v>
      </c>
      <c r="F78" s="270" t="str">
        <f>IF('①7.積算内訳（PR）'!F77="","",'①7.積算内訳（PR）'!F77)</f>
        <v/>
      </c>
      <c r="G78" s="270" t="str">
        <f>IF('①7.積算内訳（PR）'!G77="","",'①7.積算内訳（PR）'!G77)</f>
        <v/>
      </c>
      <c r="H78" s="656" t="str">
        <f>IF('①7.積算内訳（PR）'!H77="","",'①7.積算内訳（PR）'!H77)</f>
        <v/>
      </c>
      <c r="I78" s="1569" t="str">
        <f>IF('⑦1.活動計画変更（PR）'!C21="選択","",IF('⑦1.活動計画変更（PR）'!C21="変更",'⑦1.活動計画変更（PR）'!C21,IF('⑦1.活動計画変更（PR）'!C21="中止","中止","")))</f>
        <v/>
      </c>
      <c r="J78" s="249" t="s">
        <v>188</v>
      </c>
      <c r="K78" s="250"/>
      <c r="L78" s="270" t="str">
        <f>IF(SUM(M78:O78)=0,"",SUM(M78:O78))</f>
        <v/>
      </c>
      <c r="M78" s="251" t="str">
        <f>IF(F78="","",IF(I$78="中止","",F78))</f>
        <v/>
      </c>
      <c r="N78" s="251" t="str">
        <f>IF(G78="","",IF(I$78="中止","",G78))</f>
        <v/>
      </c>
      <c r="O78" s="251" t="str">
        <f>IF(H78="","",IF(I$78="中止","",H78))</f>
        <v/>
      </c>
      <c r="P78" s="1574"/>
      <c r="Q78" s="1572"/>
      <c r="R78" s="1573"/>
      <c r="S78" s="240"/>
      <c r="T78" s="213"/>
    </row>
    <row r="79" spans="2:20" ht="19.5" hidden="1" customHeight="1">
      <c r="B79" s="1176"/>
      <c r="C79" s="252" t="s">
        <v>189</v>
      </c>
      <c r="D79" s="253"/>
      <c r="E79" s="271">
        <f t="shared" ref="E79:E85" si="36">SUM(F79:H79)</f>
        <v>0</v>
      </c>
      <c r="F79" s="271" t="str">
        <f>IF('①7.積算内訳（PR）'!F78="","",'①7.積算内訳（PR）'!F78)</f>
        <v/>
      </c>
      <c r="G79" s="271" t="str">
        <f>IF('①7.積算内訳（PR）'!G78="","",'①7.積算内訳（PR）'!G78)</f>
        <v/>
      </c>
      <c r="H79" s="657" t="str">
        <f>IF('①7.積算内訳（PR）'!H78="","",'①7.積算内訳（PR）'!H78)</f>
        <v/>
      </c>
      <c r="I79" s="1570"/>
      <c r="J79" s="252" t="s">
        <v>189</v>
      </c>
      <c r="K79" s="253"/>
      <c r="L79" s="271" t="str">
        <f t="shared" ref="L79:L86" si="37">IF(SUM(M79:O79)=0,"",SUM(M79:O79))</f>
        <v/>
      </c>
      <c r="M79" s="254" t="str">
        <f t="shared" ref="M79:M86" si="38">IF(F79="","",IF(I$78="中止","",F79))</f>
        <v/>
      </c>
      <c r="N79" s="254" t="str">
        <f t="shared" ref="N79:N86" si="39">IF(G79="","",IF(I$78="中止","",G79))</f>
        <v/>
      </c>
      <c r="O79" s="254" t="str">
        <f t="shared" ref="O79:O86" si="40">IF(H79="","",IF(I$78="中止","",H79))</f>
        <v/>
      </c>
      <c r="P79" s="1575"/>
      <c r="Q79" s="1191"/>
      <c r="R79" s="1192"/>
      <c r="S79" s="237"/>
    </row>
    <row r="80" spans="2:20" ht="19.5" hidden="1" customHeight="1">
      <c r="B80" s="1176"/>
      <c r="C80" s="252" t="s">
        <v>190</v>
      </c>
      <c r="D80" s="253"/>
      <c r="E80" s="271">
        <f t="shared" si="36"/>
        <v>0</v>
      </c>
      <c r="F80" s="271" t="str">
        <f>IF('①7.積算内訳（PR）'!F79="","",'①7.積算内訳（PR）'!F79)</f>
        <v/>
      </c>
      <c r="G80" s="271" t="str">
        <f>IF('①7.積算内訳（PR）'!G79="","",'①7.積算内訳（PR）'!G79)</f>
        <v/>
      </c>
      <c r="H80" s="657" t="str">
        <f>IF('①7.積算内訳（PR）'!H79="","",'①7.積算内訳（PR）'!H79)</f>
        <v/>
      </c>
      <c r="I80" s="1570"/>
      <c r="J80" s="252" t="s">
        <v>190</v>
      </c>
      <c r="K80" s="253"/>
      <c r="L80" s="271" t="str">
        <f t="shared" si="37"/>
        <v/>
      </c>
      <c r="M80" s="254" t="str">
        <f t="shared" si="38"/>
        <v/>
      </c>
      <c r="N80" s="254" t="str">
        <f t="shared" si="39"/>
        <v/>
      </c>
      <c r="O80" s="254" t="str">
        <f t="shared" si="40"/>
        <v/>
      </c>
      <c r="P80" s="1575"/>
      <c r="Q80" s="1191"/>
      <c r="R80" s="1192"/>
      <c r="S80" s="237"/>
    </row>
    <row r="81" spans="2:20" ht="19.5" hidden="1" customHeight="1">
      <c r="B81" s="1176"/>
      <c r="C81" s="255" t="s">
        <v>191</v>
      </c>
      <c r="D81" s="253"/>
      <c r="E81" s="271">
        <f t="shared" si="36"/>
        <v>0</v>
      </c>
      <c r="F81" s="271" t="str">
        <f>IF('①7.積算内訳（PR）'!F80="","",'①7.積算内訳（PR）'!F80)</f>
        <v/>
      </c>
      <c r="G81" s="271" t="str">
        <f>IF('①7.積算内訳（PR）'!G80="","",'①7.積算内訳（PR）'!G80)</f>
        <v/>
      </c>
      <c r="H81" s="657" t="str">
        <f>IF('①7.積算内訳（PR）'!H80="","",'①7.積算内訳（PR）'!H80)</f>
        <v/>
      </c>
      <c r="I81" s="1570"/>
      <c r="J81" s="255" t="s">
        <v>191</v>
      </c>
      <c r="K81" s="253"/>
      <c r="L81" s="271" t="str">
        <f t="shared" si="37"/>
        <v/>
      </c>
      <c r="M81" s="254" t="str">
        <f t="shared" si="38"/>
        <v/>
      </c>
      <c r="N81" s="254" t="str">
        <f t="shared" si="39"/>
        <v/>
      </c>
      <c r="O81" s="254" t="str">
        <f t="shared" si="40"/>
        <v/>
      </c>
      <c r="P81" s="1575"/>
      <c r="Q81" s="1191"/>
      <c r="R81" s="1192"/>
      <c r="S81" s="237"/>
    </row>
    <row r="82" spans="2:20" ht="19.5" hidden="1" customHeight="1">
      <c r="B82" s="1176"/>
      <c r="C82" s="252" t="s">
        <v>192</v>
      </c>
      <c r="D82" s="253"/>
      <c r="E82" s="271">
        <f t="shared" si="36"/>
        <v>0</v>
      </c>
      <c r="F82" s="271" t="str">
        <f>IF('①7.積算内訳（PR）'!F81="","",'①7.積算内訳（PR）'!F81)</f>
        <v/>
      </c>
      <c r="G82" s="271" t="str">
        <f>IF('①7.積算内訳（PR）'!G81="","",'①7.積算内訳（PR）'!G81)</f>
        <v/>
      </c>
      <c r="H82" s="657" t="str">
        <f>IF('①7.積算内訳（PR）'!H81="","",'①7.積算内訳（PR）'!H81)</f>
        <v/>
      </c>
      <c r="I82" s="1570"/>
      <c r="J82" s="252" t="s">
        <v>192</v>
      </c>
      <c r="K82" s="253"/>
      <c r="L82" s="271" t="str">
        <f t="shared" si="37"/>
        <v/>
      </c>
      <c r="M82" s="254" t="str">
        <f t="shared" si="38"/>
        <v/>
      </c>
      <c r="N82" s="254" t="str">
        <f t="shared" si="39"/>
        <v/>
      </c>
      <c r="O82" s="254" t="str">
        <f t="shared" si="40"/>
        <v/>
      </c>
      <c r="P82" s="1575"/>
      <c r="Q82" s="1191"/>
      <c r="R82" s="1192"/>
      <c r="S82" s="240"/>
      <c r="T82" s="213"/>
    </row>
    <row r="83" spans="2:20" ht="19.5" hidden="1" customHeight="1">
      <c r="B83" s="1176"/>
      <c r="C83" s="252" t="s">
        <v>193</v>
      </c>
      <c r="D83" s="253"/>
      <c r="E83" s="271">
        <f t="shared" si="36"/>
        <v>0</v>
      </c>
      <c r="F83" s="658" t="str">
        <f>IF('①7.積算内訳（PR）'!F82="","",'①7.積算内訳（PR）'!F82)</f>
        <v/>
      </c>
      <c r="G83" s="658" t="str">
        <f>IF('①7.積算内訳（PR）'!G82="","",'①7.積算内訳（PR）'!G82)</f>
        <v/>
      </c>
      <c r="H83" s="657" t="str">
        <f>IF('①7.積算内訳（PR）'!H82="","",'①7.積算内訳（PR）'!H82)</f>
        <v/>
      </c>
      <c r="I83" s="1570"/>
      <c r="J83" s="252" t="s">
        <v>193</v>
      </c>
      <c r="K83" s="253"/>
      <c r="L83" s="271" t="str">
        <f t="shared" si="37"/>
        <v/>
      </c>
      <c r="M83" s="256" t="str">
        <f t="shared" si="38"/>
        <v/>
      </c>
      <c r="N83" s="256" t="str">
        <f t="shared" si="39"/>
        <v/>
      </c>
      <c r="O83" s="256" t="str">
        <f t="shared" si="40"/>
        <v/>
      </c>
      <c r="P83" s="1575"/>
      <c r="Q83" s="1191"/>
      <c r="R83" s="1192"/>
      <c r="S83" s="240"/>
      <c r="T83" s="213"/>
    </row>
    <row r="84" spans="2:20" ht="19.5" hidden="1" customHeight="1">
      <c r="B84" s="1176"/>
      <c r="C84" s="257" t="s">
        <v>194</v>
      </c>
      <c r="D84" s="253"/>
      <c r="E84" s="271">
        <f t="shared" si="36"/>
        <v>0</v>
      </c>
      <c r="F84" s="271" t="str">
        <f>IF('①7.積算内訳（PR）'!F83="","",'①7.積算内訳（PR）'!F83)</f>
        <v/>
      </c>
      <c r="G84" s="271" t="str">
        <f>IF('①7.積算内訳（PR）'!G83="","",'①7.積算内訳（PR）'!G83)</f>
        <v/>
      </c>
      <c r="H84" s="657" t="str">
        <f>IF('①7.積算内訳（PR）'!H83="","",'①7.積算内訳（PR）'!H83)</f>
        <v/>
      </c>
      <c r="I84" s="1570"/>
      <c r="J84" s="257" t="s">
        <v>194</v>
      </c>
      <c r="K84" s="253"/>
      <c r="L84" s="271" t="str">
        <f t="shared" si="37"/>
        <v/>
      </c>
      <c r="M84" s="254" t="str">
        <f t="shared" si="38"/>
        <v/>
      </c>
      <c r="N84" s="254" t="str">
        <f t="shared" si="39"/>
        <v/>
      </c>
      <c r="O84" s="254" t="str">
        <f t="shared" si="40"/>
        <v/>
      </c>
      <c r="P84" s="1575"/>
      <c r="Q84" s="1191"/>
      <c r="R84" s="1192"/>
      <c r="S84" s="240"/>
      <c r="T84" s="213"/>
    </row>
    <row r="85" spans="2:20" ht="19.5" hidden="1" customHeight="1">
      <c r="B85" s="1176"/>
      <c r="C85" s="252" t="s">
        <v>195</v>
      </c>
      <c r="D85" s="253"/>
      <c r="E85" s="271">
        <f t="shared" si="36"/>
        <v>0</v>
      </c>
      <c r="F85" s="271" t="str">
        <f>IF('①7.積算内訳（PR）'!F84="","",'①7.積算内訳（PR）'!F84)</f>
        <v/>
      </c>
      <c r="G85" s="271" t="str">
        <f>IF('①7.積算内訳（PR）'!G84="","",'①7.積算内訳（PR）'!G84)</f>
        <v/>
      </c>
      <c r="H85" s="657" t="str">
        <f>IF('①7.積算内訳（PR）'!H84="","",'①7.積算内訳（PR）'!H84)</f>
        <v/>
      </c>
      <c r="I85" s="1570"/>
      <c r="J85" s="252" t="s">
        <v>195</v>
      </c>
      <c r="K85" s="253"/>
      <c r="L85" s="271" t="str">
        <f t="shared" si="37"/>
        <v/>
      </c>
      <c r="M85" s="254" t="str">
        <f t="shared" si="38"/>
        <v/>
      </c>
      <c r="N85" s="254" t="str">
        <f t="shared" si="39"/>
        <v/>
      </c>
      <c r="O85" s="254" t="str">
        <f t="shared" si="40"/>
        <v/>
      </c>
      <c r="P85" s="1575"/>
      <c r="Q85" s="1191"/>
      <c r="R85" s="1192"/>
      <c r="S85" s="240"/>
      <c r="T85" s="213"/>
    </row>
    <row r="86" spans="2:20" ht="19.5" hidden="1" customHeight="1" thickBot="1">
      <c r="B86" s="1177"/>
      <c r="C86" s="258" t="s">
        <v>196</v>
      </c>
      <c r="D86" s="662" t="str">
        <f>IF('①7.積算内訳（PR）'!D85="","",'①7.積算内訳（PR）'!D85)</f>
        <v/>
      </c>
      <c r="E86" s="272">
        <f>SUM(F86:H86)</f>
        <v>0</v>
      </c>
      <c r="F86" s="272" t="str">
        <f>IF('①7.積算内訳（PR）'!F85="","",'①7.積算内訳（PR）'!F85)</f>
        <v/>
      </c>
      <c r="G86" s="272" t="str">
        <f>IF('①7.積算内訳（PR）'!G85="","",'①7.積算内訳（PR）'!G85)</f>
        <v/>
      </c>
      <c r="H86" s="659" t="str">
        <f>IF('①7.積算内訳（PR）'!H85="","",'①7.積算内訳（PR）'!H85)</f>
        <v/>
      </c>
      <c r="I86" s="1571"/>
      <c r="J86" s="258" t="s">
        <v>196</v>
      </c>
      <c r="K86" s="259"/>
      <c r="L86" s="272" t="str">
        <f t="shared" si="37"/>
        <v/>
      </c>
      <c r="M86" s="260" t="str">
        <f t="shared" si="38"/>
        <v/>
      </c>
      <c r="N86" s="260" t="str">
        <f t="shared" si="39"/>
        <v/>
      </c>
      <c r="O86" s="260" t="str">
        <f t="shared" si="40"/>
        <v/>
      </c>
      <c r="P86" s="1576"/>
      <c r="Q86" s="1193"/>
      <c r="R86" s="1194"/>
      <c r="S86" s="240"/>
      <c r="T86" s="213"/>
    </row>
    <row r="87" spans="2:20" ht="37.5" hidden="1" customHeight="1">
      <c r="B87" s="268" t="str">
        <f>IF('①4.事業内容（PR）'!B13="","",'①4.事業内容（PR）'!B13)</f>
        <v/>
      </c>
      <c r="C87" s="1199" t="str">
        <f>IF('①4.事業内容（PR）'!C13="","",'①4.事業内容（PR）'!C13)</f>
        <v/>
      </c>
      <c r="D87" s="1200"/>
      <c r="E87" s="269">
        <f>SUM(E88:E96)</f>
        <v>0</v>
      </c>
      <c r="F87" s="269">
        <f>SUM(F88:F96)</f>
        <v>0</v>
      </c>
      <c r="G87" s="269">
        <f>SUM(G88:G96)</f>
        <v>0</v>
      </c>
      <c r="H87" s="661">
        <f>SUM(H88:H96)</f>
        <v>0</v>
      </c>
      <c r="I87" s="664" t="str">
        <f>IF(B87="","",B87)</f>
        <v/>
      </c>
      <c r="J87" s="1199" t="str">
        <f>IF('⑦1.活動計画変更（PR）'!C23="変更",'⑦1.活動計画変更（PR）'!D23,IF('⑦1.活動計画変更（PR）'!C23="選択",'⑦1.活動計画変更（PR）'!D22,""))</f>
        <v/>
      </c>
      <c r="K87" s="1200"/>
      <c r="L87" s="267" t="str">
        <f>IF(SUM(L88:L96)=0,"",SUM(L88:L96))</f>
        <v/>
      </c>
      <c r="M87" s="267" t="str">
        <f>IF(SUM(M88:M96)=0,"",SUM(M88:M96))</f>
        <v/>
      </c>
      <c r="N87" s="267" t="str">
        <f>IF(SUM(N88:N96)=0,"",SUM(N88:N96))</f>
        <v/>
      </c>
      <c r="O87" s="267" t="str">
        <f>IF(SUM(O88:O96)=0,"",SUM(O88:O96))</f>
        <v/>
      </c>
      <c r="P87" s="263"/>
      <c r="Q87" s="1583"/>
      <c r="R87" s="1584"/>
      <c r="S87" s="237"/>
    </row>
    <row r="88" spans="2:20" ht="19.5" hidden="1" customHeight="1">
      <c r="B88" s="1175"/>
      <c r="C88" s="249" t="s">
        <v>188</v>
      </c>
      <c r="D88" s="250"/>
      <c r="E88" s="270">
        <f>SUM(F88:H88)</f>
        <v>0</v>
      </c>
      <c r="F88" s="270" t="str">
        <f>IF('①7.積算内訳（PR）'!F87="","",'①7.積算内訳（PR）'!F87)</f>
        <v/>
      </c>
      <c r="G88" s="270" t="str">
        <f>IF('①7.積算内訳（PR）'!G87="","",'①7.積算内訳（PR）'!G87)</f>
        <v/>
      </c>
      <c r="H88" s="656" t="str">
        <f>IF('①7.積算内訳（PR）'!H87="","",'①7.積算内訳（PR）'!H87)</f>
        <v/>
      </c>
      <c r="I88" s="1569" t="str">
        <f>IF('⑦1.活動計画変更（PR）'!C23="選択","",IF('⑦1.活動計画変更（PR）'!C23="変更",'⑦1.活動計画変更（PR）'!C23,IF('⑦1.活動計画変更（PR）'!C23="中止","中止","")))</f>
        <v/>
      </c>
      <c r="J88" s="249" t="s">
        <v>188</v>
      </c>
      <c r="K88" s="250"/>
      <c r="L88" s="270" t="str">
        <f>IF(SUM(M88:O88)=0,"",SUM(M88:O88))</f>
        <v/>
      </c>
      <c r="M88" s="251" t="str">
        <f>IF(F88="","",IF(I$88="中止","",F88))</f>
        <v/>
      </c>
      <c r="N88" s="251" t="str">
        <f>IF(G88="","",IF(I$88="中止","",G88))</f>
        <v/>
      </c>
      <c r="O88" s="251" t="str">
        <f>IF(H88="","",IF(I$88="中止","",H88))</f>
        <v/>
      </c>
      <c r="P88" s="1574"/>
      <c r="Q88" s="1572"/>
      <c r="R88" s="1573"/>
      <c r="S88" s="240"/>
      <c r="T88" s="213"/>
    </row>
    <row r="89" spans="2:20" ht="19.5" hidden="1" customHeight="1">
      <c r="B89" s="1176"/>
      <c r="C89" s="252" t="s">
        <v>189</v>
      </c>
      <c r="D89" s="253"/>
      <c r="E89" s="271">
        <f t="shared" ref="E89:E95" si="41">SUM(F89:H89)</f>
        <v>0</v>
      </c>
      <c r="F89" s="271" t="str">
        <f>IF('①7.積算内訳（PR）'!F88="","",'①7.積算内訳（PR）'!F88)</f>
        <v/>
      </c>
      <c r="G89" s="271" t="str">
        <f>IF('①7.積算内訳（PR）'!G88="","",'①7.積算内訳（PR）'!G88)</f>
        <v/>
      </c>
      <c r="H89" s="657" t="str">
        <f>IF('①7.積算内訳（PR）'!H88="","",'①7.積算内訳（PR）'!H88)</f>
        <v/>
      </c>
      <c r="I89" s="1570"/>
      <c r="J89" s="252" t="s">
        <v>189</v>
      </c>
      <c r="K89" s="253"/>
      <c r="L89" s="271" t="str">
        <f t="shared" ref="L89:L96" si="42">IF(SUM(M89:O89)=0,"",SUM(M89:O89))</f>
        <v/>
      </c>
      <c r="M89" s="254" t="str">
        <f t="shared" ref="M89:M96" si="43">IF(F89="","",IF(I$88="中止","",F89))</f>
        <v/>
      </c>
      <c r="N89" s="254" t="str">
        <f t="shared" ref="N89:N96" si="44">IF(G89="","",IF(I$88="中止","",G89))</f>
        <v/>
      </c>
      <c r="O89" s="254" t="str">
        <f t="shared" ref="O89:O96" si="45">IF(H89="","",IF(I$88="中止","",H89))</f>
        <v/>
      </c>
      <c r="P89" s="1575"/>
      <c r="Q89" s="1191"/>
      <c r="R89" s="1192"/>
      <c r="S89" s="237"/>
    </row>
    <row r="90" spans="2:20" ht="19.5" hidden="1" customHeight="1">
      <c r="B90" s="1176"/>
      <c r="C90" s="252" t="s">
        <v>190</v>
      </c>
      <c r="D90" s="253"/>
      <c r="E90" s="271">
        <f t="shared" si="41"/>
        <v>0</v>
      </c>
      <c r="F90" s="271" t="str">
        <f>IF('①7.積算内訳（PR）'!F89="","",'①7.積算内訳（PR）'!F89)</f>
        <v/>
      </c>
      <c r="G90" s="271" t="str">
        <f>IF('①7.積算内訳（PR）'!G89="","",'①7.積算内訳（PR）'!G89)</f>
        <v/>
      </c>
      <c r="H90" s="657" t="str">
        <f>IF('①7.積算内訳（PR）'!H89="","",'①7.積算内訳（PR）'!H89)</f>
        <v/>
      </c>
      <c r="I90" s="1570"/>
      <c r="J90" s="252" t="s">
        <v>190</v>
      </c>
      <c r="K90" s="253"/>
      <c r="L90" s="271" t="str">
        <f t="shared" si="42"/>
        <v/>
      </c>
      <c r="M90" s="254" t="str">
        <f t="shared" si="43"/>
        <v/>
      </c>
      <c r="N90" s="254" t="str">
        <f t="shared" si="44"/>
        <v/>
      </c>
      <c r="O90" s="254" t="str">
        <f t="shared" si="45"/>
        <v/>
      </c>
      <c r="P90" s="1575"/>
      <c r="Q90" s="1191"/>
      <c r="R90" s="1192"/>
      <c r="S90" s="237"/>
    </row>
    <row r="91" spans="2:20" ht="19.5" hidden="1" customHeight="1">
      <c r="B91" s="1176"/>
      <c r="C91" s="255" t="s">
        <v>191</v>
      </c>
      <c r="D91" s="253"/>
      <c r="E91" s="271">
        <f t="shared" si="41"/>
        <v>0</v>
      </c>
      <c r="F91" s="271" t="str">
        <f>IF('①7.積算内訳（PR）'!F90="","",'①7.積算内訳（PR）'!F90)</f>
        <v/>
      </c>
      <c r="G91" s="271" t="str">
        <f>IF('①7.積算内訳（PR）'!G90="","",'①7.積算内訳（PR）'!G90)</f>
        <v/>
      </c>
      <c r="H91" s="657" t="str">
        <f>IF('①7.積算内訳（PR）'!H90="","",'①7.積算内訳（PR）'!H90)</f>
        <v/>
      </c>
      <c r="I91" s="1570"/>
      <c r="J91" s="255" t="s">
        <v>191</v>
      </c>
      <c r="K91" s="253"/>
      <c r="L91" s="271" t="str">
        <f t="shared" si="42"/>
        <v/>
      </c>
      <c r="M91" s="254" t="str">
        <f t="shared" si="43"/>
        <v/>
      </c>
      <c r="N91" s="254" t="str">
        <f t="shared" si="44"/>
        <v/>
      </c>
      <c r="O91" s="254" t="str">
        <f t="shared" si="45"/>
        <v/>
      </c>
      <c r="P91" s="1575"/>
      <c r="Q91" s="1191"/>
      <c r="R91" s="1192"/>
      <c r="S91" s="237"/>
    </row>
    <row r="92" spans="2:20" ht="19.5" hidden="1" customHeight="1">
      <c r="B92" s="1176"/>
      <c r="C92" s="252" t="s">
        <v>192</v>
      </c>
      <c r="D92" s="253"/>
      <c r="E92" s="271">
        <f t="shared" si="41"/>
        <v>0</v>
      </c>
      <c r="F92" s="271" t="str">
        <f>IF('①7.積算内訳（PR）'!F91="","",'①7.積算内訳（PR）'!F91)</f>
        <v/>
      </c>
      <c r="G92" s="271" t="str">
        <f>IF('①7.積算内訳（PR）'!G91="","",'①7.積算内訳（PR）'!G91)</f>
        <v/>
      </c>
      <c r="H92" s="657" t="str">
        <f>IF('①7.積算内訳（PR）'!H91="","",'①7.積算内訳（PR）'!H91)</f>
        <v/>
      </c>
      <c r="I92" s="1570"/>
      <c r="J92" s="252" t="s">
        <v>192</v>
      </c>
      <c r="K92" s="253"/>
      <c r="L92" s="271" t="str">
        <f t="shared" si="42"/>
        <v/>
      </c>
      <c r="M92" s="254" t="str">
        <f t="shared" si="43"/>
        <v/>
      </c>
      <c r="N92" s="254" t="str">
        <f t="shared" si="44"/>
        <v/>
      </c>
      <c r="O92" s="254" t="str">
        <f t="shared" si="45"/>
        <v/>
      </c>
      <c r="P92" s="1575"/>
      <c r="Q92" s="1191"/>
      <c r="R92" s="1192"/>
      <c r="S92" s="240"/>
      <c r="T92" s="213"/>
    </row>
    <row r="93" spans="2:20" ht="19.5" hidden="1" customHeight="1">
      <c r="B93" s="1176"/>
      <c r="C93" s="252" t="s">
        <v>193</v>
      </c>
      <c r="D93" s="253"/>
      <c r="E93" s="271">
        <f t="shared" si="41"/>
        <v>0</v>
      </c>
      <c r="F93" s="658" t="str">
        <f>IF('①7.積算内訳（PR）'!F92="","",'①7.積算内訳（PR）'!F92)</f>
        <v/>
      </c>
      <c r="G93" s="658" t="str">
        <f>IF('①7.積算内訳（PR）'!G92="","",'①7.積算内訳（PR）'!G92)</f>
        <v/>
      </c>
      <c r="H93" s="657" t="str">
        <f>IF('①7.積算内訳（PR）'!H92="","",'①7.積算内訳（PR）'!H92)</f>
        <v/>
      </c>
      <c r="I93" s="1570"/>
      <c r="J93" s="252" t="s">
        <v>193</v>
      </c>
      <c r="K93" s="253"/>
      <c r="L93" s="271" t="str">
        <f t="shared" si="42"/>
        <v/>
      </c>
      <c r="M93" s="256" t="str">
        <f t="shared" si="43"/>
        <v/>
      </c>
      <c r="N93" s="256" t="str">
        <f t="shared" si="44"/>
        <v/>
      </c>
      <c r="O93" s="256" t="str">
        <f t="shared" si="45"/>
        <v/>
      </c>
      <c r="P93" s="1575"/>
      <c r="Q93" s="1191"/>
      <c r="R93" s="1192"/>
      <c r="S93" s="240"/>
      <c r="T93" s="213"/>
    </row>
    <row r="94" spans="2:20" ht="19.5" hidden="1" customHeight="1">
      <c r="B94" s="1176"/>
      <c r="C94" s="257" t="s">
        <v>194</v>
      </c>
      <c r="D94" s="253"/>
      <c r="E94" s="271">
        <f t="shared" si="41"/>
        <v>0</v>
      </c>
      <c r="F94" s="271" t="str">
        <f>IF('①7.積算内訳（PR）'!F93="","",'①7.積算内訳（PR）'!F93)</f>
        <v/>
      </c>
      <c r="G94" s="271" t="str">
        <f>IF('①7.積算内訳（PR）'!G93="","",'①7.積算内訳（PR）'!G93)</f>
        <v/>
      </c>
      <c r="H94" s="657" t="str">
        <f>IF('①7.積算内訳（PR）'!H93="","",'①7.積算内訳（PR）'!H93)</f>
        <v/>
      </c>
      <c r="I94" s="1570"/>
      <c r="J94" s="257" t="s">
        <v>194</v>
      </c>
      <c r="K94" s="253"/>
      <c r="L94" s="271" t="str">
        <f t="shared" si="42"/>
        <v/>
      </c>
      <c r="M94" s="254" t="str">
        <f t="shared" si="43"/>
        <v/>
      </c>
      <c r="N94" s="254" t="str">
        <f t="shared" si="44"/>
        <v/>
      </c>
      <c r="O94" s="254" t="str">
        <f t="shared" si="45"/>
        <v/>
      </c>
      <c r="P94" s="1575"/>
      <c r="Q94" s="1191"/>
      <c r="R94" s="1192"/>
      <c r="S94" s="240"/>
      <c r="T94" s="213"/>
    </row>
    <row r="95" spans="2:20" ht="19.5" hidden="1" customHeight="1">
      <c r="B95" s="1176"/>
      <c r="C95" s="252" t="s">
        <v>195</v>
      </c>
      <c r="D95" s="253"/>
      <c r="E95" s="271">
        <f t="shared" si="41"/>
        <v>0</v>
      </c>
      <c r="F95" s="271" t="str">
        <f>IF('①7.積算内訳（PR）'!F94="","",'①7.積算内訳（PR）'!F94)</f>
        <v/>
      </c>
      <c r="G95" s="271" t="str">
        <f>IF('①7.積算内訳（PR）'!G94="","",'①7.積算内訳（PR）'!G94)</f>
        <v/>
      </c>
      <c r="H95" s="657" t="str">
        <f>IF('①7.積算内訳（PR）'!H94="","",'①7.積算内訳（PR）'!H94)</f>
        <v/>
      </c>
      <c r="I95" s="1570"/>
      <c r="J95" s="252" t="s">
        <v>195</v>
      </c>
      <c r="K95" s="253"/>
      <c r="L95" s="271" t="str">
        <f t="shared" si="42"/>
        <v/>
      </c>
      <c r="M95" s="254" t="str">
        <f t="shared" si="43"/>
        <v/>
      </c>
      <c r="N95" s="254" t="str">
        <f t="shared" si="44"/>
        <v/>
      </c>
      <c r="O95" s="254" t="str">
        <f t="shared" si="45"/>
        <v/>
      </c>
      <c r="P95" s="1575"/>
      <c r="Q95" s="1191"/>
      <c r="R95" s="1192"/>
      <c r="S95" s="240"/>
      <c r="T95" s="213"/>
    </row>
    <row r="96" spans="2:20" ht="19.5" hidden="1" customHeight="1" thickBot="1">
      <c r="B96" s="1177"/>
      <c r="C96" s="258" t="s">
        <v>196</v>
      </c>
      <c r="D96" s="662" t="str">
        <f>IF('①7.積算内訳（PR）'!D95="","",'①7.積算内訳（PR）'!D95)</f>
        <v/>
      </c>
      <c r="E96" s="272">
        <f>SUM(F96:H96)</f>
        <v>0</v>
      </c>
      <c r="F96" s="272" t="str">
        <f>IF('①7.積算内訳（PR）'!F95="","",'①7.積算内訳（PR）'!F95)</f>
        <v/>
      </c>
      <c r="G96" s="272" t="str">
        <f>IF('①7.積算内訳（PR）'!G95="","",'①7.積算内訳（PR）'!G95)</f>
        <v/>
      </c>
      <c r="H96" s="659" t="str">
        <f>IF('①7.積算内訳（PR）'!H95="","",'①7.積算内訳（PR）'!H95)</f>
        <v/>
      </c>
      <c r="I96" s="1571"/>
      <c r="J96" s="258" t="s">
        <v>196</v>
      </c>
      <c r="K96" s="259"/>
      <c r="L96" s="272" t="str">
        <f t="shared" si="42"/>
        <v/>
      </c>
      <c r="M96" s="260" t="str">
        <f t="shared" si="43"/>
        <v/>
      </c>
      <c r="N96" s="260" t="str">
        <f t="shared" si="44"/>
        <v/>
      </c>
      <c r="O96" s="260" t="str">
        <f t="shared" si="45"/>
        <v/>
      </c>
      <c r="P96" s="1576"/>
      <c r="Q96" s="1193"/>
      <c r="R96" s="1194"/>
      <c r="S96" s="240"/>
      <c r="T96" s="213"/>
    </row>
    <row r="97" spans="2:20" ht="37.5" hidden="1" customHeight="1">
      <c r="B97" s="268" t="str">
        <f>IF('①4.事業内容（PR）'!B14="","",'①4.事業内容（PR）'!B14)</f>
        <v/>
      </c>
      <c r="C97" s="1199" t="str">
        <f>IF('①4.事業内容（PR）'!C14="","",'①4.事業内容（PR）'!C14)</f>
        <v/>
      </c>
      <c r="D97" s="1200"/>
      <c r="E97" s="269">
        <f>SUM(E98:E106)</f>
        <v>0</v>
      </c>
      <c r="F97" s="269">
        <f>SUM(F98:F106)</f>
        <v>0</v>
      </c>
      <c r="G97" s="269">
        <f>SUM(G98:G106)</f>
        <v>0</v>
      </c>
      <c r="H97" s="661">
        <f>SUM(H98:H106)</f>
        <v>0</v>
      </c>
      <c r="I97" s="664" t="str">
        <f>IF(B97="","",B97)</f>
        <v/>
      </c>
      <c r="J97" s="1199" t="str">
        <f>IF('⑦1.活動計画変更（PR）'!C25="変更",'⑦1.活動計画変更（PR）'!D25,IF('⑦1.活動計画変更（PR）'!C25="選択",'⑦1.活動計画変更（PR）'!D24,""))</f>
        <v/>
      </c>
      <c r="K97" s="1200"/>
      <c r="L97" s="267" t="str">
        <f>IF(SUM(L98:L106)=0,"",SUM(L98:L106))</f>
        <v/>
      </c>
      <c r="M97" s="267" t="str">
        <f>IF(SUM(M98:M106)=0,"",SUM(M98:M106))</f>
        <v/>
      </c>
      <c r="N97" s="267" t="str">
        <f>IF(SUM(N98:N106)=0,"",SUM(N98:N106))</f>
        <v/>
      </c>
      <c r="O97" s="267" t="str">
        <f>IF(SUM(O98:O106)=0,"",SUM(O98:O106))</f>
        <v/>
      </c>
      <c r="P97" s="263"/>
      <c r="Q97" s="1583"/>
      <c r="R97" s="1584"/>
      <c r="S97" s="237"/>
    </row>
    <row r="98" spans="2:20" ht="19.5" hidden="1" customHeight="1">
      <c r="B98" s="1175"/>
      <c r="C98" s="249" t="s">
        <v>188</v>
      </c>
      <c r="D98" s="250"/>
      <c r="E98" s="270">
        <f>SUM(F98:H98)</f>
        <v>0</v>
      </c>
      <c r="F98" s="270" t="str">
        <f>IF('①7.積算内訳（PR）'!F97="","",'①7.積算内訳（PR）'!F97)</f>
        <v/>
      </c>
      <c r="G98" s="270" t="str">
        <f>IF('①7.積算内訳（PR）'!G97="","",'①7.積算内訳（PR）'!G97)</f>
        <v/>
      </c>
      <c r="H98" s="656" t="str">
        <f>IF('①7.積算内訳（PR）'!H97="","",'①7.積算内訳（PR）'!H97)</f>
        <v/>
      </c>
      <c r="I98" s="1569" t="str">
        <f>IF('⑦1.活動計画変更（PR）'!C25="選択","",IF('⑦1.活動計画変更（PR）'!C25="変更",'⑦1.活動計画変更（PR）'!C25,IF('⑦1.活動計画変更（PR）'!C25="中止","中止","")))</f>
        <v/>
      </c>
      <c r="J98" s="249" t="s">
        <v>188</v>
      </c>
      <c r="K98" s="250"/>
      <c r="L98" s="270" t="str">
        <f>IF(SUM(M98:O98)=0,"",SUM(M98:O98))</f>
        <v/>
      </c>
      <c r="M98" s="251" t="str">
        <f>IF(F98="","",IF(I$98="中止","",F98))</f>
        <v/>
      </c>
      <c r="N98" s="251" t="str">
        <f>IF(G98="","",IF(I$98="中止","",G98))</f>
        <v/>
      </c>
      <c r="O98" s="251" t="str">
        <f>IF(H98="","",IF(I$98="中止","",H98))</f>
        <v/>
      </c>
      <c r="P98" s="1574"/>
      <c r="Q98" s="1572"/>
      <c r="R98" s="1573"/>
      <c r="S98" s="240"/>
      <c r="T98" s="213"/>
    </row>
    <row r="99" spans="2:20" ht="19.5" hidden="1" customHeight="1">
      <c r="B99" s="1176"/>
      <c r="C99" s="252" t="s">
        <v>189</v>
      </c>
      <c r="D99" s="253"/>
      <c r="E99" s="271">
        <f t="shared" ref="E99:E105" si="46">SUM(F99:H99)</f>
        <v>0</v>
      </c>
      <c r="F99" s="271" t="str">
        <f>IF('①7.積算内訳（PR）'!F98="","",'①7.積算内訳（PR）'!F98)</f>
        <v/>
      </c>
      <c r="G99" s="271" t="str">
        <f>IF('①7.積算内訳（PR）'!G98="","",'①7.積算内訳（PR）'!G98)</f>
        <v/>
      </c>
      <c r="H99" s="657" t="str">
        <f>IF('①7.積算内訳（PR）'!H98="","",'①7.積算内訳（PR）'!H98)</f>
        <v/>
      </c>
      <c r="I99" s="1570"/>
      <c r="J99" s="252" t="s">
        <v>189</v>
      </c>
      <c r="K99" s="253"/>
      <c r="L99" s="271" t="str">
        <f t="shared" ref="L99:L106" si="47">IF(SUM(M99:O99)=0,"",SUM(M99:O99))</f>
        <v/>
      </c>
      <c r="M99" s="254" t="str">
        <f t="shared" ref="M99:M106" si="48">IF(F99="","",IF(I$98="中止","",F99))</f>
        <v/>
      </c>
      <c r="N99" s="254" t="str">
        <f t="shared" ref="N99:N106" si="49">IF(G99="","",IF(I$98="中止","",G99))</f>
        <v/>
      </c>
      <c r="O99" s="254" t="str">
        <f t="shared" ref="O99:O106" si="50">IF(H99="","",IF(I$98="中止","",H99))</f>
        <v/>
      </c>
      <c r="P99" s="1575"/>
      <c r="Q99" s="1191"/>
      <c r="R99" s="1192"/>
      <c r="S99" s="237"/>
    </row>
    <row r="100" spans="2:20" ht="19.5" hidden="1" customHeight="1">
      <c r="B100" s="1176"/>
      <c r="C100" s="252" t="s">
        <v>190</v>
      </c>
      <c r="D100" s="253"/>
      <c r="E100" s="271">
        <f t="shared" si="46"/>
        <v>0</v>
      </c>
      <c r="F100" s="271" t="str">
        <f>IF('①7.積算内訳（PR）'!F99="","",'①7.積算内訳（PR）'!F99)</f>
        <v/>
      </c>
      <c r="G100" s="271" t="str">
        <f>IF('①7.積算内訳（PR）'!G99="","",'①7.積算内訳（PR）'!G99)</f>
        <v/>
      </c>
      <c r="H100" s="657" t="str">
        <f>IF('①7.積算内訳（PR）'!H99="","",'①7.積算内訳（PR）'!H99)</f>
        <v/>
      </c>
      <c r="I100" s="1570"/>
      <c r="J100" s="252" t="s">
        <v>190</v>
      </c>
      <c r="K100" s="253"/>
      <c r="L100" s="271" t="str">
        <f t="shared" si="47"/>
        <v/>
      </c>
      <c r="M100" s="254" t="str">
        <f t="shared" si="48"/>
        <v/>
      </c>
      <c r="N100" s="254" t="str">
        <f t="shared" si="49"/>
        <v/>
      </c>
      <c r="O100" s="254" t="str">
        <f t="shared" si="50"/>
        <v/>
      </c>
      <c r="P100" s="1575"/>
      <c r="Q100" s="1191"/>
      <c r="R100" s="1192"/>
      <c r="S100" s="237"/>
    </row>
    <row r="101" spans="2:20" ht="19.5" hidden="1" customHeight="1">
      <c r="B101" s="1176"/>
      <c r="C101" s="255" t="s">
        <v>191</v>
      </c>
      <c r="D101" s="253"/>
      <c r="E101" s="271">
        <f t="shared" si="46"/>
        <v>0</v>
      </c>
      <c r="F101" s="271" t="str">
        <f>IF('①7.積算内訳（PR）'!F100="","",'①7.積算内訳（PR）'!F100)</f>
        <v/>
      </c>
      <c r="G101" s="271" t="str">
        <f>IF('①7.積算内訳（PR）'!G100="","",'①7.積算内訳（PR）'!G100)</f>
        <v/>
      </c>
      <c r="H101" s="657" t="str">
        <f>IF('①7.積算内訳（PR）'!H100="","",'①7.積算内訳（PR）'!H100)</f>
        <v/>
      </c>
      <c r="I101" s="1570"/>
      <c r="J101" s="255" t="s">
        <v>191</v>
      </c>
      <c r="K101" s="253"/>
      <c r="L101" s="271" t="str">
        <f t="shared" si="47"/>
        <v/>
      </c>
      <c r="M101" s="254" t="str">
        <f t="shared" si="48"/>
        <v/>
      </c>
      <c r="N101" s="254" t="str">
        <f t="shared" si="49"/>
        <v/>
      </c>
      <c r="O101" s="254" t="str">
        <f t="shared" si="50"/>
        <v/>
      </c>
      <c r="P101" s="1575"/>
      <c r="Q101" s="1191"/>
      <c r="R101" s="1192"/>
      <c r="S101" s="237"/>
    </row>
    <row r="102" spans="2:20" ht="19.5" hidden="1" customHeight="1">
      <c r="B102" s="1176"/>
      <c r="C102" s="252" t="s">
        <v>192</v>
      </c>
      <c r="D102" s="253"/>
      <c r="E102" s="271">
        <f t="shared" si="46"/>
        <v>0</v>
      </c>
      <c r="F102" s="271" t="str">
        <f>IF('①7.積算内訳（PR）'!F101="","",'①7.積算内訳（PR）'!F101)</f>
        <v/>
      </c>
      <c r="G102" s="271" t="str">
        <f>IF('①7.積算内訳（PR）'!G101="","",'①7.積算内訳（PR）'!G101)</f>
        <v/>
      </c>
      <c r="H102" s="657" t="str">
        <f>IF('①7.積算内訳（PR）'!H101="","",'①7.積算内訳（PR）'!H101)</f>
        <v/>
      </c>
      <c r="I102" s="1570"/>
      <c r="J102" s="252" t="s">
        <v>192</v>
      </c>
      <c r="K102" s="253"/>
      <c r="L102" s="271" t="str">
        <f t="shared" si="47"/>
        <v/>
      </c>
      <c r="M102" s="254" t="str">
        <f t="shared" si="48"/>
        <v/>
      </c>
      <c r="N102" s="254" t="str">
        <f t="shared" si="49"/>
        <v/>
      </c>
      <c r="O102" s="254" t="str">
        <f t="shared" si="50"/>
        <v/>
      </c>
      <c r="P102" s="1575"/>
      <c r="Q102" s="1191"/>
      <c r="R102" s="1192"/>
      <c r="S102" s="240"/>
      <c r="T102" s="213"/>
    </row>
    <row r="103" spans="2:20" ht="19.5" hidden="1" customHeight="1">
      <c r="B103" s="1176"/>
      <c r="C103" s="252" t="s">
        <v>193</v>
      </c>
      <c r="D103" s="253"/>
      <c r="E103" s="271">
        <f t="shared" si="46"/>
        <v>0</v>
      </c>
      <c r="F103" s="658" t="str">
        <f>IF('①7.積算内訳（PR）'!F102="","",'①7.積算内訳（PR）'!F102)</f>
        <v/>
      </c>
      <c r="G103" s="658" t="str">
        <f>IF('①7.積算内訳（PR）'!G102="","",'①7.積算内訳（PR）'!G102)</f>
        <v/>
      </c>
      <c r="H103" s="657" t="str">
        <f>IF('①7.積算内訳（PR）'!H102="","",'①7.積算内訳（PR）'!H102)</f>
        <v/>
      </c>
      <c r="I103" s="1570"/>
      <c r="J103" s="252" t="s">
        <v>193</v>
      </c>
      <c r="K103" s="253"/>
      <c r="L103" s="271" t="str">
        <f t="shared" si="47"/>
        <v/>
      </c>
      <c r="M103" s="256" t="str">
        <f t="shared" si="48"/>
        <v/>
      </c>
      <c r="N103" s="256" t="str">
        <f t="shared" si="49"/>
        <v/>
      </c>
      <c r="O103" s="256" t="str">
        <f t="shared" si="50"/>
        <v/>
      </c>
      <c r="P103" s="1575"/>
      <c r="Q103" s="1191"/>
      <c r="R103" s="1192"/>
      <c r="S103" s="240"/>
      <c r="T103" s="213"/>
    </row>
    <row r="104" spans="2:20" ht="19.5" hidden="1" customHeight="1">
      <c r="B104" s="1176"/>
      <c r="C104" s="257" t="s">
        <v>194</v>
      </c>
      <c r="D104" s="253"/>
      <c r="E104" s="271">
        <f t="shared" si="46"/>
        <v>0</v>
      </c>
      <c r="F104" s="271" t="str">
        <f>IF('①7.積算内訳（PR）'!F103="","",'①7.積算内訳（PR）'!F103)</f>
        <v/>
      </c>
      <c r="G104" s="271" t="str">
        <f>IF('①7.積算内訳（PR）'!G103="","",'①7.積算内訳（PR）'!G103)</f>
        <v/>
      </c>
      <c r="H104" s="657" t="str">
        <f>IF('①7.積算内訳（PR）'!H103="","",'①7.積算内訳（PR）'!H103)</f>
        <v/>
      </c>
      <c r="I104" s="1570"/>
      <c r="J104" s="257" t="s">
        <v>194</v>
      </c>
      <c r="K104" s="253"/>
      <c r="L104" s="271" t="str">
        <f t="shared" si="47"/>
        <v/>
      </c>
      <c r="M104" s="254" t="str">
        <f t="shared" si="48"/>
        <v/>
      </c>
      <c r="N104" s="254" t="str">
        <f t="shared" si="49"/>
        <v/>
      </c>
      <c r="O104" s="254" t="str">
        <f t="shared" si="50"/>
        <v/>
      </c>
      <c r="P104" s="1575"/>
      <c r="Q104" s="1191"/>
      <c r="R104" s="1192"/>
      <c r="S104" s="240"/>
      <c r="T104" s="213"/>
    </row>
    <row r="105" spans="2:20" ht="19.5" hidden="1" customHeight="1">
      <c r="B105" s="1176"/>
      <c r="C105" s="252" t="s">
        <v>195</v>
      </c>
      <c r="D105" s="253"/>
      <c r="E105" s="271">
        <f t="shared" si="46"/>
        <v>0</v>
      </c>
      <c r="F105" s="271" t="str">
        <f>IF('①7.積算内訳（PR）'!F104="","",'①7.積算内訳（PR）'!F104)</f>
        <v/>
      </c>
      <c r="G105" s="271" t="str">
        <f>IF('①7.積算内訳（PR）'!G104="","",'①7.積算内訳（PR）'!G104)</f>
        <v/>
      </c>
      <c r="H105" s="657" t="str">
        <f>IF('①7.積算内訳（PR）'!H104="","",'①7.積算内訳（PR）'!H104)</f>
        <v/>
      </c>
      <c r="I105" s="1570"/>
      <c r="J105" s="252" t="s">
        <v>195</v>
      </c>
      <c r="K105" s="253"/>
      <c r="L105" s="271" t="str">
        <f t="shared" si="47"/>
        <v/>
      </c>
      <c r="M105" s="254" t="str">
        <f t="shared" si="48"/>
        <v/>
      </c>
      <c r="N105" s="254" t="str">
        <f t="shared" si="49"/>
        <v/>
      </c>
      <c r="O105" s="254" t="str">
        <f t="shared" si="50"/>
        <v/>
      </c>
      <c r="P105" s="1575"/>
      <c r="Q105" s="1191"/>
      <c r="R105" s="1192"/>
      <c r="S105" s="240"/>
      <c r="T105" s="213"/>
    </row>
    <row r="106" spans="2:20" ht="19.5" hidden="1" customHeight="1" thickBot="1">
      <c r="B106" s="1177"/>
      <c r="C106" s="258" t="s">
        <v>196</v>
      </c>
      <c r="D106" s="662" t="str">
        <f>IF('①7.積算内訳（PR）'!D105="","",'①7.積算内訳（PR）'!D105)</f>
        <v/>
      </c>
      <c r="E106" s="272">
        <f>SUM(F106:H106)</f>
        <v>0</v>
      </c>
      <c r="F106" s="272" t="str">
        <f>IF('①7.積算内訳（PR）'!F105="","",'①7.積算内訳（PR）'!F105)</f>
        <v/>
      </c>
      <c r="G106" s="272" t="str">
        <f>IF('①7.積算内訳（PR）'!G105="","",'①7.積算内訳（PR）'!G105)</f>
        <v/>
      </c>
      <c r="H106" s="659" t="str">
        <f>IF('①7.積算内訳（PR）'!H105="","",'①7.積算内訳（PR）'!H105)</f>
        <v/>
      </c>
      <c r="I106" s="1571"/>
      <c r="J106" s="258" t="s">
        <v>196</v>
      </c>
      <c r="K106" s="259"/>
      <c r="L106" s="272" t="str">
        <f t="shared" si="47"/>
        <v/>
      </c>
      <c r="M106" s="260" t="str">
        <f t="shared" si="48"/>
        <v/>
      </c>
      <c r="N106" s="260" t="str">
        <f t="shared" si="49"/>
        <v/>
      </c>
      <c r="O106" s="260" t="str">
        <f t="shared" si="50"/>
        <v/>
      </c>
      <c r="P106" s="1576"/>
      <c r="Q106" s="1193"/>
      <c r="R106" s="1194"/>
      <c r="S106" s="240"/>
      <c r="T106" s="213"/>
    </row>
    <row r="107" spans="2:20" ht="37.5" hidden="1" customHeight="1">
      <c r="B107" s="368" t="str">
        <f>IF('①4.事業内容（PR）'!B15="","",'①4.事業内容（PR）'!B15)</f>
        <v/>
      </c>
      <c r="C107" s="1199" t="str">
        <f>IF('①4.事業内容（PR）'!C15="","",'①4.事業内容（PR）'!C15)</f>
        <v/>
      </c>
      <c r="D107" s="1200"/>
      <c r="E107" s="267">
        <f>SUM(E108:E116)</f>
        <v>0</v>
      </c>
      <c r="F107" s="267">
        <f>SUM(F108:F116)</f>
        <v>0</v>
      </c>
      <c r="G107" s="267">
        <f>SUM(G108:G116)</f>
        <v>0</v>
      </c>
      <c r="H107" s="660">
        <f>SUM(H108:H116)</f>
        <v>0</v>
      </c>
      <c r="I107" s="664" t="str">
        <f>IF(B107="","",B107)</f>
        <v/>
      </c>
      <c r="J107" s="1199" t="str">
        <f>IF('⑦1.活動計画変更（PR）'!C27="変更",'⑦1.活動計画変更（PR）'!D27,IF('⑦1.活動計画変更（PR）'!C27="選択",'⑦1.活動計画変更（PR）'!D26,""))</f>
        <v/>
      </c>
      <c r="K107" s="1200"/>
      <c r="L107" s="267" t="str">
        <f>IF(SUM(L108:L116)=0,"",SUM(L108:L116))</f>
        <v/>
      </c>
      <c r="M107" s="267" t="str">
        <f>IF(SUM(M108:M116)=0,"",SUM(M108:M116))</f>
        <v/>
      </c>
      <c r="N107" s="267" t="str">
        <f>IF(SUM(N108:N116)=0,"",SUM(N108:N116))</f>
        <v/>
      </c>
      <c r="O107" s="267" t="str">
        <f>IF(SUM(O108:O116)=0,"",SUM(O108:O116))</f>
        <v/>
      </c>
      <c r="P107" s="261"/>
      <c r="Q107" s="1585"/>
      <c r="R107" s="1586"/>
      <c r="S107" s="237"/>
    </row>
    <row r="108" spans="2:20" ht="19.5" hidden="1" customHeight="1">
      <c r="B108" s="1175"/>
      <c r="C108" s="249" t="s">
        <v>188</v>
      </c>
      <c r="D108" s="250"/>
      <c r="E108" s="270">
        <f>SUM(F108:H108)</f>
        <v>0</v>
      </c>
      <c r="F108" s="270" t="str">
        <f>IF('①7.積算内訳（PR）'!F107="","",'①7.積算内訳（PR）'!F107)</f>
        <v/>
      </c>
      <c r="G108" s="270" t="str">
        <f>IF('①7.積算内訳（PR）'!G107="","",'①7.積算内訳（PR）'!G107)</f>
        <v/>
      </c>
      <c r="H108" s="656" t="str">
        <f>IF('①7.積算内訳（PR）'!H107="","",'①7.積算内訳（PR）'!H107)</f>
        <v/>
      </c>
      <c r="I108" s="1569" t="str">
        <f>IF('⑦1.活動計画変更（PR）'!C27="選択","",IF('⑦1.活動計画変更（PR）'!C27="変更",'⑦1.活動計画変更（PR）'!C27,IF('⑦1.活動計画変更（PR）'!C27="中止","中止","")))</f>
        <v/>
      </c>
      <c r="J108" s="249" t="s">
        <v>188</v>
      </c>
      <c r="K108" s="250"/>
      <c r="L108" s="270" t="str">
        <f>IF(SUM(M108:O108)=0,"",SUM(M108:O108))</f>
        <v/>
      </c>
      <c r="M108" s="251" t="str">
        <f>IF(F108="","",IF(I$108="中止","",F108))</f>
        <v/>
      </c>
      <c r="N108" s="251" t="str">
        <f>IF(G108="","",IF(I$108="中止","",G108))</f>
        <v/>
      </c>
      <c r="O108" s="251" t="str">
        <f>IF(H108="","",IF(I$108="中止","",H108))</f>
        <v/>
      </c>
      <c r="P108" s="1574"/>
      <c r="Q108" s="1572"/>
      <c r="R108" s="1573"/>
      <c r="S108" s="240"/>
      <c r="T108" s="213"/>
    </row>
    <row r="109" spans="2:20" ht="19.5" hidden="1" customHeight="1">
      <c r="B109" s="1176"/>
      <c r="C109" s="252" t="s">
        <v>189</v>
      </c>
      <c r="D109" s="253"/>
      <c r="E109" s="271">
        <f t="shared" ref="E109:E115" si="51">SUM(F109:H109)</f>
        <v>0</v>
      </c>
      <c r="F109" s="271" t="str">
        <f>IF('①7.積算内訳（PR）'!F108="","",'①7.積算内訳（PR）'!F108)</f>
        <v/>
      </c>
      <c r="G109" s="271" t="str">
        <f>IF('①7.積算内訳（PR）'!G108="","",'①7.積算内訳（PR）'!G108)</f>
        <v/>
      </c>
      <c r="H109" s="657" t="str">
        <f>IF('①7.積算内訳（PR）'!H108="","",'①7.積算内訳（PR）'!H108)</f>
        <v/>
      </c>
      <c r="I109" s="1570"/>
      <c r="J109" s="252" t="s">
        <v>189</v>
      </c>
      <c r="K109" s="253"/>
      <c r="L109" s="271" t="str">
        <f t="shared" ref="L109:L116" si="52">IF(SUM(M109:O109)=0,"",SUM(M109:O109))</f>
        <v/>
      </c>
      <c r="M109" s="254" t="str">
        <f t="shared" ref="M109:M116" si="53">IF(F109="","",IF(I$108="中止","",F109))</f>
        <v/>
      </c>
      <c r="N109" s="254" t="str">
        <f t="shared" ref="N109:N116" si="54">IF(G109="","",IF(I$108="中止","",G109))</f>
        <v/>
      </c>
      <c r="O109" s="254" t="str">
        <f t="shared" ref="O109:O116" si="55">IF(H109="","",IF(I$108="中止","",H109))</f>
        <v/>
      </c>
      <c r="P109" s="1575"/>
      <c r="Q109" s="1191"/>
      <c r="R109" s="1192"/>
      <c r="S109" s="237"/>
    </row>
    <row r="110" spans="2:20" ht="19.5" hidden="1" customHeight="1">
      <c r="B110" s="1176"/>
      <c r="C110" s="252" t="s">
        <v>190</v>
      </c>
      <c r="D110" s="253"/>
      <c r="E110" s="271">
        <f t="shared" si="51"/>
        <v>0</v>
      </c>
      <c r="F110" s="271" t="str">
        <f>IF('①7.積算内訳（PR）'!F109="","",'①7.積算内訳（PR）'!F109)</f>
        <v/>
      </c>
      <c r="G110" s="271" t="str">
        <f>IF('①7.積算内訳（PR）'!G109="","",'①7.積算内訳（PR）'!G109)</f>
        <v/>
      </c>
      <c r="H110" s="657" t="str">
        <f>IF('①7.積算内訳（PR）'!H109="","",'①7.積算内訳（PR）'!H109)</f>
        <v/>
      </c>
      <c r="I110" s="1570"/>
      <c r="J110" s="252" t="s">
        <v>190</v>
      </c>
      <c r="K110" s="253"/>
      <c r="L110" s="271" t="str">
        <f t="shared" si="52"/>
        <v/>
      </c>
      <c r="M110" s="254" t="str">
        <f t="shared" si="53"/>
        <v/>
      </c>
      <c r="N110" s="254" t="str">
        <f t="shared" si="54"/>
        <v/>
      </c>
      <c r="O110" s="254" t="str">
        <f t="shared" si="55"/>
        <v/>
      </c>
      <c r="P110" s="1575"/>
      <c r="Q110" s="1191"/>
      <c r="R110" s="1192"/>
      <c r="S110" s="237"/>
    </row>
    <row r="111" spans="2:20" ht="19.5" hidden="1" customHeight="1">
      <c r="B111" s="1176"/>
      <c r="C111" s="255" t="s">
        <v>191</v>
      </c>
      <c r="D111" s="253"/>
      <c r="E111" s="271">
        <f t="shared" si="51"/>
        <v>0</v>
      </c>
      <c r="F111" s="271" t="str">
        <f>IF('①7.積算内訳（PR）'!F110="","",'①7.積算内訳（PR）'!F110)</f>
        <v/>
      </c>
      <c r="G111" s="271" t="str">
        <f>IF('①7.積算内訳（PR）'!G110="","",'①7.積算内訳（PR）'!G110)</f>
        <v/>
      </c>
      <c r="H111" s="657" t="str">
        <f>IF('①7.積算内訳（PR）'!H110="","",'①7.積算内訳（PR）'!H110)</f>
        <v/>
      </c>
      <c r="I111" s="1570"/>
      <c r="J111" s="255" t="s">
        <v>191</v>
      </c>
      <c r="K111" s="253"/>
      <c r="L111" s="271" t="str">
        <f t="shared" si="52"/>
        <v/>
      </c>
      <c r="M111" s="254" t="str">
        <f t="shared" si="53"/>
        <v/>
      </c>
      <c r="N111" s="254" t="str">
        <f t="shared" si="54"/>
        <v/>
      </c>
      <c r="O111" s="254" t="str">
        <f t="shared" si="55"/>
        <v/>
      </c>
      <c r="P111" s="1575"/>
      <c r="Q111" s="1191"/>
      <c r="R111" s="1192"/>
      <c r="S111" s="237"/>
    </row>
    <row r="112" spans="2:20" ht="19.5" hidden="1" customHeight="1">
      <c r="B112" s="1176"/>
      <c r="C112" s="252" t="s">
        <v>192</v>
      </c>
      <c r="D112" s="253"/>
      <c r="E112" s="271">
        <f t="shared" si="51"/>
        <v>0</v>
      </c>
      <c r="F112" s="271" t="str">
        <f>IF('①7.積算内訳（PR）'!F111="","",'①7.積算内訳（PR）'!F111)</f>
        <v/>
      </c>
      <c r="G112" s="271" t="str">
        <f>IF('①7.積算内訳（PR）'!G111="","",'①7.積算内訳（PR）'!G111)</f>
        <v/>
      </c>
      <c r="H112" s="657" t="str">
        <f>IF('①7.積算内訳（PR）'!H111="","",'①7.積算内訳（PR）'!H111)</f>
        <v/>
      </c>
      <c r="I112" s="1570"/>
      <c r="J112" s="252" t="s">
        <v>192</v>
      </c>
      <c r="K112" s="253"/>
      <c r="L112" s="271" t="str">
        <f t="shared" si="52"/>
        <v/>
      </c>
      <c r="M112" s="254" t="str">
        <f t="shared" si="53"/>
        <v/>
      </c>
      <c r="N112" s="254" t="str">
        <f t="shared" si="54"/>
        <v/>
      </c>
      <c r="O112" s="254" t="str">
        <f t="shared" si="55"/>
        <v/>
      </c>
      <c r="P112" s="1575"/>
      <c r="Q112" s="1191"/>
      <c r="R112" s="1192"/>
      <c r="S112" s="240"/>
      <c r="T112" s="213"/>
    </row>
    <row r="113" spans="2:20" ht="19.5" hidden="1" customHeight="1">
      <c r="B113" s="1176"/>
      <c r="C113" s="252" t="s">
        <v>193</v>
      </c>
      <c r="D113" s="253"/>
      <c r="E113" s="271">
        <f t="shared" si="51"/>
        <v>0</v>
      </c>
      <c r="F113" s="658" t="str">
        <f>IF('①7.積算内訳（PR）'!F112="","",'①7.積算内訳（PR）'!F112)</f>
        <v/>
      </c>
      <c r="G113" s="658" t="str">
        <f>IF('①7.積算内訳（PR）'!G112="","",'①7.積算内訳（PR）'!G112)</f>
        <v/>
      </c>
      <c r="H113" s="657" t="str">
        <f>IF('①7.積算内訳（PR）'!H112="","",'①7.積算内訳（PR）'!H112)</f>
        <v/>
      </c>
      <c r="I113" s="1570"/>
      <c r="J113" s="252" t="s">
        <v>193</v>
      </c>
      <c r="K113" s="253"/>
      <c r="L113" s="271" t="str">
        <f t="shared" si="52"/>
        <v/>
      </c>
      <c r="M113" s="256" t="str">
        <f t="shared" si="53"/>
        <v/>
      </c>
      <c r="N113" s="256" t="str">
        <f t="shared" si="54"/>
        <v/>
      </c>
      <c r="O113" s="256" t="str">
        <f t="shared" si="55"/>
        <v/>
      </c>
      <c r="P113" s="1575"/>
      <c r="Q113" s="1191"/>
      <c r="R113" s="1192"/>
      <c r="S113" s="240"/>
      <c r="T113" s="213"/>
    </row>
    <row r="114" spans="2:20" ht="19.5" hidden="1" customHeight="1">
      <c r="B114" s="1176"/>
      <c r="C114" s="257" t="s">
        <v>194</v>
      </c>
      <c r="D114" s="253"/>
      <c r="E114" s="271">
        <f t="shared" si="51"/>
        <v>0</v>
      </c>
      <c r="F114" s="271" t="str">
        <f>IF('①7.積算内訳（PR）'!F113="","",'①7.積算内訳（PR）'!F113)</f>
        <v/>
      </c>
      <c r="G114" s="271" t="str">
        <f>IF('①7.積算内訳（PR）'!G113="","",'①7.積算内訳（PR）'!G113)</f>
        <v/>
      </c>
      <c r="H114" s="657" t="str">
        <f>IF('①7.積算内訳（PR）'!H113="","",'①7.積算内訳（PR）'!H113)</f>
        <v/>
      </c>
      <c r="I114" s="1570"/>
      <c r="J114" s="257" t="s">
        <v>194</v>
      </c>
      <c r="K114" s="253"/>
      <c r="L114" s="271" t="str">
        <f t="shared" si="52"/>
        <v/>
      </c>
      <c r="M114" s="254" t="str">
        <f t="shared" si="53"/>
        <v/>
      </c>
      <c r="N114" s="254" t="str">
        <f t="shared" si="54"/>
        <v/>
      </c>
      <c r="O114" s="254" t="str">
        <f t="shared" si="55"/>
        <v/>
      </c>
      <c r="P114" s="1575"/>
      <c r="Q114" s="1191"/>
      <c r="R114" s="1192"/>
      <c r="S114" s="240"/>
      <c r="T114" s="213"/>
    </row>
    <row r="115" spans="2:20" ht="19.5" hidden="1" customHeight="1">
      <c r="B115" s="1176"/>
      <c r="C115" s="252" t="s">
        <v>195</v>
      </c>
      <c r="D115" s="253"/>
      <c r="E115" s="271">
        <f t="shared" si="51"/>
        <v>0</v>
      </c>
      <c r="F115" s="271" t="str">
        <f>IF('①7.積算内訳（PR）'!F114="","",'①7.積算内訳（PR）'!F114)</f>
        <v/>
      </c>
      <c r="G115" s="271" t="str">
        <f>IF('①7.積算内訳（PR）'!G114="","",'①7.積算内訳（PR）'!G114)</f>
        <v/>
      </c>
      <c r="H115" s="657" t="str">
        <f>IF('①7.積算内訳（PR）'!H114="","",'①7.積算内訳（PR）'!H114)</f>
        <v/>
      </c>
      <c r="I115" s="1570"/>
      <c r="J115" s="252" t="s">
        <v>195</v>
      </c>
      <c r="K115" s="253"/>
      <c r="L115" s="271" t="str">
        <f t="shared" si="52"/>
        <v/>
      </c>
      <c r="M115" s="254" t="str">
        <f t="shared" si="53"/>
        <v/>
      </c>
      <c r="N115" s="254" t="str">
        <f t="shared" si="54"/>
        <v/>
      </c>
      <c r="O115" s="254" t="str">
        <f t="shared" si="55"/>
        <v/>
      </c>
      <c r="P115" s="1575"/>
      <c r="Q115" s="1191"/>
      <c r="R115" s="1192"/>
      <c r="S115" s="240"/>
      <c r="T115" s="213"/>
    </row>
    <row r="116" spans="2:20" ht="19.5" hidden="1" customHeight="1" thickBot="1">
      <c r="B116" s="1177"/>
      <c r="C116" s="258" t="s">
        <v>196</v>
      </c>
      <c r="D116" s="662" t="str">
        <f>IF('①7.積算内訳（PR）'!D115="","",'①7.積算内訳（PR）'!D115)</f>
        <v/>
      </c>
      <c r="E116" s="277">
        <f>SUM(F116:H116)</f>
        <v>0</v>
      </c>
      <c r="F116" s="272" t="str">
        <f>IF('①7.積算内訳（PR）'!F115="","",'①7.積算内訳（PR）'!F115)</f>
        <v/>
      </c>
      <c r="G116" s="272" t="str">
        <f>IF('①7.積算内訳（PR）'!G115="","",'①7.積算内訳（PR）'!G115)</f>
        <v/>
      </c>
      <c r="H116" s="659" t="str">
        <f>IF('①7.積算内訳（PR）'!H115="","",'①7.積算内訳（PR）'!H115)</f>
        <v/>
      </c>
      <c r="I116" s="1571"/>
      <c r="J116" s="258" t="s">
        <v>196</v>
      </c>
      <c r="K116" s="259"/>
      <c r="L116" s="272" t="str">
        <f t="shared" si="52"/>
        <v/>
      </c>
      <c r="M116" s="260" t="str">
        <f t="shared" si="53"/>
        <v/>
      </c>
      <c r="N116" s="260" t="str">
        <f t="shared" si="54"/>
        <v/>
      </c>
      <c r="O116" s="260" t="str">
        <f t="shared" si="55"/>
        <v/>
      </c>
      <c r="P116" s="1576"/>
      <c r="Q116" s="1193"/>
      <c r="R116" s="1194"/>
      <c r="S116" s="240"/>
      <c r="T116" s="213"/>
    </row>
    <row r="117" spans="2:20" ht="37.5" hidden="1" customHeight="1">
      <c r="B117" s="268" t="str">
        <f>IF('①4.事業内容（PR）'!B16="","",'①4.事業内容（PR）'!B16)</f>
        <v/>
      </c>
      <c r="C117" s="1199" t="str">
        <f>IF('①4.事業内容（PR）'!C16="","",'①4.事業内容（PR）'!C16)</f>
        <v/>
      </c>
      <c r="D117" s="1200"/>
      <c r="E117" s="269">
        <f>SUM(E118:E126)</f>
        <v>0</v>
      </c>
      <c r="F117" s="269">
        <f>SUM(F118:F126)</f>
        <v>0</v>
      </c>
      <c r="G117" s="269">
        <f>SUM(G118:G126)</f>
        <v>0</v>
      </c>
      <c r="H117" s="661">
        <f>SUM(H118:H126)</f>
        <v>0</v>
      </c>
      <c r="I117" s="664" t="str">
        <f>IF(B117="","",B117)</f>
        <v/>
      </c>
      <c r="J117" s="1199" t="str">
        <f>IF('⑦1.活動計画変更（PR）'!C29="変更",'⑦1.活動計画変更（PR）'!D29,IF('⑦1.活動計画変更（PR）'!C29="選択",'⑦1.活動計画変更（PR）'!D28,""))</f>
        <v/>
      </c>
      <c r="K117" s="1200"/>
      <c r="L117" s="267" t="str">
        <f>IF(SUM(L118:L126)=0,"",SUM(L118:L126))</f>
        <v/>
      </c>
      <c r="M117" s="267" t="str">
        <f>IF(SUM(M118:M126)=0,"",SUM(M118:M126))</f>
        <v/>
      </c>
      <c r="N117" s="267" t="str">
        <f>IF(SUM(N118:N126)=0,"",SUM(N118:N126))</f>
        <v/>
      </c>
      <c r="O117" s="267" t="str">
        <f>IF(SUM(O118:O126)=0,"",SUM(O118:O126))</f>
        <v/>
      </c>
      <c r="P117" s="263"/>
      <c r="Q117" s="1583"/>
      <c r="R117" s="1584"/>
      <c r="S117" s="237"/>
    </row>
    <row r="118" spans="2:20" ht="19.5" hidden="1" customHeight="1">
      <c r="B118" s="1175"/>
      <c r="C118" s="249" t="s">
        <v>188</v>
      </c>
      <c r="D118" s="250"/>
      <c r="E118" s="270">
        <f>SUM(F118:H118)</f>
        <v>0</v>
      </c>
      <c r="F118" s="270" t="str">
        <f>IF('①7.積算内訳（PR）'!F117="","",'①7.積算内訳（PR）'!F117)</f>
        <v/>
      </c>
      <c r="G118" s="270" t="str">
        <f>IF('①7.積算内訳（PR）'!G117="","",'①7.積算内訳（PR）'!G117)</f>
        <v/>
      </c>
      <c r="H118" s="656" t="str">
        <f>IF('①7.積算内訳（PR）'!H117="","",'①7.積算内訳（PR）'!H117)</f>
        <v/>
      </c>
      <c r="I118" s="1569" t="str">
        <f>IF('⑦1.活動計画変更（PR）'!C29="選択","",IF('⑦1.活動計画変更（PR）'!C29="変更",'⑦1.活動計画変更（PR）'!C29,IF('⑦1.活動計画変更（PR）'!C29="中止","中止","")))</f>
        <v/>
      </c>
      <c r="J118" s="249" t="s">
        <v>188</v>
      </c>
      <c r="K118" s="250"/>
      <c r="L118" s="270" t="str">
        <f>IF(SUM(M118:O118)=0,"",SUM(M118:O118))</f>
        <v/>
      </c>
      <c r="M118" s="251" t="str">
        <f>IF(F118="","",IF(I$118="中止","",F118))</f>
        <v/>
      </c>
      <c r="N118" s="251" t="str">
        <f>IF(G118="","",IF(I$118="中止","",G118))</f>
        <v/>
      </c>
      <c r="O118" s="251" t="str">
        <f>IF(H118="","",IF(I$118="中止","",H118))</f>
        <v/>
      </c>
      <c r="P118" s="1574"/>
      <c r="Q118" s="1572"/>
      <c r="R118" s="1573"/>
      <c r="S118" s="240"/>
      <c r="T118" s="213"/>
    </row>
    <row r="119" spans="2:20" ht="19.5" hidden="1" customHeight="1">
      <c r="B119" s="1176"/>
      <c r="C119" s="252" t="s">
        <v>189</v>
      </c>
      <c r="D119" s="253"/>
      <c r="E119" s="271">
        <f t="shared" ref="E119:E125" si="56">SUM(F119:H119)</f>
        <v>0</v>
      </c>
      <c r="F119" s="271" t="str">
        <f>IF('①7.積算内訳（PR）'!F118="","",'①7.積算内訳（PR）'!F118)</f>
        <v/>
      </c>
      <c r="G119" s="271" t="str">
        <f>IF('①7.積算内訳（PR）'!G118="","",'①7.積算内訳（PR）'!G118)</f>
        <v/>
      </c>
      <c r="H119" s="657" t="str">
        <f>IF('①7.積算内訳（PR）'!H118="","",'①7.積算内訳（PR）'!H118)</f>
        <v/>
      </c>
      <c r="I119" s="1570"/>
      <c r="J119" s="252" t="s">
        <v>189</v>
      </c>
      <c r="K119" s="253"/>
      <c r="L119" s="271" t="str">
        <f t="shared" ref="L119:L126" si="57">IF(SUM(M119:O119)=0,"",SUM(M119:O119))</f>
        <v/>
      </c>
      <c r="M119" s="254" t="str">
        <f t="shared" ref="M119:M126" si="58">IF(F119="","",IF(I$118="中止","",F119))</f>
        <v/>
      </c>
      <c r="N119" s="254" t="str">
        <f t="shared" ref="N119:N126" si="59">IF(G119="","",IF(I$118="中止","",G119))</f>
        <v/>
      </c>
      <c r="O119" s="254" t="str">
        <f t="shared" ref="O119:O126" si="60">IF(H119="","",IF(I$118="中止","",H119))</f>
        <v/>
      </c>
      <c r="P119" s="1575"/>
      <c r="Q119" s="1191"/>
      <c r="R119" s="1192"/>
      <c r="S119" s="237"/>
    </row>
    <row r="120" spans="2:20" ht="19.5" hidden="1" customHeight="1">
      <c r="B120" s="1176"/>
      <c r="C120" s="252" t="s">
        <v>190</v>
      </c>
      <c r="D120" s="253"/>
      <c r="E120" s="271">
        <f t="shared" si="56"/>
        <v>0</v>
      </c>
      <c r="F120" s="271" t="str">
        <f>IF('①7.積算内訳（PR）'!F119="","",'①7.積算内訳（PR）'!F119)</f>
        <v/>
      </c>
      <c r="G120" s="271" t="str">
        <f>IF('①7.積算内訳（PR）'!G119="","",'①7.積算内訳（PR）'!G119)</f>
        <v/>
      </c>
      <c r="H120" s="657" t="str">
        <f>IF('①7.積算内訳（PR）'!H119="","",'①7.積算内訳（PR）'!H119)</f>
        <v/>
      </c>
      <c r="I120" s="1570"/>
      <c r="J120" s="252" t="s">
        <v>190</v>
      </c>
      <c r="K120" s="253"/>
      <c r="L120" s="271" t="str">
        <f t="shared" si="57"/>
        <v/>
      </c>
      <c r="M120" s="254" t="str">
        <f t="shared" si="58"/>
        <v/>
      </c>
      <c r="N120" s="254" t="str">
        <f t="shared" si="59"/>
        <v/>
      </c>
      <c r="O120" s="254" t="str">
        <f t="shared" si="60"/>
        <v/>
      </c>
      <c r="P120" s="1575"/>
      <c r="Q120" s="1191"/>
      <c r="R120" s="1192"/>
      <c r="S120" s="237"/>
    </row>
    <row r="121" spans="2:20" ht="19.5" hidden="1" customHeight="1">
      <c r="B121" s="1176"/>
      <c r="C121" s="255" t="s">
        <v>191</v>
      </c>
      <c r="D121" s="253"/>
      <c r="E121" s="271">
        <f t="shared" si="56"/>
        <v>0</v>
      </c>
      <c r="F121" s="271" t="str">
        <f>IF('①7.積算内訳（PR）'!F120="","",'①7.積算内訳（PR）'!F120)</f>
        <v/>
      </c>
      <c r="G121" s="271" t="str">
        <f>IF('①7.積算内訳（PR）'!G120="","",'①7.積算内訳（PR）'!G120)</f>
        <v/>
      </c>
      <c r="H121" s="657" t="str">
        <f>IF('①7.積算内訳（PR）'!H120="","",'①7.積算内訳（PR）'!H120)</f>
        <v/>
      </c>
      <c r="I121" s="1570"/>
      <c r="J121" s="255" t="s">
        <v>191</v>
      </c>
      <c r="K121" s="253"/>
      <c r="L121" s="271" t="str">
        <f t="shared" si="57"/>
        <v/>
      </c>
      <c r="M121" s="254" t="str">
        <f t="shared" si="58"/>
        <v/>
      </c>
      <c r="N121" s="254" t="str">
        <f t="shared" si="59"/>
        <v/>
      </c>
      <c r="O121" s="254" t="str">
        <f t="shared" si="60"/>
        <v/>
      </c>
      <c r="P121" s="1575"/>
      <c r="Q121" s="1191"/>
      <c r="R121" s="1192"/>
      <c r="S121" s="237"/>
    </row>
    <row r="122" spans="2:20" ht="19.5" hidden="1" customHeight="1">
      <c r="B122" s="1176"/>
      <c r="C122" s="252" t="s">
        <v>192</v>
      </c>
      <c r="D122" s="253"/>
      <c r="E122" s="271">
        <f t="shared" si="56"/>
        <v>0</v>
      </c>
      <c r="F122" s="271" t="str">
        <f>IF('①7.積算内訳（PR）'!F121="","",'①7.積算内訳（PR）'!F121)</f>
        <v/>
      </c>
      <c r="G122" s="271" t="str">
        <f>IF('①7.積算内訳（PR）'!G121="","",'①7.積算内訳（PR）'!G121)</f>
        <v/>
      </c>
      <c r="H122" s="657" t="str">
        <f>IF('①7.積算内訳（PR）'!H121="","",'①7.積算内訳（PR）'!H121)</f>
        <v/>
      </c>
      <c r="I122" s="1570"/>
      <c r="J122" s="252" t="s">
        <v>192</v>
      </c>
      <c r="K122" s="253"/>
      <c r="L122" s="271" t="str">
        <f t="shared" si="57"/>
        <v/>
      </c>
      <c r="M122" s="254" t="str">
        <f t="shared" si="58"/>
        <v/>
      </c>
      <c r="N122" s="254" t="str">
        <f t="shared" si="59"/>
        <v/>
      </c>
      <c r="O122" s="254" t="str">
        <f t="shared" si="60"/>
        <v/>
      </c>
      <c r="P122" s="1575"/>
      <c r="Q122" s="1191"/>
      <c r="R122" s="1192"/>
      <c r="S122" s="240"/>
      <c r="T122" s="213"/>
    </row>
    <row r="123" spans="2:20" ht="19.5" hidden="1" customHeight="1">
      <c r="B123" s="1176"/>
      <c r="C123" s="252" t="s">
        <v>193</v>
      </c>
      <c r="D123" s="253"/>
      <c r="E123" s="271">
        <f t="shared" si="56"/>
        <v>0</v>
      </c>
      <c r="F123" s="658" t="str">
        <f>IF('①7.積算内訳（PR）'!F122="","",'①7.積算内訳（PR）'!F122)</f>
        <v/>
      </c>
      <c r="G123" s="658" t="str">
        <f>IF('①7.積算内訳（PR）'!G122="","",'①7.積算内訳（PR）'!G122)</f>
        <v/>
      </c>
      <c r="H123" s="657" t="str">
        <f>IF('①7.積算内訳（PR）'!H122="","",'①7.積算内訳（PR）'!H122)</f>
        <v/>
      </c>
      <c r="I123" s="1570"/>
      <c r="J123" s="252" t="s">
        <v>193</v>
      </c>
      <c r="K123" s="253"/>
      <c r="L123" s="271" t="str">
        <f t="shared" si="57"/>
        <v/>
      </c>
      <c r="M123" s="256" t="str">
        <f t="shared" si="58"/>
        <v/>
      </c>
      <c r="N123" s="256" t="str">
        <f t="shared" si="59"/>
        <v/>
      </c>
      <c r="O123" s="256" t="str">
        <f t="shared" si="60"/>
        <v/>
      </c>
      <c r="P123" s="1575"/>
      <c r="Q123" s="1191"/>
      <c r="R123" s="1192"/>
      <c r="S123" s="240"/>
      <c r="T123" s="213"/>
    </row>
    <row r="124" spans="2:20" ht="19.5" hidden="1" customHeight="1">
      <c r="B124" s="1176"/>
      <c r="C124" s="257" t="s">
        <v>194</v>
      </c>
      <c r="D124" s="253"/>
      <c r="E124" s="271">
        <f t="shared" si="56"/>
        <v>0</v>
      </c>
      <c r="F124" s="271" t="str">
        <f>IF('①7.積算内訳（PR）'!F123="","",'①7.積算内訳（PR）'!F123)</f>
        <v/>
      </c>
      <c r="G124" s="271" t="str">
        <f>IF('①7.積算内訳（PR）'!G123="","",'①7.積算内訳（PR）'!G123)</f>
        <v/>
      </c>
      <c r="H124" s="657" t="str">
        <f>IF('①7.積算内訳（PR）'!H123="","",'①7.積算内訳（PR）'!H123)</f>
        <v/>
      </c>
      <c r="I124" s="1570"/>
      <c r="J124" s="257" t="s">
        <v>194</v>
      </c>
      <c r="K124" s="253"/>
      <c r="L124" s="271" t="str">
        <f t="shared" si="57"/>
        <v/>
      </c>
      <c r="M124" s="254" t="str">
        <f t="shared" si="58"/>
        <v/>
      </c>
      <c r="N124" s="254" t="str">
        <f t="shared" si="59"/>
        <v/>
      </c>
      <c r="O124" s="254" t="str">
        <f t="shared" si="60"/>
        <v/>
      </c>
      <c r="P124" s="1575"/>
      <c r="Q124" s="1191"/>
      <c r="R124" s="1192"/>
      <c r="S124" s="240"/>
      <c r="T124" s="213"/>
    </row>
    <row r="125" spans="2:20" ht="19.5" hidden="1" customHeight="1">
      <c r="B125" s="1176"/>
      <c r="C125" s="252" t="s">
        <v>195</v>
      </c>
      <c r="D125" s="253"/>
      <c r="E125" s="271">
        <f t="shared" si="56"/>
        <v>0</v>
      </c>
      <c r="F125" s="271" t="str">
        <f>IF('①7.積算内訳（PR）'!F124="","",'①7.積算内訳（PR）'!F124)</f>
        <v/>
      </c>
      <c r="G125" s="271" t="str">
        <f>IF('①7.積算内訳（PR）'!G124="","",'①7.積算内訳（PR）'!G124)</f>
        <v/>
      </c>
      <c r="H125" s="657" t="str">
        <f>IF('①7.積算内訳（PR）'!H124="","",'①7.積算内訳（PR）'!H124)</f>
        <v/>
      </c>
      <c r="I125" s="1570"/>
      <c r="J125" s="252" t="s">
        <v>195</v>
      </c>
      <c r="K125" s="253"/>
      <c r="L125" s="271" t="str">
        <f t="shared" si="57"/>
        <v/>
      </c>
      <c r="M125" s="254" t="str">
        <f t="shared" si="58"/>
        <v/>
      </c>
      <c r="N125" s="254" t="str">
        <f t="shared" si="59"/>
        <v/>
      </c>
      <c r="O125" s="254" t="str">
        <f t="shared" si="60"/>
        <v/>
      </c>
      <c r="P125" s="1575"/>
      <c r="Q125" s="1191"/>
      <c r="R125" s="1192"/>
      <c r="S125" s="240"/>
      <c r="T125" s="213"/>
    </row>
    <row r="126" spans="2:20" ht="19.5" hidden="1" customHeight="1" thickBot="1">
      <c r="B126" s="1177"/>
      <c r="C126" s="258" t="s">
        <v>196</v>
      </c>
      <c r="D126" s="662" t="str">
        <f>IF('①7.積算内訳（PR）'!D125="","",'①7.積算内訳（PR）'!D125)</f>
        <v/>
      </c>
      <c r="E126" s="272">
        <f>SUM(F126:H126)</f>
        <v>0</v>
      </c>
      <c r="F126" s="272" t="str">
        <f>IF('①7.積算内訳（PR）'!F125="","",'①7.積算内訳（PR）'!F125)</f>
        <v/>
      </c>
      <c r="G126" s="272" t="str">
        <f>IF('①7.積算内訳（PR）'!G125="","",'①7.積算内訳（PR）'!G125)</f>
        <v/>
      </c>
      <c r="H126" s="659" t="str">
        <f>IF('①7.積算内訳（PR）'!H125="","",'①7.積算内訳（PR）'!H125)</f>
        <v/>
      </c>
      <c r="I126" s="1571"/>
      <c r="J126" s="258" t="s">
        <v>196</v>
      </c>
      <c r="K126" s="259"/>
      <c r="L126" s="272" t="str">
        <f t="shared" si="57"/>
        <v/>
      </c>
      <c r="M126" s="260" t="str">
        <f t="shared" si="58"/>
        <v/>
      </c>
      <c r="N126" s="260" t="str">
        <f t="shared" si="59"/>
        <v/>
      </c>
      <c r="O126" s="260" t="str">
        <f t="shared" si="60"/>
        <v/>
      </c>
      <c r="P126" s="1576"/>
      <c r="Q126" s="1193"/>
      <c r="R126" s="1194"/>
      <c r="S126" s="240"/>
      <c r="T126" s="213"/>
    </row>
    <row r="127" spans="2:20" ht="37.5" hidden="1" customHeight="1">
      <c r="B127" s="368" t="str">
        <f>IF('①4.事業内容（PR）'!B17="","",'①4.事業内容（PR）'!B17)</f>
        <v/>
      </c>
      <c r="C127" s="1199" t="str">
        <f>IF('①4.事業内容（PR）'!C17="","",'①4.事業内容（PR）'!C17)</f>
        <v/>
      </c>
      <c r="D127" s="1200"/>
      <c r="E127" s="267">
        <f>SUM(E128:E136)</f>
        <v>0</v>
      </c>
      <c r="F127" s="267">
        <f>SUM(F128:F136)</f>
        <v>0</v>
      </c>
      <c r="G127" s="267">
        <f>SUM(G128:G136)</f>
        <v>0</v>
      </c>
      <c r="H127" s="660">
        <f>SUM(H128:H136)</f>
        <v>0</v>
      </c>
      <c r="I127" s="664" t="str">
        <f>IF(B127="","",B127)</f>
        <v/>
      </c>
      <c r="J127" s="1199" t="str">
        <f>IF('⑦1.活動計画変更（PR）'!C31="変更",'⑦1.活動計画変更（PR）'!D31,IF('⑦1.活動計画変更（PR）'!C31="選択",'⑦1.活動計画変更（PR）'!D30,""))</f>
        <v/>
      </c>
      <c r="K127" s="1200"/>
      <c r="L127" s="267" t="str">
        <f>IF(SUM(L128:L136)=0,"",SUM(L128:L136))</f>
        <v/>
      </c>
      <c r="M127" s="267" t="str">
        <f>IF(SUM(M128:M136)=0,"",SUM(M128:M136))</f>
        <v/>
      </c>
      <c r="N127" s="267" t="str">
        <f>IF(SUM(N128:N136)=0,"",SUM(N128:N136))</f>
        <v/>
      </c>
      <c r="O127" s="267" t="str">
        <f>IF(SUM(O128:O136)=0,"",SUM(O128:O136))</f>
        <v/>
      </c>
      <c r="P127" s="261"/>
      <c r="Q127" s="1585"/>
      <c r="R127" s="1586"/>
      <c r="S127" s="237"/>
    </row>
    <row r="128" spans="2:20" ht="19.5" hidden="1" customHeight="1">
      <c r="B128" s="1175"/>
      <c r="C128" s="249" t="s">
        <v>188</v>
      </c>
      <c r="D128" s="250"/>
      <c r="E128" s="270">
        <f>SUM(F128:H128)</f>
        <v>0</v>
      </c>
      <c r="F128" s="270" t="str">
        <f>IF('①7.積算内訳（PR）'!F127="","",'①7.積算内訳（PR）'!F127)</f>
        <v/>
      </c>
      <c r="G128" s="270" t="str">
        <f>IF('①7.積算内訳（PR）'!G127="","",'①7.積算内訳（PR）'!G127)</f>
        <v/>
      </c>
      <c r="H128" s="656" t="str">
        <f>IF('①7.積算内訳（PR）'!H127="","",'①7.積算内訳（PR）'!H127)</f>
        <v/>
      </c>
      <c r="I128" s="1569" t="str">
        <f>IF('⑦1.活動計画変更（PR）'!C31="選択","",IF('⑦1.活動計画変更（PR）'!C31="変更",'⑦1.活動計画変更（PR）'!C31,IF('⑦1.活動計画変更（PR）'!C31="中止","中止","")))</f>
        <v/>
      </c>
      <c r="J128" s="249" t="s">
        <v>188</v>
      </c>
      <c r="K128" s="250"/>
      <c r="L128" s="270" t="str">
        <f>IF(SUM(M128:O128)=0,"",SUM(M128:O128))</f>
        <v/>
      </c>
      <c r="M128" s="251" t="str">
        <f>IF(F128="","",IF(I$128="中止","",F128))</f>
        <v/>
      </c>
      <c r="N128" s="251" t="str">
        <f>IF(G128="","",IF(I$128="中止","",G128))</f>
        <v/>
      </c>
      <c r="O128" s="251" t="str">
        <f>IF(H128="","",IF(I$128="中止","",H128))</f>
        <v/>
      </c>
      <c r="P128" s="1574"/>
      <c r="Q128" s="1572"/>
      <c r="R128" s="1573"/>
      <c r="S128" s="240"/>
      <c r="T128" s="213"/>
    </row>
    <row r="129" spans="2:20" ht="19.5" hidden="1" customHeight="1">
      <c r="B129" s="1176"/>
      <c r="C129" s="252" t="s">
        <v>189</v>
      </c>
      <c r="D129" s="253"/>
      <c r="E129" s="271">
        <f t="shared" ref="E129:E135" si="61">SUM(F129:H129)</f>
        <v>0</v>
      </c>
      <c r="F129" s="271" t="str">
        <f>IF('①7.積算内訳（PR）'!F128="","",'①7.積算内訳（PR）'!F128)</f>
        <v/>
      </c>
      <c r="G129" s="271" t="str">
        <f>IF('①7.積算内訳（PR）'!G128="","",'①7.積算内訳（PR）'!G128)</f>
        <v/>
      </c>
      <c r="H129" s="657" t="str">
        <f>IF('①7.積算内訳（PR）'!H128="","",'①7.積算内訳（PR）'!H128)</f>
        <v/>
      </c>
      <c r="I129" s="1570"/>
      <c r="J129" s="252" t="s">
        <v>189</v>
      </c>
      <c r="K129" s="253"/>
      <c r="L129" s="271" t="str">
        <f t="shared" ref="L129:L136" si="62">IF(SUM(M129:O129)=0,"",SUM(M129:O129))</f>
        <v/>
      </c>
      <c r="M129" s="254" t="str">
        <f t="shared" ref="M129:M136" si="63">IF(F129="","",IF(I$128="中止","",F129))</f>
        <v/>
      </c>
      <c r="N129" s="254" t="str">
        <f t="shared" ref="N129:N136" si="64">IF(G129="","",IF(I$128="中止","",G129))</f>
        <v/>
      </c>
      <c r="O129" s="254" t="str">
        <f t="shared" ref="O129:O136" si="65">IF(H129="","",IF(I$128="中止","",H129))</f>
        <v/>
      </c>
      <c r="P129" s="1575"/>
      <c r="Q129" s="1191"/>
      <c r="R129" s="1192"/>
      <c r="S129" s="237"/>
    </row>
    <row r="130" spans="2:20" ht="19.5" hidden="1" customHeight="1">
      <c r="B130" s="1176"/>
      <c r="C130" s="252" t="s">
        <v>190</v>
      </c>
      <c r="D130" s="253"/>
      <c r="E130" s="271">
        <f t="shared" si="61"/>
        <v>0</v>
      </c>
      <c r="F130" s="271" t="str">
        <f>IF('①7.積算内訳（PR）'!F129="","",'①7.積算内訳（PR）'!F129)</f>
        <v/>
      </c>
      <c r="G130" s="271" t="str">
        <f>IF('①7.積算内訳（PR）'!G129="","",'①7.積算内訳（PR）'!G129)</f>
        <v/>
      </c>
      <c r="H130" s="657" t="str">
        <f>IF('①7.積算内訳（PR）'!H129="","",'①7.積算内訳（PR）'!H129)</f>
        <v/>
      </c>
      <c r="I130" s="1570"/>
      <c r="J130" s="252" t="s">
        <v>190</v>
      </c>
      <c r="K130" s="253"/>
      <c r="L130" s="271" t="str">
        <f t="shared" si="62"/>
        <v/>
      </c>
      <c r="M130" s="254" t="str">
        <f t="shared" si="63"/>
        <v/>
      </c>
      <c r="N130" s="254" t="str">
        <f t="shared" si="64"/>
        <v/>
      </c>
      <c r="O130" s="254" t="str">
        <f t="shared" si="65"/>
        <v/>
      </c>
      <c r="P130" s="1575"/>
      <c r="Q130" s="1191"/>
      <c r="R130" s="1192"/>
      <c r="S130" s="237"/>
    </row>
    <row r="131" spans="2:20" ht="19.5" hidden="1" customHeight="1">
      <c r="B131" s="1176"/>
      <c r="C131" s="255" t="s">
        <v>191</v>
      </c>
      <c r="D131" s="253"/>
      <c r="E131" s="271">
        <f t="shared" si="61"/>
        <v>0</v>
      </c>
      <c r="F131" s="271" t="str">
        <f>IF('①7.積算内訳（PR）'!F130="","",'①7.積算内訳（PR）'!F130)</f>
        <v/>
      </c>
      <c r="G131" s="271" t="str">
        <f>IF('①7.積算内訳（PR）'!G130="","",'①7.積算内訳（PR）'!G130)</f>
        <v/>
      </c>
      <c r="H131" s="657" t="str">
        <f>IF('①7.積算内訳（PR）'!H130="","",'①7.積算内訳（PR）'!H130)</f>
        <v/>
      </c>
      <c r="I131" s="1570"/>
      <c r="J131" s="255" t="s">
        <v>191</v>
      </c>
      <c r="K131" s="253"/>
      <c r="L131" s="271" t="str">
        <f t="shared" si="62"/>
        <v/>
      </c>
      <c r="M131" s="254" t="str">
        <f t="shared" si="63"/>
        <v/>
      </c>
      <c r="N131" s="254" t="str">
        <f t="shared" si="64"/>
        <v/>
      </c>
      <c r="O131" s="254" t="str">
        <f t="shared" si="65"/>
        <v/>
      </c>
      <c r="P131" s="1575"/>
      <c r="Q131" s="1191"/>
      <c r="R131" s="1192"/>
      <c r="S131" s="237"/>
    </row>
    <row r="132" spans="2:20" ht="19.5" hidden="1" customHeight="1">
      <c r="B132" s="1176"/>
      <c r="C132" s="252" t="s">
        <v>192</v>
      </c>
      <c r="D132" s="253"/>
      <c r="E132" s="271">
        <f t="shared" si="61"/>
        <v>0</v>
      </c>
      <c r="F132" s="271" t="str">
        <f>IF('①7.積算内訳（PR）'!F131="","",'①7.積算内訳（PR）'!F131)</f>
        <v/>
      </c>
      <c r="G132" s="271" t="str">
        <f>IF('①7.積算内訳（PR）'!G131="","",'①7.積算内訳（PR）'!G131)</f>
        <v/>
      </c>
      <c r="H132" s="657" t="str">
        <f>IF('①7.積算内訳（PR）'!H131="","",'①7.積算内訳（PR）'!H131)</f>
        <v/>
      </c>
      <c r="I132" s="1570"/>
      <c r="J132" s="252" t="s">
        <v>192</v>
      </c>
      <c r="K132" s="253"/>
      <c r="L132" s="271" t="str">
        <f t="shared" si="62"/>
        <v/>
      </c>
      <c r="M132" s="254" t="str">
        <f t="shared" si="63"/>
        <v/>
      </c>
      <c r="N132" s="254" t="str">
        <f t="shared" si="64"/>
        <v/>
      </c>
      <c r="O132" s="254" t="str">
        <f t="shared" si="65"/>
        <v/>
      </c>
      <c r="P132" s="1575"/>
      <c r="Q132" s="1191"/>
      <c r="R132" s="1192"/>
      <c r="S132" s="240"/>
      <c r="T132" s="213"/>
    </row>
    <row r="133" spans="2:20" ht="19.5" hidden="1" customHeight="1">
      <c r="B133" s="1176"/>
      <c r="C133" s="252" t="s">
        <v>193</v>
      </c>
      <c r="D133" s="253"/>
      <c r="E133" s="271">
        <f t="shared" si="61"/>
        <v>0</v>
      </c>
      <c r="F133" s="658" t="str">
        <f>IF('①7.積算内訳（PR）'!F132="","",'①7.積算内訳（PR）'!F132)</f>
        <v/>
      </c>
      <c r="G133" s="658" t="str">
        <f>IF('①7.積算内訳（PR）'!G132="","",'①7.積算内訳（PR）'!G132)</f>
        <v/>
      </c>
      <c r="H133" s="657" t="str">
        <f>IF('①7.積算内訳（PR）'!H132="","",'①7.積算内訳（PR）'!H132)</f>
        <v/>
      </c>
      <c r="I133" s="1570"/>
      <c r="J133" s="252" t="s">
        <v>193</v>
      </c>
      <c r="K133" s="253"/>
      <c r="L133" s="271" t="str">
        <f t="shared" si="62"/>
        <v/>
      </c>
      <c r="M133" s="256" t="str">
        <f t="shared" si="63"/>
        <v/>
      </c>
      <c r="N133" s="256" t="str">
        <f t="shared" si="64"/>
        <v/>
      </c>
      <c r="O133" s="256" t="str">
        <f t="shared" si="65"/>
        <v/>
      </c>
      <c r="P133" s="1575"/>
      <c r="Q133" s="1191"/>
      <c r="R133" s="1192"/>
      <c r="S133" s="240"/>
      <c r="T133" s="213"/>
    </row>
    <row r="134" spans="2:20" ht="19.5" hidden="1" customHeight="1">
      <c r="B134" s="1176"/>
      <c r="C134" s="257" t="s">
        <v>194</v>
      </c>
      <c r="D134" s="253"/>
      <c r="E134" s="271">
        <f t="shared" si="61"/>
        <v>0</v>
      </c>
      <c r="F134" s="271" t="str">
        <f>IF('①7.積算内訳（PR）'!F133="","",'①7.積算内訳（PR）'!F133)</f>
        <v/>
      </c>
      <c r="G134" s="271" t="str">
        <f>IF('①7.積算内訳（PR）'!G133="","",'①7.積算内訳（PR）'!G133)</f>
        <v/>
      </c>
      <c r="H134" s="657" t="str">
        <f>IF('①7.積算内訳（PR）'!H133="","",'①7.積算内訳（PR）'!H133)</f>
        <v/>
      </c>
      <c r="I134" s="1570"/>
      <c r="J134" s="257" t="s">
        <v>194</v>
      </c>
      <c r="K134" s="253"/>
      <c r="L134" s="271" t="str">
        <f t="shared" si="62"/>
        <v/>
      </c>
      <c r="M134" s="254" t="str">
        <f t="shared" si="63"/>
        <v/>
      </c>
      <c r="N134" s="254" t="str">
        <f t="shared" si="64"/>
        <v/>
      </c>
      <c r="O134" s="254" t="str">
        <f t="shared" si="65"/>
        <v/>
      </c>
      <c r="P134" s="1575"/>
      <c r="Q134" s="1191"/>
      <c r="R134" s="1192"/>
      <c r="S134" s="240"/>
      <c r="T134" s="213"/>
    </row>
    <row r="135" spans="2:20" ht="19.5" hidden="1" customHeight="1">
      <c r="B135" s="1176"/>
      <c r="C135" s="252" t="s">
        <v>195</v>
      </c>
      <c r="D135" s="253"/>
      <c r="E135" s="271">
        <f t="shared" si="61"/>
        <v>0</v>
      </c>
      <c r="F135" s="271" t="str">
        <f>IF('①7.積算内訳（PR）'!F134="","",'①7.積算内訳（PR）'!F134)</f>
        <v/>
      </c>
      <c r="G135" s="271" t="str">
        <f>IF('①7.積算内訳（PR）'!G134="","",'①7.積算内訳（PR）'!G134)</f>
        <v/>
      </c>
      <c r="H135" s="657" t="str">
        <f>IF('①7.積算内訳（PR）'!H134="","",'①7.積算内訳（PR）'!H134)</f>
        <v/>
      </c>
      <c r="I135" s="1570"/>
      <c r="J135" s="252" t="s">
        <v>195</v>
      </c>
      <c r="K135" s="253"/>
      <c r="L135" s="271" t="str">
        <f t="shared" si="62"/>
        <v/>
      </c>
      <c r="M135" s="254" t="str">
        <f t="shared" si="63"/>
        <v/>
      </c>
      <c r="N135" s="254" t="str">
        <f t="shared" si="64"/>
        <v/>
      </c>
      <c r="O135" s="254" t="str">
        <f t="shared" si="65"/>
        <v/>
      </c>
      <c r="P135" s="1575"/>
      <c r="Q135" s="1191"/>
      <c r="R135" s="1192"/>
      <c r="S135" s="240"/>
      <c r="T135" s="213"/>
    </row>
    <row r="136" spans="2:20" ht="19.5" hidden="1" customHeight="1" thickBot="1">
      <c r="B136" s="1177"/>
      <c r="C136" s="258" t="s">
        <v>196</v>
      </c>
      <c r="D136" s="662" t="str">
        <f>IF('①7.積算内訳（PR）'!D135="","",'①7.積算内訳（PR）'!D135)</f>
        <v/>
      </c>
      <c r="E136" s="272">
        <f>SUM(F136:H136)</f>
        <v>0</v>
      </c>
      <c r="F136" s="272" t="str">
        <f>IF('①7.積算内訳（PR）'!F135="","",'①7.積算内訳（PR）'!F135)</f>
        <v/>
      </c>
      <c r="G136" s="272" t="str">
        <f>IF('①7.積算内訳（PR）'!G135="","",'①7.積算内訳（PR）'!G135)</f>
        <v/>
      </c>
      <c r="H136" s="659" t="str">
        <f>IF('①7.積算内訳（PR）'!H135="","",'①7.積算内訳（PR）'!H135)</f>
        <v/>
      </c>
      <c r="I136" s="1571"/>
      <c r="J136" s="258" t="s">
        <v>196</v>
      </c>
      <c r="K136" s="259"/>
      <c r="L136" s="272" t="str">
        <f t="shared" si="62"/>
        <v/>
      </c>
      <c r="M136" s="260" t="str">
        <f t="shared" si="63"/>
        <v/>
      </c>
      <c r="N136" s="260" t="str">
        <f t="shared" si="64"/>
        <v/>
      </c>
      <c r="O136" s="260" t="str">
        <f t="shared" si="65"/>
        <v/>
      </c>
      <c r="P136" s="1576"/>
      <c r="Q136" s="1193"/>
      <c r="R136" s="1194"/>
      <c r="S136" s="240"/>
      <c r="T136" s="213"/>
    </row>
    <row r="137" spans="2:20" ht="40.5" hidden="1" customHeight="1">
      <c r="B137" s="368" t="str">
        <f>IF('①4.事業内容（PR）'!B18="","",'①4.事業内容（PR）'!B18)</f>
        <v/>
      </c>
      <c r="C137" s="1199" t="str">
        <f>IF('①4.事業内容（PR）'!C18="","",'①4.事業内容（PR）'!C18)</f>
        <v/>
      </c>
      <c r="D137" s="1200"/>
      <c r="E137" s="267">
        <f>SUM(E138:E146)</f>
        <v>0</v>
      </c>
      <c r="F137" s="267">
        <f>SUM(F138:F146)</f>
        <v>0</v>
      </c>
      <c r="G137" s="267">
        <f>SUM(G138:G146)</f>
        <v>0</v>
      </c>
      <c r="H137" s="660">
        <f>SUM(H138:H146)</f>
        <v>0</v>
      </c>
      <c r="I137" s="664" t="str">
        <f>IF(B137="","",B137)</f>
        <v/>
      </c>
      <c r="J137" s="1199" t="str">
        <f>IF('⑦1.活動計画変更（PR）'!C33="変更",'⑦1.活動計画変更（PR）'!D33,IF('⑦1.活動計画変更（PR）'!C33="選択",'⑦1.活動計画変更（PR）'!D32,""))</f>
        <v/>
      </c>
      <c r="K137" s="1200"/>
      <c r="L137" s="267" t="str">
        <f>IF(SUM(L138:L146)=0,"",SUM(L138:L146))</f>
        <v/>
      </c>
      <c r="M137" s="267" t="str">
        <f>IF(SUM(M138:M146)=0,"",SUM(M138:M146))</f>
        <v/>
      </c>
      <c r="N137" s="267" t="str">
        <f>IF(SUM(N138:N146)=0,"",SUM(N138:N146))</f>
        <v/>
      </c>
      <c r="O137" s="267" t="str">
        <f>IF(SUM(O138:O146)=0,"",SUM(O138:O146))</f>
        <v/>
      </c>
      <c r="P137" s="262"/>
      <c r="Q137" s="1583"/>
      <c r="R137" s="1584"/>
      <c r="S137" s="237"/>
    </row>
    <row r="138" spans="2:20" ht="19.5" hidden="1" customHeight="1">
      <c r="B138" s="1175"/>
      <c r="C138" s="249" t="s">
        <v>188</v>
      </c>
      <c r="D138" s="250"/>
      <c r="E138" s="270">
        <f>SUM(F138:H138)</f>
        <v>0</v>
      </c>
      <c r="F138" s="270" t="str">
        <f>IF('①7.積算内訳（PR）'!F137="","",'①7.積算内訳（PR）'!F137)</f>
        <v/>
      </c>
      <c r="G138" s="270" t="str">
        <f>IF('①7.積算内訳（PR）'!G137="","",'①7.積算内訳（PR）'!G137)</f>
        <v/>
      </c>
      <c r="H138" s="656" t="str">
        <f>IF('①7.積算内訳（PR）'!H137="","",'①7.積算内訳（PR）'!H137)</f>
        <v/>
      </c>
      <c r="I138" s="1569" t="str">
        <f>IF('⑦1.活動計画変更（PR）'!C33="選択","",IF('⑦1.活動計画変更（PR）'!C33="変更",'⑦1.活動計画変更（PR）'!C33,IF('⑦1.活動計画変更（PR）'!C33="中止","中止","")))</f>
        <v/>
      </c>
      <c r="J138" s="249" t="s">
        <v>188</v>
      </c>
      <c r="K138" s="250"/>
      <c r="L138" s="270" t="str">
        <f>IF(SUM(M138:O138)=0,"",SUM(M138:O138))</f>
        <v/>
      </c>
      <c r="M138" s="251" t="str">
        <f>IF(F138="","",IF(I$138="中止","",F138))</f>
        <v/>
      </c>
      <c r="N138" s="251" t="str">
        <f>IF(G138="","",IF(I$138="中止","",G138))</f>
        <v/>
      </c>
      <c r="O138" s="251" t="str">
        <f>IF(H138="","",IF(I$138="中止","",H138))</f>
        <v/>
      </c>
      <c r="P138" s="1574"/>
      <c r="Q138" s="1572"/>
      <c r="R138" s="1573"/>
      <c r="S138" s="237"/>
    </row>
    <row r="139" spans="2:20" ht="19.5" hidden="1" customHeight="1">
      <c r="B139" s="1176"/>
      <c r="C139" s="252" t="s">
        <v>189</v>
      </c>
      <c r="D139" s="253"/>
      <c r="E139" s="271">
        <f t="shared" ref="E139:E145" si="66">SUM(F139:H139)</f>
        <v>0</v>
      </c>
      <c r="F139" s="271" t="str">
        <f>IF('①7.積算内訳（PR）'!F138="","",'①7.積算内訳（PR）'!F138)</f>
        <v/>
      </c>
      <c r="G139" s="271" t="str">
        <f>IF('①7.積算内訳（PR）'!G138="","",'①7.積算内訳（PR）'!G138)</f>
        <v/>
      </c>
      <c r="H139" s="657" t="str">
        <f>IF('①7.積算内訳（PR）'!H138="","",'①7.積算内訳（PR）'!H138)</f>
        <v/>
      </c>
      <c r="I139" s="1570"/>
      <c r="J139" s="252" t="s">
        <v>189</v>
      </c>
      <c r="K139" s="253"/>
      <c r="L139" s="271" t="str">
        <f t="shared" ref="L139:L146" si="67">IF(SUM(M139:O139)=0,"",SUM(M139:O139))</f>
        <v/>
      </c>
      <c r="M139" s="254" t="str">
        <f t="shared" ref="M139:M146" si="68">IF(F139="","",IF(I$138="中止","",F139))</f>
        <v/>
      </c>
      <c r="N139" s="254" t="str">
        <f t="shared" ref="N139:N146" si="69">IF(G139="","",IF(I$138="中止","",G139))</f>
        <v/>
      </c>
      <c r="O139" s="254" t="str">
        <f t="shared" ref="O139:O146" si="70">IF(H139="","",IF(I$138="中止","",H139))</f>
        <v/>
      </c>
      <c r="P139" s="1575"/>
      <c r="Q139" s="1191"/>
      <c r="R139" s="1192"/>
      <c r="S139" s="240"/>
      <c r="T139" s="213"/>
    </row>
    <row r="140" spans="2:20" ht="19.5" hidden="1" customHeight="1">
      <c r="B140" s="1176"/>
      <c r="C140" s="252" t="s">
        <v>190</v>
      </c>
      <c r="D140" s="253"/>
      <c r="E140" s="271">
        <f t="shared" si="66"/>
        <v>0</v>
      </c>
      <c r="F140" s="271" t="str">
        <f>IF('①7.積算内訳（PR）'!F139="","",'①7.積算内訳（PR）'!F139)</f>
        <v/>
      </c>
      <c r="G140" s="271" t="str">
        <f>IF('①7.積算内訳（PR）'!G139="","",'①7.積算内訳（PR）'!G139)</f>
        <v/>
      </c>
      <c r="H140" s="657" t="str">
        <f>IF('①7.積算内訳（PR）'!H139="","",'①7.積算内訳（PR）'!H139)</f>
        <v/>
      </c>
      <c r="I140" s="1570"/>
      <c r="J140" s="252" t="s">
        <v>190</v>
      </c>
      <c r="K140" s="253"/>
      <c r="L140" s="271" t="str">
        <f t="shared" si="67"/>
        <v/>
      </c>
      <c r="M140" s="254" t="str">
        <f t="shared" si="68"/>
        <v/>
      </c>
      <c r="N140" s="254" t="str">
        <f t="shared" si="69"/>
        <v/>
      </c>
      <c r="O140" s="254" t="str">
        <f t="shared" si="70"/>
        <v/>
      </c>
      <c r="P140" s="1575"/>
      <c r="Q140" s="1191"/>
      <c r="R140" s="1192"/>
      <c r="S140" s="240"/>
      <c r="T140" s="213"/>
    </row>
    <row r="141" spans="2:20" ht="19.5" hidden="1" customHeight="1">
      <c r="B141" s="1176"/>
      <c r="C141" s="255" t="s">
        <v>191</v>
      </c>
      <c r="D141" s="253"/>
      <c r="E141" s="271">
        <f t="shared" si="66"/>
        <v>0</v>
      </c>
      <c r="F141" s="271" t="str">
        <f>IF('①7.積算内訳（PR）'!F140="","",'①7.積算内訳（PR）'!F140)</f>
        <v/>
      </c>
      <c r="G141" s="271" t="str">
        <f>IF('①7.積算内訳（PR）'!G140="","",'①7.積算内訳（PR）'!G140)</f>
        <v/>
      </c>
      <c r="H141" s="657" t="str">
        <f>IF('①7.積算内訳（PR）'!H140="","",'①7.積算内訳（PR）'!H140)</f>
        <v/>
      </c>
      <c r="I141" s="1570"/>
      <c r="J141" s="255" t="s">
        <v>191</v>
      </c>
      <c r="K141" s="253"/>
      <c r="L141" s="271" t="str">
        <f t="shared" si="67"/>
        <v/>
      </c>
      <c r="M141" s="254" t="str">
        <f t="shared" si="68"/>
        <v/>
      </c>
      <c r="N141" s="254" t="str">
        <f t="shared" si="69"/>
        <v/>
      </c>
      <c r="O141" s="254" t="str">
        <f t="shared" si="70"/>
        <v/>
      </c>
      <c r="P141" s="1575"/>
      <c r="Q141" s="1191"/>
      <c r="R141" s="1192"/>
      <c r="S141" s="240"/>
      <c r="T141" s="213"/>
    </row>
    <row r="142" spans="2:20" ht="19.5" hidden="1" customHeight="1">
      <c r="B142" s="1176"/>
      <c r="C142" s="252" t="s">
        <v>192</v>
      </c>
      <c r="D142" s="253"/>
      <c r="E142" s="271">
        <f t="shared" si="66"/>
        <v>0</v>
      </c>
      <c r="F142" s="271" t="str">
        <f>IF('①7.積算内訳（PR）'!F141="","",'①7.積算内訳（PR）'!F141)</f>
        <v/>
      </c>
      <c r="G142" s="271" t="str">
        <f>IF('①7.積算内訳（PR）'!G141="","",'①7.積算内訳（PR）'!G141)</f>
        <v/>
      </c>
      <c r="H142" s="657" t="str">
        <f>IF('①7.積算内訳（PR）'!H141="","",'①7.積算内訳（PR）'!H141)</f>
        <v/>
      </c>
      <c r="I142" s="1570"/>
      <c r="J142" s="252" t="s">
        <v>192</v>
      </c>
      <c r="K142" s="253"/>
      <c r="L142" s="271" t="str">
        <f t="shared" si="67"/>
        <v/>
      </c>
      <c r="M142" s="254" t="str">
        <f t="shared" si="68"/>
        <v/>
      </c>
      <c r="N142" s="254" t="str">
        <f t="shared" si="69"/>
        <v/>
      </c>
      <c r="O142" s="254" t="str">
        <f t="shared" si="70"/>
        <v/>
      </c>
      <c r="P142" s="1575"/>
      <c r="Q142" s="1191"/>
      <c r="R142" s="1192"/>
      <c r="S142" s="237"/>
    </row>
    <row r="143" spans="2:20" ht="19.5" hidden="1" customHeight="1">
      <c r="B143" s="1176"/>
      <c r="C143" s="252" t="s">
        <v>193</v>
      </c>
      <c r="D143" s="253"/>
      <c r="E143" s="271">
        <f t="shared" si="66"/>
        <v>0</v>
      </c>
      <c r="F143" s="658" t="str">
        <f>IF('①7.積算内訳（PR）'!F142="","",'①7.積算内訳（PR）'!F142)</f>
        <v/>
      </c>
      <c r="G143" s="658" t="str">
        <f>IF('①7.積算内訳（PR）'!G142="","",'①7.積算内訳（PR）'!G142)</f>
        <v/>
      </c>
      <c r="H143" s="657" t="str">
        <f>IF('①7.積算内訳（PR）'!H142="","",'①7.積算内訳（PR）'!H142)</f>
        <v/>
      </c>
      <c r="I143" s="1570"/>
      <c r="J143" s="252" t="s">
        <v>193</v>
      </c>
      <c r="K143" s="253"/>
      <c r="L143" s="271" t="str">
        <f t="shared" si="67"/>
        <v/>
      </c>
      <c r="M143" s="256" t="str">
        <f t="shared" si="68"/>
        <v/>
      </c>
      <c r="N143" s="256" t="str">
        <f t="shared" si="69"/>
        <v/>
      </c>
      <c r="O143" s="256" t="str">
        <f t="shared" si="70"/>
        <v/>
      </c>
      <c r="P143" s="1575"/>
      <c r="Q143" s="1191"/>
      <c r="R143" s="1192"/>
      <c r="S143" s="237"/>
    </row>
    <row r="144" spans="2:20" ht="19.5" hidden="1" customHeight="1">
      <c r="B144" s="1176"/>
      <c r="C144" s="257" t="s">
        <v>194</v>
      </c>
      <c r="D144" s="253"/>
      <c r="E144" s="271">
        <f t="shared" si="66"/>
        <v>0</v>
      </c>
      <c r="F144" s="271" t="str">
        <f>IF('①7.積算内訳（PR）'!F143="","",'①7.積算内訳（PR）'!F143)</f>
        <v/>
      </c>
      <c r="G144" s="271" t="str">
        <f>IF('①7.積算内訳（PR）'!G143="","",'①7.積算内訳（PR）'!G143)</f>
        <v/>
      </c>
      <c r="H144" s="657" t="str">
        <f>IF('①7.積算内訳（PR）'!H143="","",'①7.積算内訳（PR）'!H143)</f>
        <v/>
      </c>
      <c r="I144" s="1570"/>
      <c r="J144" s="257" t="s">
        <v>194</v>
      </c>
      <c r="K144" s="253"/>
      <c r="L144" s="271" t="str">
        <f t="shared" si="67"/>
        <v/>
      </c>
      <c r="M144" s="254" t="str">
        <f t="shared" si="68"/>
        <v/>
      </c>
      <c r="N144" s="254" t="str">
        <f t="shared" si="69"/>
        <v/>
      </c>
      <c r="O144" s="254" t="str">
        <f t="shared" si="70"/>
        <v/>
      </c>
      <c r="P144" s="1575"/>
      <c r="Q144" s="1191"/>
      <c r="R144" s="1192"/>
      <c r="S144" s="237"/>
    </row>
    <row r="145" spans="2:20" ht="19.5" hidden="1" customHeight="1">
      <c r="B145" s="1176"/>
      <c r="C145" s="252" t="s">
        <v>195</v>
      </c>
      <c r="D145" s="253"/>
      <c r="E145" s="271">
        <f t="shared" si="66"/>
        <v>0</v>
      </c>
      <c r="F145" s="271" t="str">
        <f>IF('①7.積算内訳（PR）'!F144="","",'①7.積算内訳（PR）'!F144)</f>
        <v/>
      </c>
      <c r="G145" s="271" t="str">
        <f>IF('①7.積算内訳（PR）'!G144="","",'①7.積算内訳（PR）'!G144)</f>
        <v/>
      </c>
      <c r="H145" s="657" t="str">
        <f>IF('①7.積算内訳（PR）'!H144="","",'①7.積算内訳（PR）'!H144)</f>
        <v/>
      </c>
      <c r="I145" s="1570"/>
      <c r="J145" s="252" t="s">
        <v>195</v>
      </c>
      <c r="K145" s="253"/>
      <c r="L145" s="271" t="str">
        <f t="shared" si="67"/>
        <v/>
      </c>
      <c r="M145" s="254" t="str">
        <f t="shared" si="68"/>
        <v/>
      </c>
      <c r="N145" s="254" t="str">
        <f t="shared" si="69"/>
        <v/>
      </c>
      <c r="O145" s="254" t="str">
        <f t="shared" si="70"/>
        <v/>
      </c>
      <c r="P145" s="1575"/>
      <c r="Q145" s="1191"/>
      <c r="R145" s="1192"/>
      <c r="S145" s="237"/>
    </row>
    <row r="146" spans="2:20" ht="19.5" hidden="1" customHeight="1" thickBot="1">
      <c r="B146" s="1177"/>
      <c r="C146" s="258" t="s">
        <v>196</v>
      </c>
      <c r="D146" s="662" t="str">
        <f>IF('①7.積算内訳（PR）'!D145="","",'①7.積算内訳（PR）'!D145)</f>
        <v/>
      </c>
      <c r="E146" s="272">
        <f>SUM(F146:H146)</f>
        <v>0</v>
      </c>
      <c r="F146" s="272" t="str">
        <f>IF('①7.積算内訳（PR）'!F145="","",'①7.積算内訳（PR）'!F145)</f>
        <v/>
      </c>
      <c r="G146" s="272" t="str">
        <f>IF('①7.積算内訳（PR）'!G145="","",'①7.積算内訳（PR）'!G145)</f>
        <v/>
      </c>
      <c r="H146" s="659" t="str">
        <f>IF('①7.積算内訳（PR）'!H145="","",'①7.積算内訳（PR）'!H145)</f>
        <v/>
      </c>
      <c r="I146" s="1571"/>
      <c r="J146" s="258" t="s">
        <v>196</v>
      </c>
      <c r="K146" s="259"/>
      <c r="L146" s="272" t="str">
        <f t="shared" si="67"/>
        <v/>
      </c>
      <c r="M146" s="260" t="str">
        <f t="shared" si="68"/>
        <v/>
      </c>
      <c r="N146" s="260" t="str">
        <f t="shared" si="69"/>
        <v/>
      </c>
      <c r="O146" s="260" t="str">
        <f t="shared" si="70"/>
        <v/>
      </c>
      <c r="P146" s="1576"/>
      <c r="Q146" s="1193"/>
      <c r="R146" s="1194"/>
      <c r="S146" s="237"/>
    </row>
    <row r="147" spans="2:20" ht="37.5" hidden="1" customHeight="1">
      <c r="B147" s="368" t="str">
        <f>IF('①4.事業内容（PR）'!B19="","",'①4.事業内容（PR）'!B19)</f>
        <v/>
      </c>
      <c r="C147" s="1199" t="str">
        <f>IF('①4.事業内容（PR）'!C19="","",'①4.事業内容（PR）'!C19)</f>
        <v/>
      </c>
      <c r="D147" s="1200"/>
      <c r="E147" s="267">
        <f>SUM(E148:E156)</f>
        <v>0</v>
      </c>
      <c r="F147" s="267">
        <f>SUM(F148:F156)</f>
        <v>0</v>
      </c>
      <c r="G147" s="267">
        <f>SUM(G148:G156)</f>
        <v>0</v>
      </c>
      <c r="H147" s="660">
        <f>SUM(H148:H156)</f>
        <v>0</v>
      </c>
      <c r="I147" s="664" t="str">
        <f>IF(B147="","",B147)</f>
        <v/>
      </c>
      <c r="J147" s="1199" t="str">
        <f>IF('⑦1.活動計画変更（PR）'!C35="変更",'⑦1.活動計画変更（PR）'!D35,IF('⑦1.活動計画変更（PR）'!C35="選択",'⑦1.活動計画変更（PR）'!D34,""))</f>
        <v/>
      </c>
      <c r="K147" s="1200"/>
      <c r="L147" s="267" t="str">
        <f>IF(SUM(L148:L156)=0,"",SUM(L148:L156))</f>
        <v/>
      </c>
      <c r="M147" s="267" t="str">
        <f>IF(SUM(M148:M156)=0,"",SUM(M148:M156))</f>
        <v/>
      </c>
      <c r="N147" s="267" t="str">
        <f>IF(SUM(N148:N156)=0,"",SUM(N148:N156))</f>
        <v/>
      </c>
      <c r="O147" s="267" t="str">
        <f>IF(SUM(O148:O156)=0,"",SUM(O148:O156))</f>
        <v/>
      </c>
      <c r="P147" s="261"/>
      <c r="Q147" s="1585"/>
      <c r="R147" s="1586"/>
      <c r="S147" s="237"/>
    </row>
    <row r="148" spans="2:20" ht="19.5" hidden="1" customHeight="1">
      <c r="B148" s="1175"/>
      <c r="C148" s="249" t="s">
        <v>188</v>
      </c>
      <c r="D148" s="250"/>
      <c r="E148" s="270">
        <f>SUM(F148:H148)</f>
        <v>0</v>
      </c>
      <c r="F148" s="270" t="str">
        <f>IF('①7.積算内訳（PR）'!F147="","",'①7.積算内訳（PR）'!F147)</f>
        <v/>
      </c>
      <c r="G148" s="270" t="str">
        <f>IF('①7.積算内訳（PR）'!G147="","",'①7.積算内訳（PR）'!G147)</f>
        <v/>
      </c>
      <c r="H148" s="656" t="str">
        <f>IF('①7.積算内訳（PR）'!H147="","",'①7.積算内訳（PR）'!H147)</f>
        <v/>
      </c>
      <c r="I148" s="1569" t="str">
        <f>IF('⑦1.活動計画変更（PR）'!C35="選択","",IF('⑦1.活動計画変更（PR）'!C35="変更",'⑦1.活動計画変更（PR）'!C35,IF('⑦1.活動計画変更（PR）'!C35="中止","中止","")))</f>
        <v/>
      </c>
      <c r="J148" s="249" t="s">
        <v>188</v>
      </c>
      <c r="K148" s="250"/>
      <c r="L148" s="270" t="str">
        <f>IF(SUM(M148:O148)=0,"",SUM(M148:O148))</f>
        <v/>
      </c>
      <c r="M148" s="251" t="str">
        <f>IF(F148="","",IF(I$148="中止","",F148))</f>
        <v/>
      </c>
      <c r="N148" s="251" t="str">
        <f>IF(G148="","",IF(I$148="中止","",G148))</f>
        <v/>
      </c>
      <c r="O148" s="251" t="str">
        <f>IF(H148="","",IF(I$148="中止","",H148))</f>
        <v/>
      </c>
      <c r="P148" s="1574"/>
      <c r="Q148" s="1572"/>
      <c r="R148" s="1573"/>
      <c r="S148" s="240"/>
      <c r="T148" s="213"/>
    </row>
    <row r="149" spans="2:20" ht="19.5" hidden="1" customHeight="1">
      <c r="B149" s="1176"/>
      <c r="C149" s="252" t="s">
        <v>189</v>
      </c>
      <c r="D149" s="253"/>
      <c r="E149" s="271">
        <f t="shared" ref="E149:E155" si="71">SUM(F149:H149)</f>
        <v>0</v>
      </c>
      <c r="F149" s="271" t="str">
        <f>IF('①7.積算内訳（PR）'!F148="","",'①7.積算内訳（PR）'!F148)</f>
        <v/>
      </c>
      <c r="G149" s="271" t="str">
        <f>IF('①7.積算内訳（PR）'!G148="","",'①7.積算内訳（PR）'!G148)</f>
        <v/>
      </c>
      <c r="H149" s="657" t="str">
        <f>IF('①7.積算内訳（PR）'!H148="","",'①7.積算内訳（PR）'!H148)</f>
        <v/>
      </c>
      <c r="I149" s="1570"/>
      <c r="J149" s="252" t="s">
        <v>189</v>
      </c>
      <c r="K149" s="253"/>
      <c r="L149" s="271" t="str">
        <f t="shared" ref="L149:L156" si="72">IF(SUM(M149:O149)=0,"",SUM(M149:O149))</f>
        <v/>
      </c>
      <c r="M149" s="254" t="str">
        <f t="shared" ref="M149:M156" si="73">IF(F149="","",IF(I$148="中止","",F149))</f>
        <v/>
      </c>
      <c r="N149" s="254" t="str">
        <f t="shared" ref="N149:N156" si="74">IF(G149="","",IF(I$148="中止","",G149))</f>
        <v/>
      </c>
      <c r="O149" s="254" t="str">
        <f t="shared" ref="O149:O156" si="75">IF(H149="","",IF(I$148="中止","",H149))</f>
        <v/>
      </c>
      <c r="P149" s="1575"/>
      <c r="Q149" s="1191"/>
      <c r="R149" s="1192"/>
      <c r="S149" s="237"/>
    </row>
    <row r="150" spans="2:20" ht="19.5" hidden="1" customHeight="1">
      <c r="B150" s="1176"/>
      <c r="C150" s="252" t="s">
        <v>190</v>
      </c>
      <c r="D150" s="253"/>
      <c r="E150" s="271">
        <f t="shared" si="71"/>
        <v>0</v>
      </c>
      <c r="F150" s="271" t="str">
        <f>IF('①7.積算内訳（PR）'!F149="","",'①7.積算内訳（PR）'!F149)</f>
        <v/>
      </c>
      <c r="G150" s="271" t="str">
        <f>IF('①7.積算内訳（PR）'!G149="","",'①7.積算内訳（PR）'!G149)</f>
        <v/>
      </c>
      <c r="H150" s="657" t="str">
        <f>IF('①7.積算内訳（PR）'!H149="","",'①7.積算内訳（PR）'!H149)</f>
        <v/>
      </c>
      <c r="I150" s="1570"/>
      <c r="J150" s="252" t="s">
        <v>190</v>
      </c>
      <c r="K150" s="253"/>
      <c r="L150" s="271" t="str">
        <f t="shared" si="72"/>
        <v/>
      </c>
      <c r="M150" s="254" t="str">
        <f t="shared" si="73"/>
        <v/>
      </c>
      <c r="N150" s="254" t="str">
        <f t="shared" si="74"/>
        <v/>
      </c>
      <c r="O150" s="254" t="str">
        <f t="shared" si="75"/>
        <v/>
      </c>
      <c r="P150" s="1575"/>
      <c r="Q150" s="1191"/>
      <c r="R150" s="1192"/>
      <c r="S150" s="237"/>
    </row>
    <row r="151" spans="2:20" ht="19.5" hidden="1" customHeight="1">
      <c r="B151" s="1176"/>
      <c r="C151" s="255" t="s">
        <v>191</v>
      </c>
      <c r="D151" s="253"/>
      <c r="E151" s="271">
        <f t="shared" si="71"/>
        <v>0</v>
      </c>
      <c r="F151" s="271" t="str">
        <f>IF('①7.積算内訳（PR）'!F150="","",'①7.積算内訳（PR）'!F150)</f>
        <v/>
      </c>
      <c r="G151" s="271" t="str">
        <f>IF('①7.積算内訳（PR）'!G150="","",'①7.積算内訳（PR）'!G150)</f>
        <v/>
      </c>
      <c r="H151" s="657" t="str">
        <f>IF('①7.積算内訳（PR）'!H150="","",'①7.積算内訳（PR）'!H150)</f>
        <v/>
      </c>
      <c r="I151" s="1570"/>
      <c r="J151" s="255" t="s">
        <v>191</v>
      </c>
      <c r="K151" s="253"/>
      <c r="L151" s="271" t="str">
        <f t="shared" si="72"/>
        <v/>
      </c>
      <c r="M151" s="254" t="str">
        <f t="shared" si="73"/>
        <v/>
      </c>
      <c r="N151" s="254" t="str">
        <f t="shared" si="74"/>
        <v/>
      </c>
      <c r="O151" s="254" t="str">
        <f t="shared" si="75"/>
        <v/>
      </c>
      <c r="P151" s="1575"/>
      <c r="Q151" s="1191"/>
      <c r="R151" s="1192"/>
      <c r="S151" s="237"/>
    </row>
    <row r="152" spans="2:20" ht="19.5" hidden="1" customHeight="1">
      <c r="B152" s="1176"/>
      <c r="C152" s="252" t="s">
        <v>192</v>
      </c>
      <c r="D152" s="253"/>
      <c r="E152" s="271">
        <f t="shared" si="71"/>
        <v>0</v>
      </c>
      <c r="F152" s="271" t="str">
        <f>IF('①7.積算内訳（PR）'!F151="","",'①7.積算内訳（PR）'!F151)</f>
        <v/>
      </c>
      <c r="G152" s="271" t="str">
        <f>IF('①7.積算内訳（PR）'!G151="","",'①7.積算内訳（PR）'!G151)</f>
        <v/>
      </c>
      <c r="H152" s="657" t="str">
        <f>IF('①7.積算内訳（PR）'!H151="","",'①7.積算内訳（PR）'!H151)</f>
        <v/>
      </c>
      <c r="I152" s="1570"/>
      <c r="J152" s="252" t="s">
        <v>192</v>
      </c>
      <c r="K152" s="253"/>
      <c r="L152" s="271" t="str">
        <f t="shared" si="72"/>
        <v/>
      </c>
      <c r="M152" s="254" t="str">
        <f t="shared" si="73"/>
        <v/>
      </c>
      <c r="N152" s="254" t="str">
        <f t="shared" si="74"/>
        <v/>
      </c>
      <c r="O152" s="254" t="str">
        <f t="shared" si="75"/>
        <v/>
      </c>
      <c r="P152" s="1575"/>
      <c r="Q152" s="1191"/>
      <c r="R152" s="1192"/>
      <c r="S152" s="240"/>
      <c r="T152" s="213"/>
    </row>
    <row r="153" spans="2:20" ht="19.5" hidden="1" customHeight="1">
      <c r="B153" s="1176"/>
      <c r="C153" s="252" t="s">
        <v>193</v>
      </c>
      <c r="D153" s="253"/>
      <c r="E153" s="271">
        <f t="shared" si="71"/>
        <v>0</v>
      </c>
      <c r="F153" s="658" t="str">
        <f>IF('①7.積算内訳（PR）'!F152="","",'①7.積算内訳（PR）'!F152)</f>
        <v/>
      </c>
      <c r="G153" s="658" t="str">
        <f>IF('①7.積算内訳（PR）'!G152="","",'①7.積算内訳（PR）'!G152)</f>
        <v/>
      </c>
      <c r="H153" s="657" t="str">
        <f>IF('①7.積算内訳（PR）'!H152="","",'①7.積算内訳（PR）'!H152)</f>
        <v/>
      </c>
      <c r="I153" s="1570"/>
      <c r="J153" s="252" t="s">
        <v>193</v>
      </c>
      <c r="K153" s="253"/>
      <c r="L153" s="271" t="str">
        <f t="shared" si="72"/>
        <v/>
      </c>
      <c r="M153" s="256" t="str">
        <f t="shared" si="73"/>
        <v/>
      </c>
      <c r="N153" s="256" t="str">
        <f t="shared" si="74"/>
        <v/>
      </c>
      <c r="O153" s="256" t="str">
        <f t="shared" si="75"/>
        <v/>
      </c>
      <c r="P153" s="1575"/>
      <c r="Q153" s="1191"/>
      <c r="R153" s="1192"/>
      <c r="S153" s="240"/>
      <c r="T153" s="213"/>
    </row>
    <row r="154" spans="2:20" ht="19.5" hidden="1" customHeight="1">
      <c r="B154" s="1176"/>
      <c r="C154" s="257" t="s">
        <v>194</v>
      </c>
      <c r="D154" s="253"/>
      <c r="E154" s="271">
        <f t="shared" si="71"/>
        <v>0</v>
      </c>
      <c r="F154" s="271" t="str">
        <f>IF('①7.積算内訳（PR）'!F153="","",'①7.積算内訳（PR）'!F153)</f>
        <v/>
      </c>
      <c r="G154" s="271" t="str">
        <f>IF('①7.積算内訳（PR）'!G153="","",'①7.積算内訳（PR）'!G153)</f>
        <v/>
      </c>
      <c r="H154" s="657" t="str">
        <f>IF('①7.積算内訳（PR）'!H153="","",'①7.積算内訳（PR）'!H153)</f>
        <v/>
      </c>
      <c r="I154" s="1570"/>
      <c r="J154" s="257" t="s">
        <v>194</v>
      </c>
      <c r="K154" s="253"/>
      <c r="L154" s="271" t="str">
        <f t="shared" si="72"/>
        <v/>
      </c>
      <c r="M154" s="254" t="str">
        <f t="shared" si="73"/>
        <v/>
      </c>
      <c r="N154" s="254" t="str">
        <f t="shared" si="74"/>
        <v/>
      </c>
      <c r="O154" s="254" t="str">
        <f t="shared" si="75"/>
        <v/>
      </c>
      <c r="P154" s="1575"/>
      <c r="Q154" s="1191"/>
      <c r="R154" s="1192"/>
      <c r="S154" s="240"/>
      <c r="T154" s="213"/>
    </row>
    <row r="155" spans="2:20" ht="19.5" hidden="1" customHeight="1">
      <c r="B155" s="1176"/>
      <c r="C155" s="252" t="s">
        <v>195</v>
      </c>
      <c r="D155" s="253"/>
      <c r="E155" s="271">
        <f t="shared" si="71"/>
        <v>0</v>
      </c>
      <c r="F155" s="271" t="str">
        <f>IF('①7.積算内訳（PR）'!F154="","",'①7.積算内訳（PR）'!F154)</f>
        <v/>
      </c>
      <c r="G155" s="271" t="str">
        <f>IF('①7.積算内訳（PR）'!G154="","",'①7.積算内訳（PR）'!G154)</f>
        <v/>
      </c>
      <c r="H155" s="657" t="str">
        <f>IF('①7.積算内訳（PR）'!H154="","",'①7.積算内訳（PR）'!H154)</f>
        <v/>
      </c>
      <c r="I155" s="1570"/>
      <c r="J155" s="252" t="s">
        <v>195</v>
      </c>
      <c r="K155" s="253"/>
      <c r="L155" s="271" t="str">
        <f t="shared" si="72"/>
        <v/>
      </c>
      <c r="M155" s="254" t="str">
        <f t="shared" si="73"/>
        <v/>
      </c>
      <c r="N155" s="254" t="str">
        <f t="shared" si="74"/>
        <v/>
      </c>
      <c r="O155" s="254" t="str">
        <f t="shared" si="75"/>
        <v/>
      </c>
      <c r="P155" s="1575"/>
      <c r="Q155" s="1191"/>
      <c r="R155" s="1192"/>
      <c r="S155" s="240"/>
      <c r="T155" s="213"/>
    </row>
    <row r="156" spans="2:20" ht="19.5" hidden="1" customHeight="1" thickBot="1">
      <c r="B156" s="1177"/>
      <c r="C156" s="258" t="s">
        <v>196</v>
      </c>
      <c r="D156" s="662" t="str">
        <f>IF('①7.積算内訳（PR）'!D155="","",'①7.積算内訳（PR）'!D155)</f>
        <v/>
      </c>
      <c r="E156" s="272">
        <f>SUM(F156:H156)</f>
        <v>0</v>
      </c>
      <c r="F156" s="272" t="str">
        <f>IF('①7.積算内訳（PR）'!F155="","",'①7.積算内訳（PR）'!F155)</f>
        <v/>
      </c>
      <c r="G156" s="272" t="str">
        <f>IF('①7.積算内訳（PR）'!G155="","",'①7.積算内訳（PR）'!G155)</f>
        <v/>
      </c>
      <c r="H156" s="659" t="str">
        <f>IF('①7.積算内訳（PR）'!H155="","",'①7.積算内訳（PR）'!H155)</f>
        <v/>
      </c>
      <c r="I156" s="1571"/>
      <c r="J156" s="258" t="s">
        <v>196</v>
      </c>
      <c r="K156" s="259"/>
      <c r="L156" s="272" t="str">
        <f t="shared" si="72"/>
        <v/>
      </c>
      <c r="M156" s="260" t="str">
        <f t="shared" si="73"/>
        <v/>
      </c>
      <c r="N156" s="260" t="str">
        <f t="shared" si="74"/>
        <v/>
      </c>
      <c r="O156" s="260" t="str">
        <f t="shared" si="75"/>
        <v/>
      </c>
      <c r="P156" s="1576"/>
      <c r="Q156" s="1193"/>
      <c r="R156" s="1194"/>
      <c r="S156" s="240"/>
      <c r="T156" s="213"/>
    </row>
    <row r="157" spans="2:20" ht="37.5" hidden="1" customHeight="1">
      <c r="B157" s="368" t="str">
        <f>IF('①4.事業内容（PR）'!B20="","",'①4.事業内容（PR）'!B20)</f>
        <v/>
      </c>
      <c r="C157" s="1199" t="str">
        <f>IF('①4.事業内容（PR）'!C20="","",'①4.事業内容（PR）'!C20)</f>
        <v/>
      </c>
      <c r="D157" s="1200"/>
      <c r="E157" s="267">
        <f>SUM(E158:E166)</f>
        <v>0</v>
      </c>
      <c r="F157" s="267">
        <f>SUM(F158:F166)</f>
        <v>0</v>
      </c>
      <c r="G157" s="267">
        <f>SUM(G158:G166)</f>
        <v>0</v>
      </c>
      <c r="H157" s="660">
        <f>SUM(H158:H166)</f>
        <v>0</v>
      </c>
      <c r="I157" s="664" t="str">
        <f>IF(B157="","",B157)</f>
        <v/>
      </c>
      <c r="J157" s="1199" t="str">
        <f>IF('⑦1.活動計画変更（PR）'!C37="変更",'⑦1.活動計画変更（PR）'!D37,IF('⑦1.活動計画変更（PR）'!C37="選択",'⑦1.活動計画変更（PR）'!D36,""))</f>
        <v/>
      </c>
      <c r="K157" s="1200"/>
      <c r="L157" s="267" t="str">
        <f>IF(SUM(L158:L166)=0,"",SUM(L158:L166))</f>
        <v/>
      </c>
      <c r="M157" s="267" t="str">
        <f>IF(SUM(M158:M166)=0,"",SUM(M158:M166))</f>
        <v/>
      </c>
      <c r="N157" s="267" t="str">
        <f>IF(SUM(N158:N166)=0,"",SUM(N158:N166))</f>
        <v/>
      </c>
      <c r="O157" s="267" t="str">
        <f>IF(SUM(O158:O166)=0,"",SUM(O158:O166))</f>
        <v/>
      </c>
      <c r="P157" s="262"/>
      <c r="Q157" s="1583"/>
      <c r="R157" s="1584"/>
      <c r="S157" s="237"/>
    </row>
    <row r="158" spans="2:20" ht="19.5" hidden="1" customHeight="1">
      <c r="B158" s="1175"/>
      <c r="C158" s="249" t="s">
        <v>188</v>
      </c>
      <c r="D158" s="250"/>
      <c r="E158" s="270">
        <f>SUM(F158:H158)</f>
        <v>0</v>
      </c>
      <c r="F158" s="270" t="str">
        <f>IF('①7.積算内訳（PR）'!F157="","",'①7.積算内訳（PR）'!F157)</f>
        <v/>
      </c>
      <c r="G158" s="270" t="str">
        <f>IF('①7.積算内訳（PR）'!G157="","",'①7.積算内訳（PR）'!G157)</f>
        <v/>
      </c>
      <c r="H158" s="656" t="str">
        <f>IF('①7.積算内訳（PR）'!H157="","",'①7.積算内訳（PR）'!H157)</f>
        <v/>
      </c>
      <c r="I158" s="1569" t="str">
        <f>IF('⑦1.活動計画変更（PR）'!C37="選択","",IF('⑦1.活動計画変更（PR）'!C37="変更",'⑦1.活動計画変更（PR）'!C37,IF('⑦1.活動計画変更（PR）'!C37="中止","中止","")))</f>
        <v/>
      </c>
      <c r="J158" s="249" t="s">
        <v>188</v>
      </c>
      <c r="K158" s="250"/>
      <c r="L158" s="270" t="str">
        <f>IF(SUM(M158:O158)=0,"",SUM(M158:O158))</f>
        <v/>
      </c>
      <c r="M158" s="251" t="str">
        <f>IF(F158="","",IF(I$158="中止","",F158))</f>
        <v/>
      </c>
      <c r="N158" s="251" t="str">
        <f>IF(G158="","",IF(I$158="中止","",G158))</f>
        <v/>
      </c>
      <c r="O158" s="251" t="str">
        <f>IF(H158="","",IF(I$158="中止","",H158))</f>
        <v/>
      </c>
      <c r="P158" s="1574"/>
      <c r="Q158" s="1572"/>
      <c r="R158" s="1573"/>
      <c r="S158" s="240"/>
      <c r="T158" s="213"/>
    </row>
    <row r="159" spans="2:20" ht="19.5" hidden="1" customHeight="1">
      <c r="B159" s="1176"/>
      <c r="C159" s="252" t="s">
        <v>189</v>
      </c>
      <c r="D159" s="253"/>
      <c r="E159" s="271">
        <f t="shared" ref="E159:E165" si="76">SUM(F159:H159)</f>
        <v>0</v>
      </c>
      <c r="F159" s="271" t="str">
        <f>IF('①7.積算内訳（PR）'!F158="","",'①7.積算内訳（PR）'!F158)</f>
        <v/>
      </c>
      <c r="G159" s="271" t="str">
        <f>IF('①7.積算内訳（PR）'!G158="","",'①7.積算内訳（PR）'!G158)</f>
        <v/>
      </c>
      <c r="H159" s="657" t="str">
        <f>IF('①7.積算内訳（PR）'!H158="","",'①7.積算内訳（PR）'!H158)</f>
        <v/>
      </c>
      <c r="I159" s="1570"/>
      <c r="J159" s="252" t="s">
        <v>189</v>
      </c>
      <c r="K159" s="253"/>
      <c r="L159" s="271" t="str">
        <f t="shared" ref="L159:L166" si="77">IF(SUM(M159:O159)=0,"",SUM(M159:O159))</f>
        <v/>
      </c>
      <c r="M159" s="254" t="str">
        <f t="shared" ref="M159:M166" si="78">IF(F159="","",IF(I$158="中止","",F159))</f>
        <v/>
      </c>
      <c r="N159" s="254" t="str">
        <f t="shared" ref="N159:N166" si="79">IF(G159="","",IF(I$158="中止","",G159))</f>
        <v/>
      </c>
      <c r="O159" s="254" t="str">
        <f t="shared" ref="O159:O166" si="80">IF(H159="","",IF(I$158="中止","",H159))</f>
        <v/>
      </c>
      <c r="P159" s="1575"/>
      <c r="Q159" s="1191"/>
      <c r="R159" s="1192"/>
      <c r="S159" s="237"/>
    </row>
    <row r="160" spans="2:20" ht="19.5" hidden="1" customHeight="1">
      <c r="B160" s="1176"/>
      <c r="C160" s="252" t="s">
        <v>190</v>
      </c>
      <c r="D160" s="253"/>
      <c r="E160" s="271">
        <f t="shared" si="76"/>
        <v>0</v>
      </c>
      <c r="F160" s="271" t="str">
        <f>IF('①7.積算内訳（PR）'!F159="","",'①7.積算内訳（PR）'!F159)</f>
        <v/>
      </c>
      <c r="G160" s="271" t="str">
        <f>IF('①7.積算内訳（PR）'!G159="","",'①7.積算内訳（PR）'!G159)</f>
        <v/>
      </c>
      <c r="H160" s="657" t="str">
        <f>IF('①7.積算内訳（PR）'!H159="","",'①7.積算内訳（PR）'!H159)</f>
        <v/>
      </c>
      <c r="I160" s="1570"/>
      <c r="J160" s="252" t="s">
        <v>190</v>
      </c>
      <c r="K160" s="253"/>
      <c r="L160" s="271" t="str">
        <f t="shared" si="77"/>
        <v/>
      </c>
      <c r="M160" s="254" t="str">
        <f t="shared" si="78"/>
        <v/>
      </c>
      <c r="N160" s="254" t="str">
        <f t="shared" si="79"/>
        <v/>
      </c>
      <c r="O160" s="254" t="str">
        <f t="shared" si="80"/>
        <v/>
      </c>
      <c r="P160" s="1575"/>
      <c r="Q160" s="1191"/>
      <c r="R160" s="1192"/>
      <c r="S160" s="237"/>
    </row>
    <row r="161" spans="2:20" ht="19.5" hidden="1" customHeight="1">
      <c r="B161" s="1176"/>
      <c r="C161" s="255" t="s">
        <v>191</v>
      </c>
      <c r="D161" s="253"/>
      <c r="E161" s="271">
        <f t="shared" si="76"/>
        <v>0</v>
      </c>
      <c r="F161" s="271" t="str">
        <f>IF('①7.積算内訳（PR）'!F160="","",'①7.積算内訳（PR）'!F160)</f>
        <v/>
      </c>
      <c r="G161" s="271" t="str">
        <f>IF('①7.積算内訳（PR）'!G160="","",'①7.積算内訳（PR）'!G160)</f>
        <v/>
      </c>
      <c r="H161" s="657" t="str">
        <f>IF('①7.積算内訳（PR）'!H160="","",'①7.積算内訳（PR）'!H160)</f>
        <v/>
      </c>
      <c r="I161" s="1570"/>
      <c r="J161" s="255" t="s">
        <v>191</v>
      </c>
      <c r="K161" s="253"/>
      <c r="L161" s="271" t="str">
        <f t="shared" si="77"/>
        <v/>
      </c>
      <c r="M161" s="254" t="str">
        <f t="shared" si="78"/>
        <v/>
      </c>
      <c r="N161" s="254" t="str">
        <f t="shared" si="79"/>
        <v/>
      </c>
      <c r="O161" s="254" t="str">
        <f t="shared" si="80"/>
        <v/>
      </c>
      <c r="P161" s="1575"/>
      <c r="Q161" s="1191"/>
      <c r="R161" s="1192"/>
      <c r="S161" s="237"/>
    </row>
    <row r="162" spans="2:20" ht="19.5" hidden="1" customHeight="1">
      <c r="B162" s="1176"/>
      <c r="C162" s="252" t="s">
        <v>192</v>
      </c>
      <c r="D162" s="253"/>
      <c r="E162" s="271">
        <f t="shared" si="76"/>
        <v>0</v>
      </c>
      <c r="F162" s="271" t="str">
        <f>IF('①7.積算内訳（PR）'!F161="","",'①7.積算内訳（PR）'!F161)</f>
        <v/>
      </c>
      <c r="G162" s="271" t="str">
        <f>IF('①7.積算内訳（PR）'!G161="","",'①7.積算内訳（PR）'!G161)</f>
        <v/>
      </c>
      <c r="H162" s="657" t="str">
        <f>IF('①7.積算内訳（PR）'!H161="","",'①7.積算内訳（PR）'!H161)</f>
        <v/>
      </c>
      <c r="I162" s="1570"/>
      <c r="J162" s="252" t="s">
        <v>192</v>
      </c>
      <c r="K162" s="253"/>
      <c r="L162" s="271" t="str">
        <f t="shared" si="77"/>
        <v/>
      </c>
      <c r="M162" s="254" t="str">
        <f t="shared" si="78"/>
        <v/>
      </c>
      <c r="N162" s="254" t="str">
        <f t="shared" si="79"/>
        <v/>
      </c>
      <c r="O162" s="254" t="str">
        <f t="shared" si="80"/>
        <v/>
      </c>
      <c r="P162" s="1575"/>
      <c r="Q162" s="1191"/>
      <c r="R162" s="1192"/>
      <c r="S162" s="240"/>
      <c r="T162" s="213"/>
    </row>
    <row r="163" spans="2:20" ht="19.5" hidden="1" customHeight="1">
      <c r="B163" s="1176"/>
      <c r="C163" s="252" t="s">
        <v>193</v>
      </c>
      <c r="D163" s="253"/>
      <c r="E163" s="271">
        <f t="shared" si="76"/>
        <v>0</v>
      </c>
      <c r="F163" s="658" t="str">
        <f>IF('①7.積算内訳（PR）'!F162="","",'①7.積算内訳（PR）'!F162)</f>
        <v/>
      </c>
      <c r="G163" s="658" t="str">
        <f>IF('①7.積算内訳（PR）'!G162="","",'①7.積算内訳（PR）'!G162)</f>
        <v/>
      </c>
      <c r="H163" s="657" t="str">
        <f>IF('①7.積算内訳（PR）'!H162="","",'①7.積算内訳（PR）'!H162)</f>
        <v/>
      </c>
      <c r="I163" s="1570"/>
      <c r="J163" s="252" t="s">
        <v>193</v>
      </c>
      <c r="K163" s="253"/>
      <c r="L163" s="271" t="str">
        <f t="shared" si="77"/>
        <v/>
      </c>
      <c r="M163" s="256" t="str">
        <f t="shared" si="78"/>
        <v/>
      </c>
      <c r="N163" s="256" t="str">
        <f t="shared" si="79"/>
        <v/>
      </c>
      <c r="O163" s="256" t="str">
        <f t="shared" si="80"/>
        <v/>
      </c>
      <c r="P163" s="1575"/>
      <c r="Q163" s="1191"/>
      <c r="R163" s="1192"/>
      <c r="S163" s="240"/>
      <c r="T163" s="213"/>
    </row>
    <row r="164" spans="2:20" ht="19.5" hidden="1" customHeight="1">
      <c r="B164" s="1176"/>
      <c r="C164" s="257" t="s">
        <v>194</v>
      </c>
      <c r="D164" s="253"/>
      <c r="E164" s="271">
        <f t="shared" si="76"/>
        <v>0</v>
      </c>
      <c r="F164" s="271" t="str">
        <f>IF('①7.積算内訳（PR）'!F163="","",'①7.積算内訳（PR）'!F163)</f>
        <v/>
      </c>
      <c r="G164" s="271" t="str">
        <f>IF('①7.積算内訳（PR）'!G163="","",'①7.積算内訳（PR）'!G163)</f>
        <v/>
      </c>
      <c r="H164" s="657" t="str">
        <f>IF('①7.積算内訳（PR）'!H163="","",'①7.積算内訳（PR）'!H163)</f>
        <v/>
      </c>
      <c r="I164" s="1570"/>
      <c r="J164" s="257" t="s">
        <v>194</v>
      </c>
      <c r="K164" s="253"/>
      <c r="L164" s="271" t="str">
        <f t="shared" si="77"/>
        <v/>
      </c>
      <c r="M164" s="254" t="str">
        <f t="shared" si="78"/>
        <v/>
      </c>
      <c r="N164" s="254" t="str">
        <f t="shared" si="79"/>
        <v/>
      </c>
      <c r="O164" s="254" t="str">
        <f t="shared" si="80"/>
        <v/>
      </c>
      <c r="P164" s="1575"/>
      <c r="Q164" s="1191"/>
      <c r="R164" s="1192"/>
      <c r="S164" s="240"/>
      <c r="T164" s="213"/>
    </row>
    <row r="165" spans="2:20" ht="19.5" hidden="1" customHeight="1">
      <c r="B165" s="1176"/>
      <c r="C165" s="252" t="s">
        <v>195</v>
      </c>
      <c r="D165" s="253"/>
      <c r="E165" s="271">
        <f t="shared" si="76"/>
        <v>0</v>
      </c>
      <c r="F165" s="271" t="str">
        <f>IF('①7.積算内訳（PR）'!F164="","",'①7.積算内訳（PR）'!F164)</f>
        <v/>
      </c>
      <c r="G165" s="271" t="str">
        <f>IF('①7.積算内訳（PR）'!G164="","",'①7.積算内訳（PR）'!G164)</f>
        <v/>
      </c>
      <c r="H165" s="657" t="str">
        <f>IF('①7.積算内訳（PR）'!H164="","",'①7.積算内訳（PR）'!H164)</f>
        <v/>
      </c>
      <c r="I165" s="1570"/>
      <c r="J165" s="252" t="s">
        <v>195</v>
      </c>
      <c r="K165" s="253"/>
      <c r="L165" s="271" t="str">
        <f t="shared" si="77"/>
        <v/>
      </c>
      <c r="M165" s="254" t="str">
        <f t="shared" si="78"/>
        <v/>
      </c>
      <c r="N165" s="254" t="str">
        <f t="shared" si="79"/>
        <v/>
      </c>
      <c r="O165" s="254" t="str">
        <f t="shared" si="80"/>
        <v/>
      </c>
      <c r="P165" s="1575"/>
      <c r="Q165" s="1191"/>
      <c r="R165" s="1192"/>
      <c r="S165" s="240"/>
      <c r="T165" s="213"/>
    </row>
    <row r="166" spans="2:20" ht="19.5" hidden="1" customHeight="1" thickBot="1">
      <c r="B166" s="1177"/>
      <c r="C166" s="258" t="s">
        <v>196</v>
      </c>
      <c r="D166" s="662" t="str">
        <f>IF('①7.積算内訳（PR）'!D165="","",'①7.積算内訳（PR）'!D165)</f>
        <v/>
      </c>
      <c r="E166" s="272">
        <f>SUM(F166:H166)</f>
        <v>0</v>
      </c>
      <c r="F166" s="272" t="str">
        <f>IF('①7.積算内訳（PR）'!F165="","",'①7.積算内訳（PR）'!F165)</f>
        <v/>
      </c>
      <c r="G166" s="272" t="str">
        <f>IF('①7.積算内訳（PR）'!G165="","",'①7.積算内訳（PR）'!G165)</f>
        <v/>
      </c>
      <c r="H166" s="659" t="str">
        <f>IF('①7.積算内訳（PR）'!H165="","",'①7.積算内訳（PR）'!H165)</f>
        <v/>
      </c>
      <c r="I166" s="1571"/>
      <c r="J166" s="258" t="s">
        <v>196</v>
      </c>
      <c r="K166" s="259"/>
      <c r="L166" s="272" t="str">
        <f t="shared" si="77"/>
        <v/>
      </c>
      <c r="M166" s="260" t="str">
        <f t="shared" si="78"/>
        <v/>
      </c>
      <c r="N166" s="260" t="str">
        <f t="shared" si="79"/>
        <v/>
      </c>
      <c r="O166" s="260" t="str">
        <f t="shared" si="80"/>
        <v/>
      </c>
      <c r="P166" s="1576"/>
      <c r="Q166" s="1193"/>
      <c r="R166" s="1194"/>
      <c r="S166" s="240"/>
      <c r="T166" s="213"/>
    </row>
    <row r="167" spans="2:20" ht="37.5" hidden="1" customHeight="1">
      <c r="B167" s="368" t="str">
        <f>IF('①4.事業内容（PR）'!B21="","",'①4.事業内容（PR）'!B21)</f>
        <v/>
      </c>
      <c r="C167" s="1199" t="str">
        <f>IF('①4.事業内容（PR）'!C21="","",'①4.事業内容（PR）'!C21)</f>
        <v/>
      </c>
      <c r="D167" s="1200"/>
      <c r="E167" s="267">
        <f>SUM(E168:E176)</f>
        <v>0</v>
      </c>
      <c r="F167" s="267">
        <f>SUM(F168:F176)</f>
        <v>0</v>
      </c>
      <c r="G167" s="267">
        <f>SUM(G168:G176)</f>
        <v>0</v>
      </c>
      <c r="H167" s="660">
        <f>SUM(H168:H176)</f>
        <v>0</v>
      </c>
      <c r="I167" s="664" t="str">
        <f>IF(B167="","",B167)</f>
        <v/>
      </c>
      <c r="J167" s="1199" t="str">
        <f>IF('⑦1.活動計画変更（PR）'!C39="変更",'⑦1.活動計画変更（PR）'!D39,IF('⑦1.活動計画変更（PR）'!C39="選択",'⑦1.活動計画変更（PR）'!D38,""))</f>
        <v/>
      </c>
      <c r="K167" s="1200"/>
      <c r="L167" s="267" t="str">
        <f>IF(SUM(L168:L176)=0,"",SUM(L168:L176))</f>
        <v/>
      </c>
      <c r="M167" s="267" t="str">
        <f>IF(SUM(M168:M176)=0,"",SUM(M168:M176))</f>
        <v/>
      </c>
      <c r="N167" s="267" t="str">
        <f>IF(SUM(N168:N176)=0,"",SUM(N168:N176))</f>
        <v/>
      </c>
      <c r="O167" s="267" t="str">
        <f>IF(SUM(O168:O176)=0,"",SUM(O168:O176))</f>
        <v/>
      </c>
      <c r="P167" s="261"/>
      <c r="Q167" s="1585"/>
      <c r="R167" s="1586"/>
      <c r="S167" s="237"/>
    </row>
    <row r="168" spans="2:20" ht="19.5" hidden="1" customHeight="1">
      <c r="B168" s="1175"/>
      <c r="C168" s="249" t="s">
        <v>188</v>
      </c>
      <c r="D168" s="250"/>
      <c r="E168" s="270">
        <f>SUM(F168:H168)</f>
        <v>0</v>
      </c>
      <c r="F168" s="270" t="str">
        <f>IF('①7.積算内訳（PR）'!F167="","",'①7.積算内訳（PR）'!F167)</f>
        <v/>
      </c>
      <c r="G168" s="270" t="str">
        <f>IF('①7.積算内訳（PR）'!G167="","",'①7.積算内訳（PR）'!G167)</f>
        <v/>
      </c>
      <c r="H168" s="656" t="str">
        <f>IF('①7.積算内訳（PR）'!H167="","",'①7.積算内訳（PR）'!H167)</f>
        <v/>
      </c>
      <c r="I168" s="1569" t="str">
        <f>IF('⑦1.活動計画変更（PR）'!C39="選択","",IF('⑦1.活動計画変更（PR）'!C39="変更",'⑦1.活動計画変更（PR）'!C39,IF('⑦1.活動計画変更（PR）'!C39="中止","中止","")))</f>
        <v/>
      </c>
      <c r="J168" s="249" t="s">
        <v>188</v>
      </c>
      <c r="K168" s="250"/>
      <c r="L168" s="270" t="str">
        <f>IF(SUM(M168:O168)=0,"",SUM(M168:O168))</f>
        <v/>
      </c>
      <c r="M168" s="251" t="str">
        <f>IF(F168="","",IF(I$168="中止","",F168))</f>
        <v/>
      </c>
      <c r="N168" s="251" t="str">
        <f>IF(G168="","",IF(I$168="中止","",G168))</f>
        <v/>
      </c>
      <c r="O168" s="251" t="str">
        <f>IF(H168="","",IF(I$168="中止","",H168))</f>
        <v/>
      </c>
      <c r="P168" s="1574"/>
      <c r="Q168" s="1572"/>
      <c r="R168" s="1573"/>
      <c r="S168" s="240"/>
      <c r="T168" s="213"/>
    </row>
    <row r="169" spans="2:20" ht="19.5" hidden="1" customHeight="1">
      <c r="B169" s="1176"/>
      <c r="C169" s="252" t="s">
        <v>189</v>
      </c>
      <c r="D169" s="253"/>
      <c r="E169" s="271">
        <f t="shared" ref="E169:E175" si="81">SUM(F169:H169)</f>
        <v>0</v>
      </c>
      <c r="F169" s="271" t="str">
        <f>IF('①7.積算内訳（PR）'!F168="","",'①7.積算内訳（PR）'!F168)</f>
        <v/>
      </c>
      <c r="G169" s="271" t="str">
        <f>IF('①7.積算内訳（PR）'!G168="","",'①7.積算内訳（PR）'!G168)</f>
        <v/>
      </c>
      <c r="H169" s="657" t="str">
        <f>IF('①7.積算内訳（PR）'!H168="","",'①7.積算内訳（PR）'!H168)</f>
        <v/>
      </c>
      <c r="I169" s="1570"/>
      <c r="J169" s="252" t="s">
        <v>189</v>
      </c>
      <c r="K169" s="253"/>
      <c r="L169" s="271" t="str">
        <f t="shared" ref="L169:L176" si="82">IF(SUM(M169:O169)=0,"",SUM(M169:O169))</f>
        <v/>
      </c>
      <c r="M169" s="254" t="str">
        <f t="shared" ref="M169:M176" si="83">IF(F169="","",IF(I$168="中止","",F169))</f>
        <v/>
      </c>
      <c r="N169" s="254" t="str">
        <f t="shared" ref="N169:N176" si="84">IF(G169="","",IF(I$168="中止","",G169))</f>
        <v/>
      </c>
      <c r="O169" s="254" t="str">
        <f t="shared" ref="O169:O176" si="85">IF(H169="","",IF(I$168="中止","",H169))</f>
        <v/>
      </c>
      <c r="P169" s="1575"/>
      <c r="Q169" s="1191"/>
      <c r="R169" s="1192"/>
      <c r="S169" s="237"/>
    </row>
    <row r="170" spans="2:20" ht="19.5" hidden="1" customHeight="1">
      <c r="B170" s="1176"/>
      <c r="C170" s="252" t="s">
        <v>190</v>
      </c>
      <c r="D170" s="253"/>
      <c r="E170" s="271">
        <f t="shared" si="81"/>
        <v>0</v>
      </c>
      <c r="F170" s="271" t="str">
        <f>IF('①7.積算内訳（PR）'!F169="","",'①7.積算内訳（PR）'!F169)</f>
        <v/>
      </c>
      <c r="G170" s="271" t="str">
        <f>IF('①7.積算内訳（PR）'!G169="","",'①7.積算内訳（PR）'!G169)</f>
        <v/>
      </c>
      <c r="H170" s="657" t="str">
        <f>IF('①7.積算内訳（PR）'!H169="","",'①7.積算内訳（PR）'!H169)</f>
        <v/>
      </c>
      <c r="I170" s="1570"/>
      <c r="J170" s="252" t="s">
        <v>190</v>
      </c>
      <c r="K170" s="253"/>
      <c r="L170" s="271" t="str">
        <f t="shared" si="82"/>
        <v/>
      </c>
      <c r="M170" s="254" t="str">
        <f t="shared" si="83"/>
        <v/>
      </c>
      <c r="N170" s="254" t="str">
        <f t="shared" si="84"/>
        <v/>
      </c>
      <c r="O170" s="254" t="str">
        <f t="shared" si="85"/>
        <v/>
      </c>
      <c r="P170" s="1575"/>
      <c r="Q170" s="1191"/>
      <c r="R170" s="1192"/>
      <c r="S170" s="237"/>
    </row>
    <row r="171" spans="2:20" ht="19.5" hidden="1" customHeight="1">
      <c r="B171" s="1176"/>
      <c r="C171" s="255" t="s">
        <v>191</v>
      </c>
      <c r="D171" s="253"/>
      <c r="E171" s="271">
        <f t="shared" si="81"/>
        <v>0</v>
      </c>
      <c r="F171" s="271" t="str">
        <f>IF('①7.積算内訳（PR）'!F170="","",'①7.積算内訳（PR）'!F170)</f>
        <v/>
      </c>
      <c r="G171" s="271" t="str">
        <f>IF('①7.積算内訳（PR）'!G170="","",'①7.積算内訳（PR）'!G170)</f>
        <v/>
      </c>
      <c r="H171" s="657" t="str">
        <f>IF('①7.積算内訳（PR）'!H170="","",'①7.積算内訳（PR）'!H170)</f>
        <v/>
      </c>
      <c r="I171" s="1570"/>
      <c r="J171" s="255" t="s">
        <v>191</v>
      </c>
      <c r="K171" s="253"/>
      <c r="L171" s="271" t="str">
        <f t="shared" si="82"/>
        <v/>
      </c>
      <c r="M171" s="254" t="str">
        <f t="shared" si="83"/>
        <v/>
      </c>
      <c r="N171" s="254" t="str">
        <f t="shared" si="84"/>
        <v/>
      </c>
      <c r="O171" s="254" t="str">
        <f t="shared" si="85"/>
        <v/>
      </c>
      <c r="P171" s="1575"/>
      <c r="Q171" s="1191"/>
      <c r="R171" s="1192"/>
      <c r="S171" s="237"/>
    </row>
    <row r="172" spans="2:20" ht="19.5" hidden="1" customHeight="1">
      <c r="B172" s="1176"/>
      <c r="C172" s="252" t="s">
        <v>192</v>
      </c>
      <c r="D172" s="253"/>
      <c r="E172" s="271">
        <f t="shared" si="81"/>
        <v>0</v>
      </c>
      <c r="F172" s="271" t="str">
        <f>IF('①7.積算内訳（PR）'!F171="","",'①7.積算内訳（PR）'!F171)</f>
        <v/>
      </c>
      <c r="G172" s="271" t="str">
        <f>IF('①7.積算内訳（PR）'!G171="","",'①7.積算内訳（PR）'!G171)</f>
        <v/>
      </c>
      <c r="H172" s="657" t="str">
        <f>IF('①7.積算内訳（PR）'!H171="","",'①7.積算内訳（PR）'!H171)</f>
        <v/>
      </c>
      <c r="I172" s="1570"/>
      <c r="J172" s="252" t="s">
        <v>192</v>
      </c>
      <c r="K172" s="253"/>
      <c r="L172" s="271" t="str">
        <f t="shared" si="82"/>
        <v/>
      </c>
      <c r="M172" s="254" t="str">
        <f t="shared" si="83"/>
        <v/>
      </c>
      <c r="N172" s="254" t="str">
        <f t="shared" si="84"/>
        <v/>
      </c>
      <c r="O172" s="254" t="str">
        <f t="shared" si="85"/>
        <v/>
      </c>
      <c r="P172" s="1575"/>
      <c r="Q172" s="1191"/>
      <c r="R172" s="1192"/>
      <c r="S172" s="240"/>
      <c r="T172" s="213"/>
    </row>
    <row r="173" spans="2:20" ht="19.5" hidden="1" customHeight="1">
      <c r="B173" s="1176"/>
      <c r="C173" s="252" t="s">
        <v>193</v>
      </c>
      <c r="D173" s="253"/>
      <c r="E173" s="271">
        <f t="shared" si="81"/>
        <v>0</v>
      </c>
      <c r="F173" s="658" t="str">
        <f>IF('①7.積算内訳（PR）'!F172="","",'①7.積算内訳（PR）'!F172)</f>
        <v/>
      </c>
      <c r="G173" s="658" t="str">
        <f>IF('①7.積算内訳（PR）'!G172="","",'①7.積算内訳（PR）'!G172)</f>
        <v/>
      </c>
      <c r="H173" s="657" t="str">
        <f>IF('①7.積算内訳（PR）'!H172="","",'①7.積算内訳（PR）'!H172)</f>
        <v/>
      </c>
      <c r="I173" s="1570"/>
      <c r="J173" s="252" t="s">
        <v>193</v>
      </c>
      <c r="K173" s="253"/>
      <c r="L173" s="271" t="str">
        <f t="shared" si="82"/>
        <v/>
      </c>
      <c r="M173" s="256" t="str">
        <f t="shared" si="83"/>
        <v/>
      </c>
      <c r="N173" s="256" t="str">
        <f t="shared" si="84"/>
        <v/>
      </c>
      <c r="O173" s="256" t="str">
        <f t="shared" si="85"/>
        <v/>
      </c>
      <c r="P173" s="1575"/>
      <c r="Q173" s="1191"/>
      <c r="R173" s="1192"/>
      <c r="S173" s="240"/>
      <c r="T173" s="213"/>
    </row>
    <row r="174" spans="2:20" ht="19.5" hidden="1" customHeight="1">
      <c r="B174" s="1176"/>
      <c r="C174" s="257" t="s">
        <v>194</v>
      </c>
      <c r="D174" s="253"/>
      <c r="E174" s="271">
        <f t="shared" si="81"/>
        <v>0</v>
      </c>
      <c r="F174" s="271" t="str">
        <f>IF('①7.積算内訳（PR）'!F173="","",'①7.積算内訳（PR）'!F173)</f>
        <v/>
      </c>
      <c r="G174" s="271" t="str">
        <f>IF('①7.積算内訳（PR）'!G173="","",'①7.積算内訳（PR）'!G173)</f>
        <v/>
      </c>
      <c r="H174" s="657" t="str">
        <f>IF('①7.積算内訳（PR）'!H173="","",'①7.積算内訳（PR）'!H173)</f>
        <v/>
      </c>
      <c r="I174" s="1570"/>
      <c r="J174" s="257" t="s">
        <v>194</v>
      </c>
      <c r="K174" s="253"/>
      <c r="L174" s="271" t="str">
        <f t="shared" si="82"/>
        <v/>
      </c>
      <c r="M174" s="254" t="str">
        <f t="shared" si="83"/>
        <v/>
      </c>
      <c r="N174" s="254" t="str">
        <f t="shared" si="84"/>
        <v/>
      </c>
      <c r="O174" s="254" t="str">
        <f t="shared" si="85"/>
        <v/>
      </c>
      <c r="P174" s="1575"/>
      <c r="Q174" s="1191"/>
      <c r="R174" s="1192"/>
      <c r="S174" s="240"/>
      <c r="T174" s="213"/>
    </row>
    <row r="175" spans="2:20" ht="19.5" hidden="1" customHeight="1">
      <c r="B175" s="1176"/>
      <c r="C175" s="252" t="s">
        <v>195</v>
      </c>
      <c r="D175" s="253"/>
      <c r="E175" s="271">
        <f t="shared" si="81"/>
        <v>0</v>
      </c>
      <c r="F175" s="271" t="str">
        <f>IF('①7.積算内訳（PR）'!F174="","",'①7.積算内訳（PR）'!F174)</f>
        <v/>
      </c>
      <c r="G175" s="271" t="str">
        <f>IF('①7.積算内訳（PR）'!G174="","",'①7.積算内訳（PR）'!G174)</f>
        <v/>
      </c>
      <c r="H175" s="657" t="str">
        <f>IF('①7.積算内訳（PR）'!H174="","",'①7.積算内訳（PR）'!H174)</f>
        <v/>
      </c>
      <c r="I175" s="1570"/>
      <c r="J175" s="252" t="s">
        <v>195</v>
      </c>
      <c r="K175" s="253"/>
      <c r="L175" s="271" t="str">
        <f t="shared" si="82"/>
        <v/>
      </c>
      <c r="M175" s="254" t="str">
        <f t="shared" si="83"/>
        <v/>
      </c>
      <c r="N175" s="254" t="str">
        <f t="shared" si="84"/>
        <v/>
      </c>
      <c r="O175" s="254" t="str">
        <f t="shared" si="85"/>
        <v/>
      </c>
      <c r="P175" s="1575"/>
      <c r="Q175" s="1191"/>
      <c r="R175" s="1192"/>
      <c r="S175" s="240"/>
      <c r="T175" s="213"/>
    </row>
    <row r="176" spans="2:20" ht="19.5" hidden="1" customHeight="1" thickBot="1">
      <c r="B176" s="1177"/>
      <c r="C176" s="258" t="s">
        <v>196</v>
      </c>
      <c r="D176" s="662" t="str">
        <f>IF('①7.積算内訳（PR）'!D175="","",'①7.積算内訳（PR）'!D175)</f>
        <v/>
      </c>
      <c r="E176" s="277">
        <f>SUM(F176:H176)</f>
        <v>0</v>
      </c>
      <c r="F176" s="272" t="str">
        <f>IF('①7.積算内訳（PR）'!F175="","",'①7.積算内訳（PR）'!F175)</f>
        <v/>
      </c>
      <c r="G176" s="272" t="str">
        <f>IF('①7.積算内訳（PR）'!G175="","",'①7.積算内訳（PR）'!G175)</f>
        <v/>
      </c>
      <c r="H176" s="659" t="str">
        <f>IF('①7.積算内訳（PR）'!H175="","",'①7.積算内訳（PR）'!H175)</f>
        <v/>
      </c>
      <c r="I176" s="1571"/>
      <c r="J176" s="258" t="s">
        <v>196</v>
      </c>
      <c r="K176" s="259"/>
      <c r="L176" s="272" t="str">
        <f t="shared" si="82"/>
        <v/>
      </c>
      <c r="M176" s="260" t="str">
        <f t="shared" si="83"/>
        <v/>
      </c>
      <c r="N176" s="260" t="str">
        <f t="shared" si="84"/>
        <v/>
      </c>
      <c r="O176" s="260" t="str">
        <f t="shared" si="85"/>
        <v/>
      </c>
      <c r="P176" s="1576"/>
      <c r="Q176" s="1193"/>
      <c r="R176" s="1194"/>
      <c r="S176" s="240"/>
      <c r="T176" s="213"/>
    </row>
    <row r="177" spans="2:20" ht="37.5" hidden="1" customHeight="1">
      <c r="B177" s="268" t="str">
        <f>IF('①4.事業内容（PR）'!B22="","",'①4.事業内容（PR）'!B22)</f>
        <v/>
      </c>
      <c r="C177" s="1199" t="str">
        <f>IF('①4.事業内容（PR）'!C22="","",'①4.事業内容（PR）'!C22)</f>
        <v/>
      </c>
      <c r="D177" s="1200"/>
      <c r="E177" s="269">
        <f>SUM(E178:E186)</f>
        <v>0</v>
      </c>
      <c r="F177" s="269">
        <f>SUM(F178:F186)</f>
        <v>0</v>
      </c>
      <c r="G177" s="269">
        <f>SUM(G178:G186)</f>
        <v>0</v>
      </c>
      <c r="H177" s="661">
        <f>SUM(H178:H186)</f>
        <v>0</v>
      </c>
      <c r="I177" s="664" t="str">
        <f>IF(B177="","",B177)</f>
        <v/>
      </c>
      <c r="J177" s="1199" t="str">
        <f>IF('⑦1.活動計画変更（PR）'!C41="変更",'⑦1.活動計画変更（PR）'!D41,IF('⑦1.活動計画変更（PR）'!C41="選択",'⑦1.活動計画変更（PR）'!D40,""))</f>
        <v/>
      </c>
      <c r="K177" s="1200"/>
      <c r="L177" s="267" t="str">
        <f>IF(SUM(L178:L186)=0,"",SUM(L178:L186))</f>
        <v/>
      </c>
      <c r="M177" s="267" t="str">
        <f>IF(SUM(M178:M186)=0,"",SUM(M178:M186))</f>
        <v/>
      </c>
      <c r="N177" s="267" t="str">
        <f>IF(SUM(N178:N186)=0,"",SUM(N178:N186))</f>
        <v/>
      </c>
      <c r="O177" s="267" t="str">
        <f>IF(SUM(O178:O186)=0,"",SUM(O178:O186))</f>
        <v/>
      </c>
      <c r="P177" s="263"/>
      <c r="Q177" s="1583"/>
      <c r="R177" s="1584"/>
      <c r="S177" s="237"/>
    </row>
    <row r="178" spans="2:20" ht="19.5" hidden="1" customHeight="1">
      <c r="B178" s="1175"/>
      <c r="C178" s="249" t="s">
        <v>188</v>
      </c>
      <c r="D178" s="250"/>
      <c r="E178" s="270">
        <f>SUM(F178:H178)</f>
        <v>0</v>
      </c>
      <c r="F178" s="270" t="str">
        <f>IF('①7.積算内訳（PR）'!F177="","",'①7.積算内訳（PR）'!F177)</f>
        <v/>
      </c>
      <c r="G178" s="270" t="str">
        <f>IF('①7.積算内訳（PR）'!G177="","",'①7.積算内訳（PR）'!G177)</f>
        <v/>
      </c>
      <c r="H178" s="656" t="str">
        <f>IF('①7.積算内訳（PR）'!H177="","",'①7.積算内訳（PR）'!H177)</f>
        <v/>
      </c>
      <c r="I178" s="1569" t="str">
        <f>IF('⑦1.活動計画変更（PR）'!C41="選択","",IF('⑦1.活動計画変更（PR）'!C41="変更",'⑦1.活動計画変更（PR）'!C41,IF('⑦1.活動計画変更（PR）'!C41="中止","中止","")))</f>
        <v/>
      </c>
      <c r="J178" s="249" t="s">
        <v>188</v>
      </c>
      <c r="K178" s="250"/>
      <c r="L178" s="270" t="str">
        <f>IF(SUM(M178:O178)=0,"",SUM(M178:O178))</f>
        <v/>
      </c>
      <c r="M178" s="251" t="str">
        <f>IF(F178="","",IF(I$178="中止","",F178))</f>
        <v/>
      </c>
      <c r="N178" s="251" t="str">
        <f>IF(G178="","",IF(I$178="中止","",G178))</f>
        <v/>
      </c>
      <c r="O178" s="251" t="str">
        <f>IF(H178="","",IF(I$178="中止","",H178))</f>
        <v/>
      </c>
      <c r="P178" s="1574"/>
      <c r="Q178" s="1572"/>
      <c r="R178" s="1573"/>
      <c r="S178" s="240"/>
      <c r="T178" s="213"/>
    </row>
    <row r="179" spans="2:20" ht="19.5" hidden="1" customHeight="1">
      <c r="B179" s="1176"/>
      <c r="C179" s="252" t="s">
        <v>189</v>
      </c>
      <c r="D179" s="253"/>
      <c r="E179" s="271">
        <f t="shared" ref="E179:E185" si="86">SUM(F179:H179)</f>
        <v>0</v>
      </c>
      <c r="F179" s="271" t="str">
        <f>IF('①7.積算内訳（PR）'!F178="","",'①7.積算内訳（PR）'!F178)</f>
        <v/>
      </c>
      <c r="G179" s="271" t="str">
        <f>IF('①7.積算内訳（PR）'!G178="","",'①7.積算内訳（PR）'!G178)</f>
        <v/>
      </c>
      <c r="H179" s="657" t="str">
        <f>IF('①7.積算内訳（PR）'!H178="","",'①7.積算内訳（PR）'!H178)</f>
        <v/>
      </c>
      <c r="I179" s="1570"/>
      <c r="J179" s="252" t="s">
        <v>189</v>
      </c>
      <c r="K179" s="253"/>
      <c r="L179" s="271" t="str">
        <f t="shared" ref="L179:L186" si="87">IF(SUM(M179:O179)=0,"",SUM(M179:O179))</f>
        <v/>
      </c>
      <c r="M179" s="254" t="str">
        <f t="shared" ref="M179:M186" si="88">IF(F179="","",IF(I$178="中止","",F179))</f>
        <v/>
      </c>
      <c r="N179" s="254" t="str">
        <f t="shared" ref="N179:N186" si="89">IF(G179="","",IF(I$178="中止","",G179))</f>
        <v/>
      </c>
      <c r="O179" s="254" t="str">
        <f t="shared" ref="O179:O186" si="90">IF(H179="","",IF(I$178="中止","",H179))</f>
        <v/>
      </c>
      <c r="P179" s="1575"/>
      <c r="Q179" s="1191"/>
      <c r="R179" s="1192"/>
      <c r="S179" s="237"/>
    </row>
    <row r="180" spans="2:20" ht="19.5" hidden="1" customHeight="1">
      <c r="B180" s="1176"/>
      <c r="C180" s="252" t="s">
        <v>190</v>
      </c>
      <c r="D180" s="253"/>
      <c r="E180" s="271">
        <f t="shared" si="86"/>
        <v>0</v>
      </c>
      <c r="F180" s="271" t="str">
        <f>IF('①7.積算内訳（PR）'!F179="","",'①7.積算内訳（PR）'!F179)</f>
        <v/>
      </c>
      <c r="G180" s="271" t="str">
        <f>IF('①7.積算内訳（PR）'!G179="","",'①7.積算内訳（PR）'!G179)</f>
        <v/>
      </c>
      <c r="H180" s="657" t="str">
        <f>IF('①7.積算内訳（PR）'!H179="","",'①7.積算内訳（PR）'!H179)</f>
        <v/>
      </c>
      <c r="I180" s="1570"/>
      <c r="J180" s="252" t="s">
        <v>190</v>
      </c>
      <c r="K180" s="253"/>
      <c r="L180" s="271" t="str">
        <f t="shared" si="87"/>
        <v/>
      </c>
      <c r="M180" s="254" t="str">
        <f t="shared" si="88"/>
        <v/>
      </c>
      <c r="N180" s="254" t="str">
        <f t="shared" si="89"/>
        <v/>
      </c>
      <c r="O180" s="254" t="str">
        <f t="shared" si="90"/>
        <v/>
      </c>
      <c r="P180" s="1575"/>
      <c r="Q180" s="1191"/>
      <c r="R180" s="1192"/>
      <c r="S180" s="237"/>
    </row>
    <row r="181" spans="2:20" ht="19.5" hidden="1" customHeight="1">
      <c r="B181" s="1176"/>
      <c r="C181" s="255" t="s">
        <v>191</v>
      </c>
      <c r="D181" s="253"/>
      <c r="E181" s="271">
        <f t="shared" si="86"/>
        <v>0</v>
      </c>
      <c r="F181" s="271" t="str">
        <f>IF('①7.積算内訳（PR）'!F180="","",'①7.積算内訳（PR）'!F180)</f>
        <v/>
      </c>
      <c r="G181" s="271" t="str">
        <f>IF('①7.積算内訳（PR）'!G180="","",'①7.積算内訳（PR）'!G180)</f>
        <v/>
      </c>
      <c r="H181" s="657" t="str">
        <f>IF('①7.積算内訳（PR）'!H180="","",'①7.積算内訳（PR）'!H180)</f>
        <v/>
      </c>
      <c r="I181" s="1570"/>
      <c r="J181" s="255" t="s">
        <v>191</v>
      </c>
      <c r="K181" s="253"/>
      <c r="L181" s="271" t="str">
        <f t="shared" si="87"/>
        <v/>
      </c>
      <c r="M181" s="254" t="str">
        <f t="shared" si="88"/>
        <v/>
      </c>
      <c r="N181" s="254" t="str">
        <f t="shared" si="89"/>
        <v/>
      </c>
      <c r="O181" s="254" t="str">
        <f t="shared" si="90"/>
        <v/>
      </c>
      <c r="P181" s="1575"/>
      <c r="Q181" s="1191"/>
      <c r="R181" s="1192"/>
      <c r="S181" s="237"/>
    </row>
    <row r="182" spans="2:20" ht="19.5" hidden="1" customHeight="1">
      <c r="B182" s="1176"/>
      <c r="C182" s="252" t="s">
        <v>192</v>
      </c>
      <c r="D182" s="253"/>
      <c r="E182" s="271">
        <f t="shared" si="86"/>
        <v>0</v>
      </c>
      <c r="F182" s="271" t="str">
        <f>IF('①7.積算内訳（PR）'!F181="","",'①7.積算内訳（PR）'!F181)</f>
        <v/>
      </c>
      <c r="G182" s="271" t="str">
        <f>IF('①7.積算内訳（PR）'!G181="","",'①7.積算内訳（PR）'!G181)</f>
        <v/>
      </c>
      <c r="H182" s="657" t="str">
        <f>IF('①7.積算内訳（PR）'!H181="","",'①7.積算内訳（PR）'!H181)</f>
        <v/>
      </c>
      <c r="I182" s="1570"/>
      <c r="J182" s="252" t="s">
        <v>192</v>
      </c>
      <c r="K182" s="253"/>
      <c r="L182" s="271" t="str">
        <f t="shared" si="87"/>
        <v/>
      </c>
      <c r="M182" s="254" t="str">
        <f t="shared" si="88"/>
        <v/>
      </c>
      <c r="N182" s="254" t="str">
        <f t="shared" si="89"/>
        <v/>
      </c>
      <c r="O182" s="254" t="str">
        <f t="shared" si="90"/>
        <v/>
      </c>
      <c r="P182" s="1575"/>
      <c r="Q182" s="1191"/>
      <c r="R182" s="1192"/>
      <c r="S182" s="240"/>
      <c r="T182" s="213"/>
    </row>
    <row r="183" spans="2:20" ht="19.5" hidden="1" customHeight="1">
      <c r="B183" s="1176"/>
      <c r="C183" s="252" t="s">
        <v>193</v>
      </c>
      <c r="D183" s="253"/>
      <c r="E183" s="271">
        <f t="shared" si="86"/>
        <v>0</v>
      </c>
      <c r="F183" s="658" t="str">
        <f>IF('①7.積算内訳（PR）'!F182="","",'①7.積算内訳（PR）'!F182)</f>
        <v/>
      </c>
      <c r="G183" s="658" t="str">
        <f>IF('①7.積算内訳（PR）'!G182="","",'①7.積算内訳（PR）'!G182)</f>
        <v/>
      </c>
      <c r="H183" s="657" t="str">
        <f>IF('①7.積算内訳（PR）'!H182="","",'①7.積算内訳（PR）'!H182)</f>
        <v/>
      </c>
      <c r="I183" s="1570"/>
      <c r="J183" s="252" t="s">
        <v>193</v>
      </c>
      <c r="K183" s="253"/>
      <c r="L183" s="271" t="str">
        <f t="shared" si="87"/>
        <v/>
      </c>
      <c r="M183" s="256" t="str">
        <f t="shared" si="88"/>
        <v/>
      </c>
      <c r="N183" s="256" t="str">
        <f t="shared" si="89"/>
        <v/>
      </c>
      <c r="O183" s="256" t="str">
        <f t="shared" si="90"/>
        <v/>
      </c>
      <c r="P183" s="1575"/>
      <c r="Q183" s="1191"/>
      <c r="R183" s="1192"/>
      <c r="S183" s="240"/>
      <c r="T183" s="213"/>
    </row>
    <row r="184" spans="2:20" ht="19.5" hidden="1" customHeight="1">
      <c r="B184" s="1176"/>
      <c r="C184" s="257" t="s">
        <v>194</v>
      </c>
      <c r="D184" s="253"/>
      <c r="E184" s="271">
        <f t="shared" si="86"/>
        <v>0</v>
      </c>
      <c r="F184" s="271" t="str">
        <f>IF('①7.積算内訳（PR）'!F183="","",'①7.積算内訳（PR）'!F183)</f>
        <v/>
      </c>
      <c r="G184" s="271" t="str">
        <f>IF('①7.積算内訳（PR）'!G183="","",'①7.積算内訳（PR）'!G183)</f>
        <v/>
      </c>
      <c r="H184" s="657" t="str">
        <f>IF('①7.積算内訳（PR）'!H183="","",'①7.積算内訳（PR）'!H183)</f>
        <v/>
      </c>
      <c r="I184" s="1570"/>
      <c r="J184" s="257" t="s">
        <v>194</v>
      </c>
      <c r="K184" s="253"/>
      <c r="L184" s="271" t="str">
        <f t="shared" si="87"/>
        <v/>
      </c>
      <c r="M184" s="254" t="str">
        <f t="shared" si="88"/>
        <v/>
      </c>
      <c r="N184" s="254" t="str">
        <f t="shared" si="89"/>
        <v/>
      </c>
      <c r="O184" s="254" t="str">
        <f t="shared" si="90"/>
        <v/>
      </c>
      <c r="P184" s="1575"/>
      <c r="Q184" s="1191"/>
      <c r="R184" s="1192"/>
      <c r="S184" s="240"/>
      <c r="T184" s="213"/>
    </row>
    <row r="185" spans="2:20" ht="19.5" hidden="1" customHeight="1">
      <c r="B185" s="1176"/>
      <c r="C185" s="252" t="s">
        <v>195</v>
      </c>
      <c r="D185" s="253"/>
      <c r="E185" s="271">
        <f t="shared" si="86"/>
        <v>0</v>
      </c>
      <c r="F185" s="271" t="str">
        <f>IF('①7.積算内訳（PR）'!F184="","",'①7.積算内訳（PR）'!F184)</f>
        <v/>
      </c>
      <c r="G185" s="271" t="str">
        <f>IF('①7.積算内訳（PR）'!G184="","",'①7.積算内訳（PR）'!G184)</f>
        <v/>
      </c>
      <c r="H185" s="657" t="str">
        <f>IF('①7.積算内訳（PR）'!H184="","",'①7.積算内訳（PR）'!H184)</f>
        <v/>
      </c>
      <c r="I185" s="1570"/>
      <c r="J185" s="252" t="s">
        <v>195</v>
      </c>
      <c r="K185" s="253"/>
      <c r="L185" s="271" t="str">
        <f t="shared" si="87"/>
        <v/>
      </c>
      <c r="M185" s="254" t="str">
        <f t="shared" si="88"/>
        <v/>
      </c>
      <c r="N185" s="254" t="str">
        <f t="shared" si="89"/>
        <v/>
      </c>
      <c r="O185" s="254" t="str">
        <f t="shared" si="90"/>
        <v/>
      </c>
      <c r="P185" s="1575"/>
      <c r="Q185" s="1191"/>
      <c r="R185" s="1192"/>
      <c r="S185" s="240"/>
      <c r="T185" s="213"/>
    </row>
    <row r="186" spans="2:20" ht="19.5" hidden="1" customHeight="1" thickBot="1">
      <c r="B186" s="1177"/>
      <c r="C186" s="258" t="s">
        <v>196</v>
      </c>
      <c r="D186" s="662" t="str">
        <f>IF('①7.積算内訳（PR）'!D185="","",'①7.積算内訳（PR）'!D185)</f>
        <v/>
      </c>
      <c r="E186" s="272">
        <f>SUM(F186:H186)</f>
        <v>0</v>
      </c>
      <c r="F186" s="272" t="str">
        <f>IF('①7.積算内訳（PR）'!F185="","",'①7.積算内訳（PR）'!F185)</f>
        <v/>
      </c>
      <c r="G186" s="272" t="str">
        <f>IF('①7.積算内訳（PR）'!G185="","",'①7.積算内訳（PR）'!G185)</f>
        <v/>
      </c>
      <c r="H186" s="659" t="str">
        <f>IF('①7.積算内訳（PR）'!H185="","",'①7.積算内訳（PR）'!H185)</f>
        <v/>
      </c>
      <c r="I186" s="1571"/>
      <c r="J186" s="258" t="s">
        <v>196</v>
      </c>
      <c r="K186" s="259"/>
      <c r="L186" s="272" t="str">
        <f t="shared" si="87"/>
        <v/>
      </c>
      <c r="M186" s="260" t="str">
        <f t="shared" si="88"/>
        <v/>
      </c>
      <c r="N186" s="260" t="str">
        <f t="shared" si="89"/>
        <v/>
      </c>
      <c r="O186" s="260" t="str">
        <f t="shared" si="90"/>
        <v/>
      </c>
      <c r="P186" s="1576"/>
      <c r="Q186" s="1193"/>
      <c r="R186" s="1194"/>
      <c r="S186" s="240"/>
      <c r="T186" s="213"/>
    </row>
    <row r="187" spans="2:20" ht="37.5" hidden="1" customHeight="1">
      <c r="B187" s="368" t="str">
        <f>IF('①4.事業内容（PR）'!B23="","",'①4.事業内容（PR）'!B23)</f>
        <v/>
      </c>
      <c r="C187" s="1199" t="str">
        <f>IF('①4.事業内容（PR）'!C23="","",'①4.事業内容（PR）'!C23)</f>
        <v/>
      </c>
      <c r="D187" s="1200"/>
      <c r="E187" s="267">
        <f>SUM(E188:E196)</f>
        <v>0</v>
      </c>
      <c r="F187" s="267">
        <f>SUM(F188:F196)</f>
        <v>0</v>
      </c>
      <c r="G187" s="267">
        <f>SUM(G188:G196)</f>
        <v>0</v>
      </c>
      <c r="H187" s="660">
        <f>SUM(H188:H196)</f>
        <v>0</v>
      </c>
      <c r="I187" s="664" t="str">
        <f>IF(B187="","",B187)</f>
        <v/>
      </c>
      <c r="J187" s="1199" t="str">
        <f>IF('⑦1.活動計画変更（PR）'!C43="変更",'⑦1.活動計画変更（PR）'!D43,IF('⑦1.活動計画変更（PR）'!C43="選択",'⑦1.活動計画変更（PR）'!D42,""))</f>
        <v/>
      </c>
      <c r="K187" s="1200"/>
      <c r="L187" s="267" t="str">
        <f>IF(SUM(L188:L196)=0,"",SUM(L188:L196))</f>
        <v/>
      </c>
      <c r="M187" s="267" t="str">
        <f>IF(SUM(M188:M196)=0,"",SUM(M188:M196))</f>
        <v/>
      </c>
      <c r="N187" s="267" t="str">
        <f>IF(SUM(N188:N196)=0,"",SUM(N188:N196))</f>
        <v/>
      </c>
      <c r="O187" s="267" t="str">
        <f>IF(SUM(O188:O196)=0,"",SUM(O188:O196))</f>
        <v/>
      </c>
      <c r="P187" s="261"/>
      <c r="Q187" s="1585"/>
      <c r="R187" s="1586"/>
      <c r="S187" s="237"/>
    </row>
    <row r="188" spans="2:20" ht="19.5" hidden="1" customHeight="1">
      <c r="B188" s="1175"/>
      <c r="C188" s="249" t="s">
        <v>188</v>
      </c>
      <c r="D188" s="250"/>
      <c r="E188" s="270">
        <f>SUM(F188:H188)</f>
        <v>0</v>
      </c>
      <c r="F188" s="270" t="str">
        <f>IF('①7.積算内訳（PR）'!F187="","",'①7.積算内訳（PR）'!F187)</f>
        <v/>
      </c>
      <c r="G188" s="270" t="str">
        <f>IF('①7.積算内訳（PR）'!G187="","",'①7.積算内訳（PR）'!G187)</f>
        <v/>
      </c>
      <c r="H188" s="656" t="str">
        <f>IF('①7.積算内訳（PR）'!H187="","",'①7.積算内訳（PR）'!H187)</f>
        <v/>
      </c>
      <c r="I188" s="1569" t="str">
        <f>IF('⑦1.活動計画変更（PR）'!C43="選択","",IF('⑦1.活動計画変更（PR）'!C43="変更",'⑦1.活動計画変更（PR）'!C43,IF('⑦1.活動計画変更（PR）'!C43="中止","中止","")))</f>
        <v/>
      </c>
      <c r="J188" s="249" t="s">
        <v>188</v>
      </c>
      <c r="K188" s="250"/>
      <c r="L188" s="270" t="str">
        <f>IF(SUM(M188:O188)=0,"",SUM(M188:O188))</f>
        <v/>
      </c>
      <c r="M188" s="251" t="str">
        <f>IF(F188="","",IF(I$188="中止","",F188))</f>
        <v/>
      </c>
      <c r="N188" s="251" t="str">
        <f>IF(G188="","",IF(I$188="中止","",G188))</f>
        <v/>
      </c>
      <c r="O188" s="251" t="str">
        <f>IF(H188="","",IF(I$188="中止","",H188))</f>
        <v/>
      </c>
      <c r="P188" s="1574"/>
      <c r="Q188" s="1572"/>
      <c r="R188" s="1573"/>
      <c r="S188" s="240"/>
      <c r="T188" s="213"/>
    </row>
    <row r="189" spans="2:20" ht="19.5" hidden="1" customHeight="1">
      <c r="B189" s="1176"/>
      <c r="C189" s="252" t="s">
        <v>189</v>
      </c>
      <c r="D189" s="253"/>
      <c r="E189" s="271">
        <f t="shared" ref="E189:E195" si="91">SUM(F189:H189)</f>
        <v>0</v>
      </c>
      <c r="F189" s="271" t="str">
        <f>IF('①7.積算内訳（PR）'!F188="","",'①7.積算内訳（PR）'!F188)</f>
        <v/>
      </c>
      <c r="G189" s="271" t="str">
        <f>IF('①7.積算内訳（PR）'!G188="","",'①7.積算内訳（PR）'!G188)</f>
        <v/>
      </c>
      <c r="H189" s="657" t="str">
        <f>IF('①7.積算内訳（PR）'!H188="","",'①7.積算内訳（PR）'!H188)</f>
        <v/>
      </c>
      <c r="I189" s="1570"/>
      <c r="J189" s="252" t="s">
        <v>189</v>
      </c>
      <c r="K189" s="253"/>
      <c r="L189" s="271" t="str">
        <f t="shared" ref="L189:L196" si="92">IF(SUM(M189:O189)=0,"",SUM(M189:O189))</f>
        <v/>
      </c>
      <c r="M189" s="254" t="str">
        <f t="shared" ref="M189:M196" si="93">IF(F189="","",IF(I$188="中止","",F189))</f>
        <v/>
      </c>
      <c r="N189" s="254" t="str">
        <f t="shared" ref="N189:N196" si="94">IF(G189="","",IF(I$188="中止","",G189))</f>
        <v/>
      </c>
      <c r="O189" s="254" t="str">
        <f t="shared" ref="O189:O196" si="95">IF(H189="","",IF(I$188="中止","",H189))</f>
        <v/>
      </c>
      <c r="P189" s="1575"/>
      <c r="Q189" s="1191"/>
      <c r="R189" s="1192"/>
      <c r="S189" s="237"/>
    </row>
    <row r="190" spans="2:20" ht="19.5" hidden="1" customHeight="1">
      <c r="B190" s="1176"/>
      <c r="C190" s="252" t="s">
        <v>190</v>
      </c>
      <c r="D190" s="253"/>
      <c r="E190" s="271">
        <f t="shared" si="91"/>
        <v>0</v>
      </c>
      <c r="F190" s="271" t="str">
        <f>IF('①7.積算内訳（PR）'!F189="","",'①7.積算内訳（PR）'!F189)</f>
        <v/>
      </c>
      <c r="G190" s="271" t="str">
        <f>IF('①7.積算内訳（PR）'!G189="","",'①7.積算内訳（PR）'!G189)</f>
        <v/>
      </c>
      <c r="H190" s="657" t="str">
        <f>IF('①7.積算内訳（PR）'!H189="","",'①7.積算内訳（PR）'!H189)</f>
        <v/>
      </c>
      <c r="I190" s="1570"/>
      <c r="J190" s="252" t="s">
        <v>190</v>
      </c>
      <c r="K190" s="253"/>
      <c r="L190" s="271" t="str">
        <f t="shared" si="92"/>
        <v/>
      </c>
      <c r="M190" s="254" t="str">
        <f t="shared" si="93"/>
        <v/>
      </c>
      <c r="N190" s="254" t="str">
        <f t="shared" si="94"/>
        <v/>
      </c>
      <c r="O190" s="254" t="str">
        <f t="shared" si="95"/>
        <v/>
      </c>
      <c r="P190" s="1575"/>
      <c r="Q190" s="1191"/>
      <c r="R190" s="1192"/>
      <c r="S190" s="237"/>
    </row>
    <row r="191" spans="2:20" ht="19.5" hidden="1" customHeight="1">
      <c r="B191" s="1176"/>
      <c r="C191" s="255" t="s">
        <v>191</v>
      </c>
      <c r="D191" s="253"/>
      <c r="E191" s="271">
        <f t="shared" si="91"/>
        <v>0</v>
      </c>
      <c r="F191" s="271" t="str">
        <f>IF('①7.積算内訳（PR）'!F190="","",'①7.積算内訳（PR）'!F190)</f>
        <v/>
      </c>
      <c r="G191" s="271" t="str">
        <f>IF('①7.積算内訳（PR）'!G190="","",'①7.積算内訳（PR）'!G190)</f>
        <v/>
      </c>
      <c r="H191" s="657" t="str">
        <f>IF('①7.積算内訳（PR）'!H190="","",'①7.積算内訳（PR）'!H190)</f>
        <v/>
      </c>
      <c r="I191" s="1570"/>
      <c r="J191" s="255" t="s">
        <v>191</v>
      </c>
      <c r="K191" s="253"/>
      <c r="L191" s="271" t="str">
        <f t="shared" si="92"/>
        <v/>
      </c>
      <c r="M191" s="254" t="str">
        <f t="shared" si="93"/>
        <v/>
      </c>
      <c r="N191" s="254" t="str">
        <f t="shared" si="94"/>
        <v/>
      </c>
      <c r="O191" s="254" t="str">
        <f t="shared" si="95"/>
        <v/>
      </c>
      <c r="P191" s="1575"/>
      <c r="Q191" s="1191"/>
      <c r="R191" s="1192"/>
      <c r="S191" s="237"/>
    </row>
    <row r="192" spans="2:20" ht="19.5" hidden="1" customHeight="1">
      <c r="B192" s="1176"/>
      <c r="C192" s="252" t="s">
        <v>192</v>
      </c>
      <c r="D192" s="253"/>
      <c r="E192" s="271">
        <f t="shared" si="91"/>
        <v>0</v>
      </c>
      <c r="F192" s="271" t="str">
        <f>IF('①7.積算内訳（PR）'!F191="","",'①7.積算内訳（PR）'!F191)</f>
        <v/>
      </c>
      <c r="G192" s="271" t="str">
        <f>IF('①7.積算内訳（PR）'!G191="","",'①7.積算内訳（PR）'!G191)</f>
        <v/>
      </c>
      <c r="H192" s="657" t="str">
        <f>IF('①7.積算内訳（PR）'!H191="","",'①7.積算内訳（PR）'!H191)</f>
        <v/>
      </c>
      <c r="I192" s="1570"/>
      <c r="J192" s="252" t="s">
        <v>192</v>
      </c>
      <c r="K192" s="253"/>
      <c r="L192" s="271" t="str">
        <f t="shared" si="92"/>
        <v/>
      </c>
      <c r="M192" s="254" t="str">
        <f t="shared" si="93"/>
        <v/>
      </c>
      <c r="N192" s="254" t="str">
        <f t="shared" si="94"/>
        <v/>
      </c>
      <c r="O192" s="254" t="str">
        <f t="shared" si="95"/>
        <v/>
      </c>
      <c r="P192" s="1575"/>
      <c r="Q192" s="1191"/>
      <c r="R192" s="1192"/>
      <c r="S192" s="240"/>
      <c r="T192" s="213"/>
    </row>
    <row r="193" spans="2:20" ht="19.5" hidden="1" customHeight="1">
      <c r="B193" s="1176"/>
      <c r="C193" s="252" t="s">
        <v>193</v>
      </c>
      <c r="D193" s="253"/>
      <c r="E193" s="271">
        <f t="shared" si="91"/>
        <v>0</v>
      </c>
      <c r="F193" s="658" t="str">
        <f>IF('①7.積算内訳（PR）'!F192="","",'①7.積算内訳（PR）'!F192)</f>
        <v/>
      </c>
      <c r="G193" s="658" t="str">
        <f>IF('①7.積算内訳（PR）'!G192="","",'①7.積算内訳（PR）'!G192)</f>
        <v/>
      </c>
      <c r="H193" s="657" t="str">
        <f>IF('①7.積算内訳（PR）'!H192="","",'①7.積算内訳（PR）'!H192)</f>
        <v/>
      </c>
      <c r="I193" s="1570"/>
      <c r="J193" s="252" t="s">
        <v>193</v>
      </c>
      <c r="K193" s="253"/>
      <c r="L193" s="271" t="str">
        <f t="shared" si="92"/>
        <v/>
      </c>
      <c r="M193" s="256" t="str">
        <f t="shared" si="93"/>
        <v/>
      </c>
      <c r="N193" s="256" t="str">
        <f t="shared" si="94"/>
        <v/>
      </c>
      <c r="O193" s="256" t="str">
        <f t="shared" si="95"/>
        <v/>
      </c>
      <c r="P193" s="1575"/>
      <c r="Q193" s="1191"/>
      <c r="R193" s="1192"/>
      <c r="S193" s="240"/>
      <c r="T193" s="213"/>
    </row>
    <row r="194" spans="2:20" ht="19.5" hidden="1" customHeight="1">
      <c r="B194" s="1176"/>
      <c r="C194" s="257" t="s">
        <v>194</v>
      </c>
      <c r="D194" s="253"/>
      <c r="E194" s="271">
        <f t="shared" si="91"/>
        <v>0</v>
      </c>
      <c r="F194" s="271" t="str">
        <f>IF('①7.積算内訳（PR）'!F193="","",'①7.積算内訳（PR）'!F193)</f>
        <v/>
      </c>
      <c r="G194" s="271" t="str">
        <f>IF('①7.積算内訳（PR）'!G193="","",'①7.積算内訳（PR）'!G193)</f>
        <v/>
      </c>
      <c r="H194" s="657" t="str">
        <f>IF('①7.積算内訳（PR）'!H193="","",'①7.積算内訳（PR）'!H193)</f>
        <v/>
      </c>
      <c r="I194" s="1570"/>
      <c r="J194" s="257" t="s">
        <v>194</v>
      </c>
      <c r="K194" s="253"/>
      <c r="L194" s="271" t="str">
        <f t="shared" si="92"/>
        <v/>
      </c>
      <c r="M194" s="254" t="str">
        <f t="shared" si="93"/>
        <v/>
      </c>
      <c r="N194" s="254" t="str">
        <f t="shared" si="94"/>
        <v/>
      </c>
      <c r="O194" s="254" t="str">
        <f t="shared" si="95"/>
        <v/>
      </c>
      <c r="P194" s="1575"/>
      <c r="Q194" s="1191"/>
      <c r="R194" s="1192"/>
      <c r="S194" s="240"/>
      <c r="T194" s="213"/>
    </row>
    <row r="195" spans="2:20" ht="19.5" hidden="1" customHeight="1">
      <c r="B195" s="1176"/>
      <c r="C195" s="252" t="s">
        <v>195</v>
      </c>
      <c r="D195" s="253"/>
      <c r="E195" s="271">
        <f t="shared" si="91"/>
        <v>0</v>
      </c>
      <c r="F195" s="271" t="str">
        <f>IF('①7.積算内訳（PR）'!F194="","",'①7.積算内訳（PR）'!F194)</f>
        <v/>
      </c>
      <c r="G195" s="271" t="str">
        <f>IF('①7.積算内訳（PR）'!G194="","",'①7.積算内訳（PR）'!G194)</f>
        <v/>
      </c>
      <c r="H195" s="657" t="str">
        <f>IF('①7.積算内訳（PR）'!H194="","",'①7.積算内訳（PR）'!H194)</f>
        <v/>
      </c>
      <c r="I195" s="1570"/>
      <c r="J195" s="252" t="s">
        <v>195</v>
      </c>
      <c r="K195" s="253"/>
      <c r="L195" s="271" t="str">
        <f t="shared" si="92"/>
        <v/>
      </c>
      <c r="M195" s="254" t="str">
        <f t="shared" si="93"/>
        <v/>
      </c>
      <c r="N195" s="254" t="str">
        <f t="shared" si="94"/>
        <v/>
      </c>
      <c r="O195" s="254" t="str">
        <f t="shared" si="95"/>
        <v/>
      </c>
      <c r="P195" s="1575"/>
      <c r="Q195" s="1191"/>
      <c r="R195" s="1192"/>
      <c r="S195" s="240"/>
      <c r="T195" s="213"/>
    </row>
    <row r="196" spans="2:20" ht="19.5" hidden="1" customHeight="1" thickBot="1">
      <c r="B196" s="1177"/>
      <c r="C196" s="258" t="s">
        <v>196</v>
      </c>
      <c r="D196" s="662" t="str">
        <f>IF('①7.積算内訳（PR）'!D195="","",'①7.積算内訳（PR）'!D195)</f>
        <v/>
      </c>
      <c r="E196" s="277">
        <f>SUM(F196:H196)</f>
        <v>0</v>
      </c>
      <c r="F196" s="272" t="str">
        <f>IF('①7.積算内訳（PR）'!F195="","",'①7.積算内訳（PR）'!F195)</f>
        <v/>
      </c>
      <c r="G196" s="272" t="str">
        <f>IF('①7.積算内訳（PR）'!G195="","",'①7.積算内訳（PR）'!G195)</f>
        <v/>
      </c>
      <c r="H196" s="659" t="str">
        <f>IF('①7.積算内訳（PR）'!H195="","",'①7.積算内訳（PR）'!H195)</f>
        <v/>
      </c>
      <c r="I196" s="1571"/>
      <c r="J196" s="258" t="s">
        <v>196</v>
      </c>
      <c r="K196" s="259"/>
      <c r="L196" s="272" t="str">
        <f t="shared" si="92"/>
        <v/>
      </c>
      <c r="M196" s="260" t="str">
        <f t="shared" si="93"/>
        <v/>
      </c>
      <c r="N196" s="260" t="str">
        <f t="shared" si="94"/>
        <v/>
      </c>
      <c r="O196" s="260" t="str">
        <f t="shared" si="95"/>
        <v/>
      </c>
      <c r="P196" s="1576"/>
      <c r="Q196" s="1193"/>
      <c r="R196" s="1194"/>
      <c r="S196" s="240"/>
      <c r="T196" s="213"/>
    </row>
    <row r="197" spans="2:20" ht="37.5" hidden="1" customHeight="1">
      <c r="B197" s="268" t="str">
        <f>IF('①4.事業内容（PR）'!B24="","",'①4.事業内容（PR）'!B24)</f>
        <v/>
      </c>
      <c r="C197" s="1199" t="str">
        <f>IF('①4.事業内容（PR）'!C24="","",'①4.事業内容（PR）'!C24)</f>
        <v/>
      </c>
      <c r="D197" s="1200"/>
      <c r="E197" s="269">
        <f>SUM(E198:E206)</f>
        <v>0</v>
      </c>
      <c r="F197" s="269">
        <f>SUM(F198:F206)</f>
        <v>0</v>
      </c>
      <c r="G197" s="269">
        <f>SUM(G198:G206)</f>
        <v>0</v>
      </c>
      <c r="H197" s="661">
        <f>SUM(H198:H206)</f>
        <v>0</v>
      </c>
      <c r="I197" s="664" t="str">
        <f>IF(B197="","",B197)</f>
        <v/>
      </c>
      <c r="J197" s="1199" t="str">
        <f>IF('⑦1.活動計画変更（PR）'!C45="変更",'⑦1.活動計画変更（PR）'!D45,IF('⑦1.活動計画変更（PR）'!C45="選択",'⑦1.活動計画変更（PR）'!D44,""))</f>
        <v/>
      </c>
      <c r="K197" s="1200"/>
      <c r="L197" s="267" t="str">
        <f>IF(SUM(L198:L206)=0,"",SUM(L198:L206))</f>
        <v/>
      </c>
      <c r="M197" s="267" t="str">
        <f>IF(SUM(M198:M206)=0,"",SUM(M198:M206))</f>
        <v/>
      </c>
      <c r="N197" s="267" t="str">
        <f>IF(SUM(N198:N206)=0,"",SUM(N198:N206))</f>
        <v/>
      </c>
      <c r="O197" s="267" t="str">
        <f>IF(SUM(O198:O206)=0,"",SUM(O198:O206))</f>
        <v/>
      </c>
      <c r="P197" s="263"/>
      <c r="Q197" s="1583"/>
      <c r="R197" s="1584"/>
      <c r="S197" s="237"/>
    </row>
    <row r="198" spans="2:20" ht="19.5" hidden="1" customHeight="1">
      <c r="B198" s="1175"/>
      <c r="C198" s="249" t="s">
        <v>188</v>
      </c>
      <c r="D198" s="250"/>
      <c r="E198" s="270">
        <f>SUM(F198:H198)</f>
        <v>0</v>
      </c>
      <c r="F198" s="270" t="str">
        <f>IF('①7.積算内訳（PR）'!F197="","",'①7.積算内訳（PR）'!F197)</f>
        <v/>
      </c>
      <c r="G198" s="270" t="str">
        <f>IF('①7.積算内訳（PR）'!G197="","",'①7.積算内訳（PR）'!G197)</f>
        <v/>
      </c>
      <c r="H198" s="656" t="str">
        <f>IF('①7.積算内訳（PR）'!H197="","",'①7.積算内訳（PR）'!H197)</f>
        <v/>
      </c>
      <c r="I198" s="1569" t="str">
        <f>IF('⑦1.活動計画変更（PR）'!C45="選択","",IF('⑦1.活動計画変更（PR）'!C45="変更",'⑦1.活動計画変更（PR）'!C45,IF('⑦1.活動計画変更（PR）'!C45="中止","中止","")))</f>
        <v/>
      </c>
      <c r="J198" s="249" t="s">
        <v>188</v>
      </c>
      <c r="K198" s="250"/>
      <c r="L198" s="270" t="str">
        <f>IF(SUM(M198:O198)=0,"",SUM(M198:O198))</f>
        <v/>
      </c>
      <c r="M198" s="251" t="str">
        <f>IF(F198="","",IF(I$198="中止","",F198))</f>
        <v/>
      </c>
      <c r="N198" s="251" t="str">
        <f>IF(G198="","",IF(I$198="中止","",G198))</f>
        <v/>
      </c>
      <c r="O198" s="251" t="str">
        <f>IF(H198="","",IF(I$198="中止","",H198))</f>
        <v/>
      </c>
      <c r="P198" s="1574"/>
      <c r="Q198" s="1572"/>
      <c r="R198" s="1573"/>
      <c r="S198" s="240"/>
      <c r="T198" s="213"/>
    </row>
    <row r="199" spans="2:20" ht="19.5" hidden="1" customHeight="1">
      <c r="B199" s="1176"/>
      <c r="C199" s="252" t="s">
        <v>189</v>
      </c>
      <c r="D199" s="253"/>
      <c r="E199" s="271">
        <f t="shared" ref="E199:E205" si="96">SUM(F199:H199)</f>
        <v>0</v>
      </c>
      <c r="F199" s="271" t="str">
        <f>IF('①7.積算内訳（PR）'!F198="","",'①7.積算内訳（PR）'!F198)</f>
        <v/>
      </c>
      <c r="G199" s="271" t="str">
        <f>IF('①7.積算内訳（PR）'!G198="","",'①7.積算内訳（PR）'!G198)</f>
        <v/>
      </c>
      <c r="H199" s="657" t="str">
        <f>IF('①7.積算内訳（PR）'!H198="","",'①7.積算内訳（PR）'!H198)</f>
        <v/>
      </c>
      <c r="I199" s="1570"/>
      <c r="J199" s="252" t="s">
        <v>189</v>
      </c>
      <c r="K199" s="253"/>
      <c r="L199" s="271" t="str">
        <f t="shared" ref="L199:L206" si="97">IF(SUM(M199:O199)=0,"",SUM(M199:O199))</f>
        <v/>
      </c>
      <c r="M199" s="254" t="str">
        <f t="shared" ref="M199:M206" si="98">IF(F199="","",IF(I$198="中止","",F199))</f>
        <v/>
      </c>
      <c r="N199" s="254" t="str">
        <f t="shared" ref="N199:N206" si="99">IF(G199="","",IF(I$198="中止","",G199))</f>
        <v/>
      </c>
      <c r="O199" s="254" t="str">
        <f t="shared" ref="O199:O206" si="100">IF(H199="","",IF(I$198="中止","",H199))</f>
        <v/>
      </c>
      <c r="P199" s="1575"/>
      <c r="Q199" s="1191"/>
      <c r="R199" s="1192"/>
      <c r="S199" s="237"/>
    </row>
    <row r="200" spans="2:20" ht="19.5" hidden="1" customHeight="1">
      <c r="B200" s="1176"/>
      <c r="C200" s="252" t="s">
        <v>190</v>
      </c>
      <c r="D200" s="253"/>
      <c r="E200" s="271">
        <f t="shared" si="96"/>
        <v>0</v>
      </c>
      <c r="F200" s="271" t="str">
        <f>IF('①7.積算内訳（PR）'!F199="","",'①7.積算内訳（PR）'!F199)</f>
        <v/>
      </c>
      <c r="G200" s="271" t="str">
        <f>IF('①7.積算内訳（PR）'!G199="","",'①7.積算内訳（PR）'!G199)</f>
        <v/>
      </c>
      <c r="H200" s="657" t="str">
        <f>IF('①7.積算内訳（PR）'!H199="","",'①7.積算内訳（PR）'!H199)</f>
        <v/>
      </c>
      <c r="I200" s="1570"/>
      <c r="J200" s="252" t="s">
        <v>190</v>
      </c>
      <c r="K200" s="253"/>
      <c r="L200" s="271" t="str">
        <f t="shared" si="97"/>
        <v/>
      </c>
      <c r="M200" s="254" t="str">
        <f t="shared" si="98"/>
        <v/>
      </c>
      <c r="N200" s="254" t="str">
        <f t="shared" si="99"/>
        <v/>
      </c>
      <c r="O200" s="254" t="str">
        <f t="shared" si="100"/>
        <v/>
      </c>
      <c r="P200" s="1575"/>
      <c r="Q200" s="1191"/>
      <c r="R200" s="1192"/>
      <c r="S200" s="237"/>
    </row>
    <row r="201" spans="2:20" ht="19.5" hidden="1" customHeight="1">
      <c r="B201" s="1176"/>
      <c r="C201" s="255" t="s">
        <v>191</v>
      </c>
      <c r="D201" s="253"/>
      <c r="E201" s="271">
        <f t="shared" si="96"/>
        <v>0</v>
      </c>
      <c r="F201" s="271" t="str">
        <f>IF('①7.積算内訳（PR）'!F200="","",'①7.積算内訳（PR）'!F200)</f>
        <v/>
      </c>
      <c r="G201" s="271" t="str">
        <f>IF('①7.積算内訳（PR）'!G200="","",'①7.積算内訳（PR）'!G200)</f>
        <v/>
      </c>
      <c r="H201" s="657" t="str">
        <f>IF('①7.積算内訳（PR）'!H200="","",'①7.積算内訳（PR）'!H200)</f>
        <v/>
      </c>
      <c r="I201" s="1570"/>
      <c r="J201" s="255" t="s">
        <v>191</v>
      </c>
      <c r="K201" s="253"/>
      <c r="L201" s="271" t="str">
        <f t="shared" si="97"/>
        <v/>
      </c>
      <c r="M201" s="254" t="str">
        <f t="shared" si="98"/>
        <v/>
      </c>
      <c r="N201" s="254" t="str">
        <f t="shared" si="99"/>
        <v/>
      </c>
      <c r="O201" s="254" t="str">
        <f t="shared" si="100"/>
        <v/>
      </c>
      <c r="P201" s="1575"/>
      <c r="Q201" s="1191"/>
      <c r="R201" s="1192"/>
      <c r="S201" s="237"/>
    </row>
    <row r="202" spans="2:20" ht="19.5" hidden="1" customHeight="1">
      <c r="B202" s="1176"/>
      <c r="C202" s="252" t="s">
        <v>192</v>
      </c>
      <c r="D202" s="253"/>
      <c r="E202" s="271">
        <f t="shared" si="96"/>
        <v>0</v>
      </c>
      <c r="F202" s="271" t="str">
        <f>IF('①7.積算内訳（PR）'!F201="","",'①7.積算内訳（PR）'!F201)</f>
        <v/>
      </c>
      <c r="G202" s="271" t="str">
        <f>IF('①7.積算内訳（PR）'!G201="","",'①7.積算内訳（PR）'!G201)</f>
        <v/>
      </c>
      <c r="H202" s="657" t="str">
        <f>IF('①7.積算内訳（PR）'!H201="","",'①7.積算内訳（PR）'!H201)</f>
        <v/>
      </c>
      <c r="I202" s="1570"/>
      <c r="J202" s="252" t="s">
        <v>192</v>
      </c>
      <c r="K202" s="253"/>
      <c r="L202" s="271" t="str">
        <f t="shared" si="97"/>
        <v/>
      </c>
      <c r="M202" s="254" t="str">
        <f t="shared" si="98"/>
        <v/>
      </c>
      <c r="N202" s="254" t="str">
        <f t="shared" si="99"/>
        <v/>
      </c>
      <c r="O202" s="254" t="str">
        <f t="shared" si="100"/>
        <v/>
      </c>
      <c r="P202" s="1575"/>
      <c r="Q202" s="1191"/>
      <c r="R202" s="1192"/>
      <c r="S202" s="240"/>
      <c r="T202" s="213"/>
    </row>
    <row r="203" spans="2:20" ht="19.5" hidden="1" customHeight="1">
      <c r="B203" s="1176"/>
      <c r="C203" s="252" t="s">
        <v>193</v>
      </c>
      <c r="D203" s="253"/>
      <c r="E203" s="271">
        <f t="shared" si="96"/>
        <v>0</v>
      </c>
      <c r="F203" s="658" t="str">
        <f>IF('①7.積算内訳（PR）'!F202="","",'①7.積算内訳（PR）'!F202)</f>
        <v/>
      </c>
      <c r="G203" s="658" t="str">
        <f>IF('①7.積算内訳（PR）'!G202="","",'①7.積算内訳（PR）'!G202)</f>
        <v/>
      </c>
      <c r="H203" s="657" t="str">
        <f>IF('①7.積算内訳（PR）'!H202="","",'①7.積算内訳（PR）'!H202)</f>
        <v/>
      </c>
      <c r="I203" s="1570"/>
      <c r="J203" s="252" t="s">
        <v>193</v>
      </c>
      <c r="K203" s="253"/>
      <c r="L203" s="271" t="str">
        <f t="shared" si="97"/>
        <v/>
      </c>
      <c r="M203" s="256" t="str">
        <f t="shared" si="98"/>
        <v/>
      </c>
      <c r="N203" s="256" t="str">
        <f t="shared" si="99"/>
        <v/>
      </c>
      <c r="O203" s="256" t="str">
        <f t="shared" si="100"/>
        <v/>
      </c>
      <c r="P203" s="1575"/>
      <c r="Q203" s="1191"/>
      <c r="R203" s="1192"/>
      <c r="S203" s="240"/>
      <c r="T203" s="213"/>
    </row>
    <row r="204" spans="2:20" ht="19.5" hidden="1" customHeight="1">
      <c r="B204" s="1176"/>
      <c r="C204" s="257" t="s">
        <v>194</v>
      </c>
      <c r="D204" s="253"/>
      <c r="E204" s="271">
        <f t="shared" si="96"/>
        <v>0</v>
      </c>
      <c r="F204" s="271" t="str">
        <f>IF('①7.積算内訳（PR）'!F203="","",'①7.積算内訳（PR）'!F203)</f>
        <v/>
      </c>
      <c r="G204" s="271" t="str">
        <f>IF('①7.積算内訳（PR）'!G203="","",'①7.積算内訳（PR）'!G203)</f>
        <v/>
      </c>
      <c r="H204" s="657" t="str">
        <f>IF('①7.積算内訳（PR）'!H203="","",'①7.積算内訳（PR）'!H203)</f>
        <v/>
      </c>
      <c r="I204" s="1570"/>
      <c r="J204" s="257" t="s">
        <v>194</v>
      </c>
      <c r="K204" s="253"/>
      <c r="L204" s="271" t="str">
        <f t="shared" si="97"/>
        <v/>
      </c>
      <c r="M204" s="254" t="str">
        <f t="shared" si="98"/>
        <v/>
      </c>
      <c r="N204" s="254" t="str">
        <f t="shared" si="99"/>
        <v/>
      </c>
      <c r="O204" s="254" t="str">
        <f t="shared" si="100"/>
        <v/>
      </c>
      <c r="P204" s="1575"/>
      <c r="Q204" s="1191"/>
      <c r="R204" s="1192"/>
      <c r="S204" s="240"/>
      <c r="T204" s="213"/>
    </row>
    <row r="205" spans="2:20" ht="19.5" hidden="1" customHeight="1">
      <c r="B205" s="1176"/>
      <c r="C205" s="252" t="s">
        <v>195</v>
      </c>
      <c r="D205" s="253"/>
      <c r="E205" s="271">
        <f t="shared" si="96"/>
        <v>0</v>
      </c>
      <c r="F205" s="271" t="str">
        <f>IF('①7.積算内訳（PR）'!F204="","",'①7.積算内訳（PR）'!F204)</f>
        <v/>
      </c>
      <c r="G205" s="271" t="str">
        <f>IF('①7.積算内訳（PR）'!G204="","",'①7.積算内訳（PR）'!G204)</f>
        <v/>
      </c>
      <c r="H205" s="657" t="str">
        <f>IF('①7.積算内訳（PR）'!H204="","",'①7.積算内訳（PR）'!H204)</f>
        <v/>
      </c>
      <c r="I205" s="1570"/>
      <c r="J205" s="252" t="s">
        <v>195</v>
      </c>
      <c r="K205" s="253"/>
      <c r="L205" s="271" t="str">
        <f t="shared" si="97"/>
        <v/>
      </c>
      <c r="M205" s="254" t="str">
        <f t="shared" si="98"/>
        <v/>
      </c>
      <c r="N205" s="254" t="str">
        <f t="shared" si="99"/>
        <v/>
      </c>
      <c r="O205" s="254" t="str">
        <f t="shared" si="100"/>
        <v/>
      </c>
      <c r="P205" s="1575"/>
      <c r="Q205" s="1191"/>
      <c r="R205" s="1192"/>
      <c r="S205" s="240"/>
      <c r="T205" s="213"/>
    </row>
    <row r="206" spans="2:20" ht="19.5" hidden="1" customHeight="1" thickBot="1">
      <c r="B206" s="1177"/>
      <c r="C206" s="258" t="s">
        <v>196</v>
      </c>
      <c r="D206" s="662" t="str">
        <f>IF('①7.積算内訳（PR）'!D205="","",'①7.積算内訳（PR）'!D205)</f>
        <v/>
      </c>
      <c r="E206" s="272">
        <f>SUM(F206:H206)</f>
        <v>0</v>
      </c>
      <c r="F206" s="272" t="str">
        <f>IF('①7.積算内訳（PR）'!F205="","",'①7.積算内訳（PR）'!F205)</f>
        <v/>
      </c>
      <c r="G206" s="272" t="str">
        <f>IF('①7.積算内訳（PR）'!G205="","",'①7.積算内訳（PR）'!G205)</f>
        <v/>
      </c>
      <c r="H206" s="659" t="str">
        <f>IF('①7.積算内訳（PR）'!H205="","",'①7.積算内訳（PR）'!H205)</f>
        <v/>
      </c>
      <c r="I206" s="1571"/>
      <c r="J206" s="258" t="s">
        <v>196</v>
      </c>
      <c r="K206" s="259"/>
      <c r="L206" s="272" t="str">
        <f t="shared" si="97"/>
        <v/>
      </c>
      <c r="M206" s="260" t="str">
        <f t="shared" si="98"/>
        <v/>
      </c>
      <c r="N206" s="260" t="str">
        <f t="shared" si="99"/>
        <v/>
      </c>
      <c r="O206" s="260" t="str">
        <f t="shared" si="100"/>
        <v/>
      </c>
      <c r="P206" s="1576"/>
      <c r="Q206" s="1193"/>
      <c r="R206" s="1194"/>
      <c r="S206" s="240"/>
      <c r="T206" s="213"/>
    </row>
    <row r="207" spans="2:20">
      <c r="B207" s="224" t="s">
        <v>157</v>
      </c>
      <c r="C207" s="184" t="s">
        <v>197</v>
      </c>
      <c r="J207" s="306"/>
    </row>
    <row r="208" spans="2:20">
      <c r="B208" s="224" t="s">
        <v>159</v>
      </c>
      <c r="C208" s="184" t="s">
        <v>198</v>
      </c>
      <c r="J208" s="306"/>
    </row>
    <row r="209" spans="2:10">
      <c r="C209" s="184" t="s">
        <v>199</v>
      </c>
      <c r="J209" s="306"/>
    </row>
    <row r="210" spans="2:10">
      <c r="B210" s="224" t="s">
        <v>161</v>
      </c>
      <c r="C210" s="761" t="s">
        <v>200</v>
      </c>
    </row>
    <row r="211" spans="2:10">
      <c r="B211" s="168" t="s">
        <v>201</v>
      </c>
      <c r="C211" s="184" t="s">
        <v>202</v>
      </c>
      <c r="J211" s="306"/>
    </row>
    <row r="212" spans="2:10">
      <c r="C212" s="184" t="s">
        <v>203</v>
      </c>
    </row>
  </sheetData>
  <sheetProtection algorithmName="SHA-512" hashValue="WApiEF7f7ZDHEtJJYihQ0/U2OQyLIcavC0nJGZCCSy4UKMNAhOu55Yov8YvWpH5/2vdnm9/jJENbAIj85/STGg==" saltValue="vuIY72+PG6BnYSE+TEGR6Q==" spinCount="100000" sheet="1" formatCells="0" formatColumns="0" formatRows="0"/>
  <mergeCells count="314">
    <mergeCell ref="B58:B66"/>
    <mergeCell ref="C57:D57"/>
    <mergeCell ref="C47:D47"/>
    <mergeCell ref="B48:B56"/>
    <mergeCell ref="B38:B46"/>
    <mergeCell ref="C37:D37"/>
    <mergeCell ref="F4:H4"/>
    <mergeCell ref="C27:D27"/>
    <mergeCell ref="B28:B36"/>
    <mergeCell ref="B18:B26"/>
    <mergeCell ref="C17:D17"/>
    <mergeCell ref="B6:D6"/>
    <mergeCell ref="C7:D7"/>
    <mergeCell ref="B8:B16"/>
    <mergeCell ref="B4:D5"/>
    <mergeCell ref="E4:E5"/>
    <mergeCell ref="C107:D107"/>
    <mergeCell ref="B108:B116"/>
    <mergeCell ref="B98:B106"/>
    <mergeCell ref="C97:D97"/>
    <mergeCell ref="C87:D87"/>
    <mergeCell ref="B88:B96"/>
    <mergeCell ref="B78:B86"/>
    <mergeCell ref="C77:D77"/>
    <mergeCell ref="C67:D67"/>
    <mergeCell ref="B68:B76"/>
    <mergeCell ref="C157:D157"/>
    <mergeCell ref="C147:D147"/>
    <mergeCell ref="B148:B156"/>
    <mergeCell ref="B138:B146"/>
    <mergeCell ref="C137:D137"/>
    <mergeCell ref="C127:D127"/>
    <mergeCell ref="B128:B136"/>
    <mergeCell ref="B118:B126"/>
    <mergeCell ref="C117:D117"/>
    <mergeCell ref="B198:B206"/>
    <mergeCell ref="C197:D197"/>
    <mergeCell ref="C187:D187"/>
    <mergeCell ref="B188:B196"/>
    <mergeCell ref="B178:B186"/>
    <mergeCell ref="C177:D177"/>
    <mergeCell ref="C167:D167"/>
    <mergeCell ref="B168:B176"/>
    <mergeCell ref="B158:B166"/>
    <mergeCell ref="Q2:R2"/>
    <mergeCell ref="I4:K5"/>
    <mergeCell ref="L4:L5"/>
    <mergeCell ref="M4:O4"/>
    <mergeCell ref="P4:P5"/>
    <mergeCell ref="Q4:R5"/>
    <mergeCell ref="I6:K6"/>
    <mergeCell ref="Q6:R6"/>
    <mergeCell ref="J7:K7"/>
    <mergeCell ref="I18:I26"/>
    <mergeCell ref="P18:P26"/>
    <mergeCell ref="Q18:R18"/>
    <mergeCell ref="Q19:R19"/>
    <mergeCell ref="Q20:R20"/>
    <mergeCell ref="Q21:R21"/>
    <mergeCell ref="Q7:R7"/>
    <mergeCell ref="I8:I16"/>
    <mergeCell ref="P8:P16"/>
    <mergeCell ref="Q8:R8"/>
    <mergeCell ref="Q9:R9"/>
    <mergeCell ref="Q10:R10"/>
    <mergeCell ref="Q11:R11"/>
    <mergeCell ref="Q12:R12"/>
    <mergeCell ref="Q13:R13"/>
    <mergeCell ref="Q14:R14"/>
    <mergeCell ref="Q22:R22"/>
    <mergeCell ref="Q23:R23"/>
    <mergeCell ref="Q24:R24"/>
    <mergeCell ref="Q25:R25"/>
    <mergeCell ref="Q26:R26"/>
    <mergeCell ref="Q40:R40"/>
    <mergeCell ref="Q41:R41"/>
    <mergeCell ref="Q42:R42"/>
    <mergeCell ref="Q43:R43"/>
    <mergeCell ref="I28:I36"/>
    <mergeCell ref="P28:P36"/>
    <mergeCell ref="Q28:R28"/>
    <mergeCell ref="Q29:R29"/>
    <mergeCell ref="Q30:R30"/>
    <mergeCell ref="Q31:R31"/>
    <mergeCell ref="Q32:R32"/>
    <mergeCell ref="Q33:R33"/>
    <mergeCell ref="Q34:R34"/>
    <mergeCell ref="Q35:R35"/>
    <mergeCell ref="Q36:R36"/>
    <mergeCell ref="J37:K37"/>
    <mergeCell ref="Q37:R37"/>
    <mergeCell ref="I38:I46"/>
    <mergeCell ref="Q39:R39"/>
    <mergeCell ref="J27:K27"/>
    <mergeCell ref="Q27:R27"/>
    <mergeCell ref="Q15:R15"/>
    <mergeCell ref="Q16:R16"/>
    <mergeCell ref="J17:K17"/>
    <mergeCell ref="Q17:R17"/>
    <mergeCell ref="J67:K67"/>
    <mergeCell ref="Q67:R67"/>
    <mergeCell ref="Q56:R56"/>
    <mergeCell ref="J57:K57"/>
    <mergeCell ref="Q57:R57"/>
    <mergeCell ref="Q62:R62"/>
    <mergeCell ref="Q61:R61"/>
    <mergeCell ref="Q60:R60"/>
    <mergeCell ref="Q59:R59"/>
    <mergeCell ref="Q58:R58"/>
    <mergeCell ref="P58:P66"/>
    <mergeCell ref="Q47:R47"/>
    <mergeCell ref="J47:K47"/>
    <mergeCell ref="Q46:R46"/>
    <mergeCell ref="Q44:R44"/>
    <mergeCell ref="Q45:R45"/>
    <mergeCell ref="P38:P46"/>
    <mergeCell ref="Q38:R38"/>
    <mergeCell ref="I78:I86"/>
    <mergeCell ref="P78:P86"/>
    <mergeCell ref="Q78:R78"/>
    <mergeCell ref="Q79:R79"/>
    <mergeCell ref="Q80:R80"/>
    <mergeCell ref="Q81:R81"/>
    <mergeCell ref="Q82:R82"/>
    <mergeCell ref="I68:I76"/>
    <mergeCell ref="P68:P76"/>
    <mergeCell ref="Q68:R68"/>
    <mergeCell ref="Q69:R69"/>
    <mergeCell ref="Q70:R70"/>
    <mergeCell ref="Q71:R71"/>
    <mergeCell ref="Q72:R72"/>
    <mergeCell ref="Q73:R73"/>
    <mergeCell ref="Q74:R74"/>
    <mergeCell ref="Q75:R75"/>
    <mergeCell ref="Q83:R83"/>
    <mergeCell ref="Q84:R84"/>
    <mergeCell ref="Q85:R85"/>
    <mergeCell ref="Q86:R86"/>
    <mergeCell ref="J87:K87"/>
    <mergeCell ref="Q87:R87"/>
    <mergeCell ref="Q76:R76"/>
    <mergeCell ref="J77:K77"/>
    <mergeCell ref="Q77:R77"/>
    <mergeCell ref="I98:I106"/>
    <mergeCell ref="P98:P106"/>
    <mergeCell ref="Q98:R98"/>
    <mergeCell ref="Q99:R99"/>
    <mergeCell ref="Q100:R100"/>
    <mergeCell ref="Q101:R101"/>
    <mergeCell ref="Q102:R102"/>
    <mergeCell ref="I88:I96"/>
    <mergeCell ref="P88:P96"/>
    <mergeCell ref="Q88:R88"/>
    <mergeCell ref="Q89:R89"/>
    <mergeCell ref="Q90:R90"/>
    <mergeCell ref="Q91:R91"/>
    <mergeCell ref="Q92:R92"/>
    <mergeCell ref="Q93:R93"/>
    <mergeCell ref="Q94:R94"/>
    <mergeCell ref="Q95:R95"/>
    <mergeCell ref="Q103:R103"/>
    <mergeCell ref="Q104:R104"/>
    <mergeCell ref="Q105:R105"/>
    <mergeCell ref="Q106:R106"/>
    <mergeCell ref="J107:K107"/>
    <mergeCell ref="Q107:R107"/>
    <mergeCell ref="Q96:R96"/>
    <mergeCell ref="J97:K97"/>
    <mergeCell ref="Q97:R97"/>
    <mergeCell ref="I118:I126"/>
    <mergeCell ref="P118:P126"/>
    <mergeCell ref="Q118:R118"/>
    <mergeCell ref="Q119:R119"/>
    <mergeCell ref="Q120:R120"/>
    <mergeCell ref="Q121:R121"/>
    <mergeCell ref="Q122:R122"/>
    <mergeCell ref="I108:I116"/>
    <mergeCell ref="P108:P116"/>
    <mergeCell ref="Q108:R108"/>
    <mergeCell ref="Q109:R109"/>
    <mergeCell ref="Q110:R110"/>
    <mergeCell ref="Q111:R111"/>
    <mergeCell ref="Q112:R112"/>
    <mergeCell ref="Q113:R113"/>
    <mergeCell ref="Q114:R114"/>
    <mergeCell ref="Q115:R115"/>
    <mergeCell ref="Q123:R123"/>
    <mergeCell ref="Q124:R124"/>
    <mergeCell ref="Q125:R125"/>
    <mergeCell ref="Q126:R126"/>
    <mergeCell ref="J127:K127"/>
    <mergeCell ref="Q127:R127"/>
    <mergeCell ref="Q116:R116"/>
    <mergeCell ref="J117:K117"/>
    <mergeCell ref="Q117:R117"/>
    <mergeCell ref="I138:I146"/>
    <mergeCell ref="P138:P146"/>
    <mergeCell ref="Q138:R138"/>
    <mergeCell ref="Q139:R139"/>
    <mergeCell ref="Q140:R140"/>
    <mergeCell ref="Q141:R141"/>
    <mergeCell ref="Q142:R142"/>
    <mergeCell ref="I128:I136"/>
    <mergeCell ref="P128:P136"/>
    <mergeCell ref="Q128:R128"/>
    <mergeCell ref="Q129:R129"/>
    <mergeCell ref="Q130:R130"/>
    <mergeCell ref="Q131:R131"/>
    <mergeCell ref="Q132:R132"/>
    <mergeCell ref="Q133:R133"/>
    <mergeCell ref="Q134:R134"/>
    <mergeCell ref="Q135:R135"/>
    <mergeCell ref="Q143:R143"/>
    <mergeCell ref="Q144:R144"/>
    <mergeCell ref="Q145:R145"/>
    <mergeCell ref="Q146:R146"/>
    <mergeCell ref="J147:K147"/>
    <mergeCell ref="Q147:R147"/>
    <mergeCell ref="Q136:R136"/>
    <mergeCell ref="J137:K137"/>
    <mergeCell ref="Q137:R137"/>
    <mergeCell ref="I158:I166"/>
    <mergeCell ref="P158:P166"/>
    <mergeCell ref="Q158:R158"/>
    <mergeCell ref="Q159:R159"/>
    <mergeCell ref="Q160:R160"/>
    <mergeCell ref="Q161:R161"/>
    <mergeCell ref="Q162:R162"/>
    <mergeCell ref="I148:I156"/>
    <mergeCell ref="P148:P156"/>
    <mergeCell ref="Q148:R148"/>
    <mergeCell ref="Q149:R149"/>
    <mergeCell ref="Q150:R150"/>
    <mergeCell ref="Q151:R151"/>
    <mergeCell ref="Q152:R152"/>
    <mergeCell ref="Q153:R153"/>
    <mergeCell ref="Q154:R154"/>
    <mergeCell ref="Q155:R155"/>
    <mergeCell ref="Q163:R163"/>
    <mergeCell ref="Q164:R164"/>
    <mergeCell ref="Q165:R165"/>
    <mergeCell ref="Q166:R166"/>
    <mergeCell ref="J167:K167"/>
    <mergeCell ref="Q167:R167"/>
    <mergeCell ref="Q156:R156"/>
    <mergeCell ref="J157:K157"/>
    <mergeCell ref="Q157:R157"/>
    <mergeCell ref="I178:I186"/>
    <mergeCell ref="P178:P186"/>
    <mergeCell ref="Q178:R178"/>
    <mergeCell ref="Q179:R179"/>
    <mergeCell ref="Q180:R180"/>
    <mergeCell ref="Q181:R181"/>
    <mergeCell ref="Q182:R182"/>
    <mergeCell ref="I168:I176"/>
    <mergeCell ref="P168:P176"/>
    <mergeCell ref="Q168:R168"/>
    <mergeCell ref="Q169:R169"/>
    <mergeCell ref="Q170:R170"/>
    <mergeCell ref="Q171:R171"/>
    <mergeCell ref="Q172:R172"/>
    <mergeCell ref="Q173:R173"/>
    <mergeCell ref="Q174:R174"/>
    <mergeCell ref="Q175:R175"/>
    <mergeCell ref="Q205:R205"/>
    <mergeCell ref="Q206:R206"/>
    <mergeCell ref="Q183:R183"/>
    <mergeCell ref="Q184:R184"/>
    <mergeCell ref="Q185:R185"/>
    <mergeCell ref="Q186:R186"/>
    <mergeCell ref="J187:K187"/>
    <mergeCell ref="Q187:R187"/>
    <mergeCell ref="Q176:R176"/>
    <mergeCell ref="J177:K177"/>
    <mergeCell ref="Q177:R177"/>
    <mergeCell ref="B3:H3"/>
    <mergeCell ref="I3:R3"/>
    <mergeCell ref="Q196:R196"/>
    <mergeCell ref="J197:K197"/>
    <mergeCell ref="Q197:R197"/>
    <mergeCell ref="I198:I206"/>
    <mergeCell ref="P198:P206"/>
    <mergeCell ref="Q198:R198"/>
    <mergeCell ref="Q199:R199"/>
    <mergeCell ref="Q200:R200"/>
    <mergeCell ref="Q201:R201"/>
    <mergeCell ref="Q202:R202"/>
    <mergeCell ref="I188:I196"/>
    <mergeCell ref="P188:P196"/>
    <mergeCell ref="Q188:R188"/>
    <mergeCell ref="Q189:R189"/>
    <mergeCell ref="Q190:R190"/>
    <mergeCell ref="Q191:R191"/>
    <mergeCell ref="Q192:R192"/>
    <mergeCell ref="Q193:R193"/>
    <mergeCell ref="Q194:R194"/>
    <mergeCell ref="Q195:R195"/>
    <mergeCell ref="Q203:R203"/>
    <mergeCell ref="Q204:R204"/>
    <mergeCell ref="I58:I66"/>
    <mergeCell ref="Q54:R54"/>
    <mergeCell ref="Q53:R53"/>
    <mergeCell ref="Q52:R52"/>
    <mergeCell ref="Q51:R51"/>
    <mergeCell ref="Q50:R50"/>
    <mergeCell ref="Q49:R49"/>
    <mergeCell ref="Q48:R48"/>
    <mergeCell ref="P48:P56"/>
    <mergeCell ref="I48:I56"/>
    <mergeCell ref="Q55:R55"/>
    <mergeCell ref="Q63:R63"/>
    <mergeCell ref="Q64:R64"/>
    <mergeCell ref="Q65:R65"/>
    <mergeCell ref="Q66:R66"/>
  </mergeCells>
  <phoneticPr fontId="1"/>
  <conditionalFormatting sqref="I8:I16">
    <cfRule type="containsText" dxfId="1867" priority="202" operator="containsText" text="中止">
      <formula>NOT(ISERROR(SEARCH("中止",I8)))</formula>
    </cfRule>
    <cfRule type="containsText" dxfId="1866" priority="203" operator="containsText" text="変更">
      <formula>NOT(ISERROR(SEARCH("変更",I8)))</formula>
    </cfRule>
  </conditionalFormatting>
  <conditionalFormatting sqref="I18:I26">
    <cfRule type="containsText" dxfId="1865" priority="200" operator="containsText" text="中止">
      <formula>NOT(ISERROR(SEARCH("中止",I18)))</formula>
    </cfRule>
    <cfRule type="containsText" dxfId="1864" priority="201" operator="containsText" text="変更">
      <formula>NOT(ISERROR(SEARCH("変更",I18)))</formula>
    </cfRule>
  </conditionalFormatting>
  <conditionalFormatting sqref="B7:H7">
    <cfRule type="expression" dxfId="1863" priority="196">
      <formula>$I$8="中止"</formula>
    </cfRule>
    <cfRule type="expression" dxfId="1862" priority="198">
      <formula>$I$8="変更"</formula>
    </cfRule>
  </conditionalFormatting>
  <conditionalFormatting sqref="B17:H17">
    <cfRule type="expression" dxfId="1861" priority="195">
      <formula>$I$18="中止"</formula>
    </cfRule>
    <cfRule type="expression" dxfId="1860" priority="197">
      <formula>$I$18="変更"</formula>
    </cfRule>
  </conditionalFormatting>
  <conditionalFormatting sqref="B27:H27">
    <cfRule type="expression" dxfId="1859" priority="193">
      <formula>$I$28="中止"</formula>
    </cfRule>
    <cfRule type="expression" dxfId="1858" priority="194">
      <formula>$I$28="変更"</formula>
    </cfRule>
  </conditionalFormatting>
  <conditionalFormatting sqref="B37:H37">
    <cfRule type="expression" dxfId="1857" priority="191">
      <formula>$I$38="中止"</formula>
    </cfRule>
    <cfRule type="expression" dxfId="1856" priority="192">
      <formula>$I$38="変更"</formula>
    </cfRule>
  </conditionalFormatting>
  <conditionalFormatting sqref="B47:H47">
    <cfRule type="expression" dxfId="1855" priority="189">
      <formula>$I$48="中止"</formula>
    </cfRule>
    <cfRule type="expression" dxfId="1854" priority="190">
      <formula>$I$48="変更"</formula>
    </cfRule>
  </conditionalFormatting>
  <conditionalFormatting sqref="B57:H57">
    <cfRule type="expression" dxfId="1853" priority="187">
      <formula>$I$58="中止"</formula>
    </cfRule>
    <cfRule type="expression" dxfId="1852" priority="188">
      <formula>$I$58="変更"</formula>
    </cfRule>
  </conditionalFormatting>
  <conditionalFormatting sqref="B67:H67">
    <cfRule type="expression" dxfId="1851" priority="185">
      <formula>$I$68="中止"</formula>
    </cfRule>
    <cfRule type="expression" dxfId="1850" priority="186">
      <formula>$I$68="変更"</formula>
    </cfRule>
  </conditionalFormatting>
  <conditionalFormatting sqref="B77:H77">
    <cfRule type="expression" dxfId="1849" priority="183">
      <formula>$I$78="中止"</formula>
    </cfRule>
    <cfRule type="expression" dxfId="1848" priority="184">
      <formula>$I$78="変更"</formula>
    </cfRule>
  </conditionalFormatting>
  <conditionalFormatting sqref="B87:H87">
    <cfRule type="expression" dxfId="1847" priority="181">
      <formula>$I$88="中止"</formula>
    </cfRule>
    <cfRule type="expression" dxfId="1846" priority="182">
      <formula>$I$88="変更"</formula>
    </cfRule>
  </conditionalFormatting>
  <conditionalFormatting sqref="B97:H97">
    <cfRule type="expression" dxfId="1845" priority="179">
      <formula>$I$98="中止"</formula>
    </cfRule>
    <cfRule type="expression" dxfId="1844" priority="180">
      <formula>$I$98="変更"</formula>
    </cfRule>
  </conditionalFormatting>
  <conditionalFormatting sqref="B107:H107">
    <cfRule type="expression" dxfId="1843" priority="177">
      <formula>$I$108="中止"</formula>
    </cfRule>
    <cfRule type="expression" dxfId="1842" priority="178">
      <formula>$I$108="変更"</formula>
    </cfRule>
  </conditionalFormatting>
  <conditionalFormatting sqref="B117:H117">
    <cfRule type="expression" dxfId="1841" priority="175">
      <formula>$I$118="中止"</formula>
    </cfRule>
    <cfRule type="expression" dxfId="1840" priority="176">
      <formula>$I$118="変更"</formula>
    </cfRule>
  </conditionalFormatting>
  <conditionalFormatting sqref="B127:H127">
    <cfRule type="expression" dxfId="1839" priority="173">
      <formula>$I$128="中止"</formula>
    </cfRule>
    <cfRule type="expression" dxfId="1838" priority="174">
      <formula>$I$128="変更"</formula>
    </cfRule>
  </conditionalFormatting>
  <conditionalFormatting sqref="B137:H137">
    <cfRule type="expression" dxfId="1837" priority="171">
      <formula>$I$138="中止"</formula>
    </cfRule>
    <cfRule type="expression" dxfId="1836" priority="172">
      <formula>$I$138="変更"</formula>
    </cfRule>
  </conditionalFormatting>
  <conditionalFormatting sqref="B147:H147">
    <cfRule type="expression" dxfId="1835" priority="169">
      <formula>$I$148="中止"</formula>
    </cfRule>
    <cfRule type="expression" dxfId="1834" priority="170">
      <formula>$I$148="変更"</formula>
    </cfRule>
  </conditionalFormatting>
  <conditionalFormatting sqref="B157:H157">
    <cfRule type="expression" dxfId="1833" priority="167">
      <formula>$I$158="中止"</formula>
    </cfRule>
    <cfRule type="expression" dxfId="1832" priority="168">
      <formula>$I$158="変更"</formula>
    </cfRule>
  </conditionalFormatting>
  <conditionalFormatting sqref="B167:H167">
    <cfRule type="expression" dxfId="1831" priority="165">
      <formula>$I$168="中止"</formula>
    </cfRule>
    <cfRule type="expression" dxfId="1830" priority="166">
      <formula>$I$168="変更"</formula>
    </cfRule>
  </conditionalFormatting>
  <conditionalFormatting sqref="B177:H177">
    <cfRule type="expression" dxfId="1829" priority="163">
      <formula>$I$178="中止"</formula>
    </cfRule>
    <cfRule type="expression" dxfId="1828" priority="164">
      <formula>$I$178="変更"</formula>
    </cfRule>
  </conditionalFormatting>
  <conditionalFormatting sqref="B187:H187">
    <cfRule type="expression" dxfId="1827" priority="161">
      <formula>$I$188="中止"</formula>
    </cfRule>
    <cfRule type="expression" dxfId="1826" priority="162">
      <formula>$I$188="変更"</formula>
    </cfRule>
  </conditionalFormatting>
  <conditionalFormatting sqref="B197:H197">
    <cfRule type="expression" dxfId="1825" priority="159">
      <formula>$I$198="中止"</formula>
    </cfRule>
    <cfRule type="expression" dxfId="1824" priority="160">
      <formula>$I$198="変更"</formula>
    </cfRule>
  </conditionalFormatting>
  <conditionalFormatting sqref="I28:I36">
    <cfRule type="containsText" dxfId="1823" priority="119" operator="containsText" text="中止">
      <formula>NOT(ISERROR(SEARCH("中止",I28)))</formula>
    </cfRule>
    <cfRule type="containsText" dxfId="1822" priority="120" operator="containsText" text="変更">
      <formula>NOT(ISERROR(SEARCH("変更",I28)))</formula>
    </cfRule>
  </conditionalFormatting>
  <conditionalFormatting sqref="I38:I46">
    <cfRule type="containsText" dxfId="1821" priority="117" operator="containsText" text="中止">
      <formula>NOT(ISERROR(SEARCH("中止",I38)))</formula>
    </cfRule>
    <cfRule type="containsText" dxfId="1820" priority="118" operator="containsText" text="変更">
      <formula>NOT(ISERROR(SEARCH("変更",I38)))</formula>
    </cfRule>
  </conditionalFormatting>
  <conditionalFormatting sqref="I48:I56">
    <cfRule type="containsText" dxfId="1819" priority="115" operator="containsText" text="中止">
      <formula>NOT(ISERROR(SEARCH("中止",I48)))</formula>
    </cfRule>
    <cfRule type="containsText" dxfId="1818" priority="116" operator="containsText" text="変更">
      <formula>NOT(ISERROR(SEARCH("変更",I48)))</formula>
    </cfRule>
  </conditionalFormatting>
  <conditionalFormatting sqref="I58:I66">
    <cfRule type="containsText" dxfId="1817" priority="113" operator="containsText" text="中止">
      <formula>NOT(ISERROR(SEARCH("中止",I58)))</formula>
    </cfRule>
    <cfRule type="containsText" dxfId="1816" priority="114" operator="containsText" text="変更">
      <formula>NOT(ISERROR(SEARCH("変更",I58)))</formula>
    </cfRule>
  </conditionalFormatting>
  <conditionalFormatting sqref="I68:I76">
    <cfRule type="containsText" dxfId="1815" priority="111" operator="containsText" text="中止">
      <formula>NOT(ISERROR(SEARCH("中止",I68)))</formula>
    </cfRule>
    <cfRule type="containsText" dxfId="1814" priority="112" operator="containsText" text="変更">
      <formula>NOT(ISERROR(SEARCH("変更",I68)))</formula>
    </cfRule>
  </conditionalFormatting>
  <conditionalFormatting sqref="I78:I86">
    <cfRule type="containsText" dxfId="1813" priority="109" operator="containsText" text="中止">
      <formula>NOT(ISERROR(SEARCH("中止",I78)))</formula>
    </cfRule>
    <cfRule type="containsText" dxfId="1812" priority="110" operator="containsText" text="変更">
      <formula>NOT(ISERROR(SEARCH("変更",I78)))</formula>
    </cfRule>
  </conditionalFormatting>
  <conditionalFormatting sqref="I88:I96">
    <cfRule type="containsText" dxfId="1811" priority="107" operator="containsText" text="中止">
      <formula>NOT(ISERROR(SEARCH("中止",I88)))</formula>
    </cfRule>
    <cfRule type="containsText" dxfId="1810" priority="108" operator="containsText" text="変更">
      <formula>NOT(ISERROR(SEARCH("変更",I88)))</formula>
    </cfRule>
  </conditionalFormatting>
  <conditionalFormatting sqref="I98:I106">
    <cfRule type="containsText" dxfId="1809" priority="105" operator="containsText" text="中止">
      <formula>NOT(ISERROR(SEARCH("中止",I98)))</formula>
    </cfRule>
    <cfRule type="containsText" dxfId="1808" priority="106" operator="containsText" text="変更">
      <formula>NOT(ISERROR(SEARCH("変更",I98)))</formula>
    </cfRule>
  </conditionalFormatting>
  <conditionalFormatting sqref="I108:I116">
    <cfRule type="containsText" dxfId="1807" priority="103" operator="containsText" text="中止">
      <formula>NOT(ISERROR(SEARCH("中止",I108)))</formula>
    </cfRule>
    <cfRule type="containsText" dxfId="1806" priority="104" operator="containsText" text="変更">
      <formula>NOT(ISERROR(SEARCH("変更",I108)))</formula>
    </cfRule>
  </conditionalFormatting>
  <conditionalFormatting sqref="I118:I126">
    <cfRule type="containsText" dxfId="1805" priority="101" operator="containsText" text="中止">
      <formula>NOT(ISERROR(SEARCH("中止",I118)))</formula>
    </cfRule>
    <cfRule type="containsText" dxfId="1804" priority="102" operator="containsText" text="変更">
      <formula>NOT(ISERROR(SEARCH("変更",I118)))</formula>
    </cfRule>
  </conditionalFormatting>
  <conditionalFormatting sqref="I128:I136">
    <cfRule type="containsText" dxfId="1803" priority="99" operator="containsText" text="中止">
      <formula>NOT(ISERROR(SEARCH("中止",I128)))</formula>
    </cfRule>
    <cfRule type="containsText" dxfId="1802" priority="100" operator="containsText" text="変更">
      <formula>NOT(ISERROR(SEARCH("変更",I128)))</formula>
    </cfRule>
  </conditionalFormatting>
  <conditionalFormatting sqref="I138:I146">
    <cfRule type="containsText" dxfId="1801" priority="97" operator="containsText" text="中止">
      <formula>NOT(ISERROR(SEARCH("中止",I138)))</formula>
    </cfRule>
    <cfRule type="containsText" dxfId="1800" priority="98" operator="containsText" text="変更">
      <formula>NOT(ISERROR(SEARCH("変更",I138)))</formula>
    </cfRule>
  </conditionalFormatting>
  <conditionalFormatting sqref="I148:I156">
    <cfRule type="containsText" dxfId="1799" priority="95" operator="containsText" text="中止">
      <formula>NOT(ISERROR(SEARCH("中止",I148)))</formula>
    </cfRule>
    <cfRule type="containsText" dxfId="1798" priority="96" operator="containsText" text="変更">
      <formula>NOT(ISERROR(SEARCH("変更",I148)))</formula>
    </cfRule>
  </conditionalFormatting>
  <conditionalFormatting sqref="I158:I166">
    <cfRule type="containsText" dxfId="1797" priority="93" operator="containsText" text="中止">
      <formula>NOT(ISERROR(SEARCH("中止",I158)))</formula>
    </cfRule>
    <cfRule type="containsText" dxfId="1796" priority="94" operator="containsText" text="変更">
      <formula>NOT(ISERROR(SEARCH("変更",I158)))</formula>
    </cfRule>
  </conditionalFormatting>
  <conditionalFormatting sqref="I168:I176">
    <cfRule type="containsText" dxfId="1795" priority="91" operator="containsText" text="中止">
      <formula>NOT(ISERROR(SEARCH("中止",I168)))</formula>
    </cfRule>
    <cfRule type="containsText" dxfId="1794" priority="92" operator="containsText" text="変更">
      <formula>NOT(ISERROR(SEARCH("変更",I168)))</formula>
    </cfRule>
  </conditionalFormatting>
  <conditionalFormatting sqref="I178:I186">
    <cfRule type="containsText" dxfId="1793" priority="89" operator="containsText" text="中止">
      <formula>NOT(ISERROR(SEARCH("中止",I178)))</formula>
    </cfRule>
    <cfRule type="containsText" dxfId="1792" priority="90" operator="containsText" text="変更">
      <formula>NOT(ISERROR(SEARCH("変更",I178)))</formula>
    </cfRule>
  </conditionalFormatting>
  <conditionalFormatting sqref="I188:I196">
    <cfRule type="containsText" dxfId="1791" priority="87" operator="containsText" text="中止">
      <formula>NOT(ISERROR(SEARCH("中止",I188)))</formula>
    </cfRule>
    <cfRule type="containsText" dxfId="1790" priority="88" operator="containsText" text="変更">
      <formula>NOT(ISERROR(SEARCH("変更",I188)))</formula>
    </cfRule>
  </conditionalFormatting>
  <conditionalFormatting sqref="I198:I206">
    <cfRule type="containsText" dxfId="1789" priority="85" operator="containsText" text="中止">
      <formula>NOT(ISERROR(SEARCH("中止",I198)))</formula>
    </cfRule>
    <cfRule type="containsText" dxfId="1788" priority="86" operator="containsText" text="変更">
      <formula>NOT(ISERROR(SEARCH("変更",I198)))</formula>
    </cfRule>
  </conditionalFormatting>
  <conditionalFormatting sqref="L7:O16">
    <cfRule type="expression" dxfId="1787" priority="42">
      <formula>$I$8="変更"</formula>
    </cfRule>
  </conditionalFormatting>
  <conditionalFormatting sqref="L17:O26">
    <cfRule type="expression" dxfId="1786" priority="40">
      <formula>$I$18="変更"</formula>
    </cfRule>
  </conditionalFormatting>
  <conditionalFormatting sqref="L27:O36">
    <cfRule type="expression" dxfId="1785" priority="38">
      <formula>$I$28="変更"</formula>
    </cfRule>
  </conditionalFormatting>
  <conditionalFormatting sqref="L37:O46">
    <cfRule type="expression" dxfId="1784" priority="36">
      <formula>$I$38="変更"</formula>
    </cfRule>
  </conditionalFormatting>
  <conditionalFormatting sqref="L47:O56">
    <cfRule type="expression" dxfId="1783" priority="34">
      <formula>$I$48="変更"</formula>
    </cfRule>
  </conditionalFormatting>
  <conditionalFormatting sqref="L57:O66">
    <cfRule type="expression" dxfId="1782" priority="32">
      <formula>$I$58="変更"</formula>
    </cfRule>
  </conditionalFormatting>
  <conditionalFormatting sqref="L67:O76">
    <cfRule type="expression" dxfId="1781" priority="30">
      <formula>$I$68="変更"</formula>
    </cfRule>
  </conditionalFormatting>
  <conditionalFormatting sqref="L77:O86">
    <cfRule type="expression" dxfId="1780" priority="28">
      <formula>$I$78="変更"</formula>
    </cfRule>
  </conditionalFormatting>
  <conditionalFormatting sqref="L87:O96">
    <cfRule type="expression" dxfId="1779" priority="26">
      <formula>$I$88="変更"</formula>
    </cfRule>
  </conditionalFormatting>
  <conditionalFormatting sqref="L97:O106">
    <cfRule type="expression" dxfId="1778" priority="24">
      <formula>$I$98="変更"</formula>
    </cfRule>
  </conditionalFormatting>
  <conditionalFormatting sqref="L107:O116">
    <cfRule type="expression" dxfId="1777" priority="22">
      <formula>$I$108="変更"</formula>
    </cfRule>
  </conditionalFormatting>
  <conditionalFormatting sqref="L117:O126">
    <cfRule type="expression" dxfId="1776" priority="18">
      <formula>$I$118="変更"</formula>
    </cfRule>
  </conditionalFormatting>
  <conditionalFormatting sqref="L127:O136">
    <cfRule type="expression" dxfId="1775" priority="16">
      <formula>$I$128="変更"</formula>
    </cfRule>
  </conditionalFormatting>
  <conditionalFormatting sqref="L137:O146">
    <cfRule type="expression" dxfId="1774" priority="14">
      <formula>$I$138="変更"</formula>
    </cfRule>
  </conditionalFormatting>
  <conditionalFormatting sqref="L147:O156">
    <cfRule type="expression" dxfId="1773" priority="12">
      <formula>$I$148="変更"</formula>
    </cfRule>
  </conditionalFormatting>
  <conditionalFormatting sqref="L157:O166">
    <cfRule type="expression" dxfId="1772" priority="10">
      <formula>$I$158="変更"</formula>
    </cfRule>
  </conditionalFormatting>
  <conditionalFormatting sqref="L167:O176">
    <cfRule type="expression" dxfId="1771" priority="8">
      <formula>$I$168="変更"</formula>
    </cfRule>
  </conditionalFormatting>
  <conditionalFormatting sqref="L177:O186">
    <cfRule type="expression" dxfId="1770" priority="6">
      <formula>$I$178="変更"</formula>
    </cfRule>
  </conditionalFormatting>
  <conditionalFormatting sqref="L187:O196">
    <cfRule type="expression" dxfId="1769" priority="4">
      <formula>$I$188="変更"</formula>
    </cfRule>
  </conditionalFormatting>
  <conditionalFormatting sqref="L197:O206">
    <cfRule type="expression" dxfId="1768" priority="2">
      <formula>$I$198="変更"</formula>
    </cfRule>
  </conditionalFormatting>
  <dataValidations count="11">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C8:C13 C15:C16 J8:J13 J15:J16 C18:C23 C25:C26 J18:J23 J25:J26 C28:C33 C35:C36 J28:J33 J35:J36 C38:C43 C45:C46 J38:J43 J45:J46 C48:C53 C55:C56 J48:J53 J55:J56 C58:C63 C65:C66 J58:J63 J65:J66 C68:C73 C75:C76 J68:J73 J75:J76 C78:C83 C85:C86 J78:J83 J85:J86 C88:C93 C95:C96 J88:J93 J95:J96 C98:C103 C105:C106 J98:J103 J105:J106 C108:C113 C115:C116 J108:J113 J115:J116 C118:C123 C125:C126 J118:J123 J125:J126 C128:C133 C135:C136 J128:J133 J135:J136 C138:C143 C145:C146 J138:J143 J145:J146 C148:C153 C155:C156 J148:J153 J155:J156 C158:C163 C165:C166 J158:J163 J165:J166 C168:C173 C175:C176 J168:J173 J175:J176 C178:C183 C185:C186 J178:J183 J185:J186 C188:C193 C195:C196 J188:J193 J195:J196 C198:C203 C205:C206 J198:J203 J205:J206" xr:uid="{00000000-0002-0000-2E00-000000000000}">
      <formula1>100000000000</formula1>
    </dataValidation>
    <dataValidation allowBlank="1" showInputMessage="1" showErrorMessage="1" promptTitle="その他を計上する場合" prompt="内容を「D16セル」に入力してください。" sqref="M16:O16 M26:O26 M36:O36 M46:O46 M56:O56 M66:O66 M76:O76 M86:O86 M96:O96 M206:O206 M106:O106 M116:O116 M136:O136 M146:O146 M156:O156 M166:O166 M176:O176 M186:O186 M196:O196 M126:O126" xr:uid="{00000000-0002-0000-2E00-000001000000}"/>
    <dataValidation type="whole" operator="lessThan" allowBlank="1" showInputMessage="1" showErrorMessage="1" errorTitle="民間企業は対象外です。" error="[キャンセル]をクリックしてください。なお補助対象は実施要領をご確認ください。" sqref="M195 M185 M175 M165 M155 M145 M135 M115 M105 M205 M95 M85 M75 M65 M55 M45 M35 M25 M15 M125" xr:uid="{00000000-0002-0000-2E00-000002000000}">
      <formula1>0</formula1>
    </dataValidation>
    <dataValidation allowBlank="1" showInputMessage="1" showErrorMessage="1" promptTitle="金額単位は「円」です。" prompt="間違いはありませんか？" sqref="M188 M178 M168 M158 M148 M138 M128 M108 M98 M198 M88 M78 M68 M58 M48 M38 M28 M18 M8 M118" xr:uid="{00000000-0002-0000-2E00-000003000000}"/>
    <dataValidation type="whole" imeMode="off" operator="lessThan" allowBlank="1" showInputMessage="1" showErrorMessage="1" errorTitle="入力不要です。" error="申請時作成の「7.積算内訳」シートを反映しています。[キャンセル]をクリックして戻ってください。" sqref="B7:B206 D7:H206 C7 C17 C27 C37 C47 C57 C67 C77 C87 C97 C107 C117 C127 C137 C147 C157 C167 C177 C187 C197" xr:uid="{00000000-0002-0000-2E00-000004000000}">
      <formula1>0</formula1>
    </dataValidation>
    <dataValidation type="whole" operator="lessThan" allowBlank="1" showInputMessage="1" showErrorMessage="1" errorTitle="入力不要です。" error="[キャンセル]をクリックしてください。" sqref="K18:K25 I18:I26 I198:I206 K178:K185 K198:K205 K158:K165 I178:I186 K138:K145 I158:I166 K118:K125 I138:I146 K98:K105 I118:I126 K78:K85 I98:I106 K58:K65 I78:I86 K38:K45 I58:I66 I38:I46 I188:I196 I8:I16 K28:K35 I28:I36 K48:K55 I48:I56 K68:K75 I68:I76 K88:K95 I88:I96 K108:K115 I108:I116 K128:K135 I128:I136 K148:K155 I148:I156 K168:K175 I168:I176 K188:K195 K8:K15" xr:uid="{00000000-0002-0000-2E00-000005000000}">
      <formula1>0</formula1>
    </dataValidation>
    <dataValidation type="whole" imeMode="off" operator="lessThan" allowBlank="1" showInputMessage="1" showErrorMessage="1" errorTitle="入力不要です。" error="[キャンセル]をクリックしてください。" sqref="P17:R17 P27:R27 P37:R37 P47:R47 P57:R57 P67:R67 P77:R77 P87:R87 P97:R97 P107:R107 P117:R117 P127:R127 P137:R137 P147:R147 P157:R157 P167:R167 P177:R177 P187:R187 P197:R197" xr:uid="{00000000-0002-0000-2E00-000006000000}">
      <formula1>0</formula1>
    </dataValidation>
    <dataValidation type="whole" operator="lessThan" allowBlank="1" showInputMessage="1" showErrorMessage="1" errorTitle="自動計算です。" error="[キャンセル]をクリックしてください。" sqref="M7:O7 M197:O197 M17:O17 M27:O27 M37:O37 M47:O47 M57:O57 M67:O67 M77:O77 M87:O87 M127:O127 M137:O137 M147:O147 M157:O157 M167:O167 M177:O177 M187:O187 M97:O97 M107:O107 L7:L206 M117:O117" xr:uid="{00000000-0002-0000-2E00-000007000000}">
      <formula1>0</formula1>
    </dataValidation>
    <dataValidation type="whole" imeMode="off" operator="lessThan" allowBlank="1" showInputMessage="1" showErrorMessage="1" errorTitle="入力不要です。" error="４・申請事業内容シートに記載した活動が自動的に反映されます。[キャンセル]をクリックして戻ってください。" sqref="E6:H6" xr:uid="{00000000-0002-0000-2E00-000008000000}">
      <formula1>0</formula1>
    </dataValidation>
    <dataValidation operator="lessThan" allowBlank="1" showInputMessage="1" showErrorMessage="1" errorTitle="自動計算です。" error="[キャンセル]をクリックしてください。" sqref="L6:O6" xr:uid="{00000000-0002-0000-2E00-000009000000}"/>
    <dataValidation operator="lessThan" allowBlank="1" showInputMessage="1" showErrorMessage="1" errorTitle="入力不要です。" error="[キャンセル]をクリックしてください。" sqref="I7:K7 I17:K17 I27:K27 I37:K37 I47:K47 I57:K57 I67:K67 I77:K77 I87:K87 I97:K97 I107:K107 I117:K117 I127:K127 I137:K137 I147:K147 I157:K157 I167:K167 I177:K177 I187:K187 I197:K197" xr:uid="{00000000-0002-0000-2E00-00000A000000}"/>
  </dataValidations>
  <pageMargins left="0.59055118110236227" right="0.39370078740157483" top="0.78740157480314965" bottom="0.35433070866141736" header="0.31496062992125984" footer="0.15748031496062992"/>
  <pageSetup paperSize="8" scale="69" fitToHeight="0" orientation="landscape" r:id="rId1"/>
  <headerFooter>
    <oddHeader>&amp;L様式７（別添１）</oddHeader>
    <oddFooter>&amp;C&amp;"ＭＳ Ｐゴシック,標準"&amp;10&amp;P / &amp;N</oddFoot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499984740745262"/>
    <pageSetUpPr fitToPage="1"/>
  </sheetPr>
  <dimension ref="A1:T512"/>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16.08203125" style="150" customWidth="1"/>
    <col min="4" max="4" width="21.33203125" style="150" customWidth="1"/>
    <col min="5" max="5" width="14.33203125" style="150" customWidth="1"/>
    <col min="6" max="8" width="14.5" style="150" customWidth="1"/>
    <col min="9" max="9" width="6.83203125" style="150" customWidth="1"/>
    <col min="10" max="10" width="16.08203125" style="150" customWidth="1"/>
    <col min="11" max="11" width="21.33203125" style="150" customWidth="1"/>
    <col min="12" max="15" width="17.75" style="150" customWidth="1"/>
    <col min="16" max="16" width="21.5" style="150" customWidth="1"/>
    <col min="17" max="17" width="10.08203125" style="150" customWidth="1"/>
    <col min="18" max="18" width="9" style="150"/>
    <col min="19" max="19" width="1.58203125" style="150" customWidth="1"/>
    <col min="20" max="16384" width="9" style="150"/>
  </cols>
  <sheetData>
    <row r="1" spans="2:20" ht="9" customHeight="1"/>
    <row r="2" spans="2:20" s="178" customFormat="1" ht="18.75" customHeight="1" thickBot="1">
      <c r="B2" s="151" t="s">
        <v>546</v>
      </c>
      <c r="D2" s="652"/>
      <c r="I2" s="151"/>
      <c r="K2" s="652"/>
      <c r="Q2" s="1587" t="s">
        <v>178</v>
      </c>
      <c r="R2" s="1587"/>
    </row>
    <row r="3" spans="2:20" s="178" customFormat="1" ht="27" customHeight="1" thickBot="1">
      <c r="B3" s="1577" t="s">
        <v>542</v>
      </c>
      <c r="C3" s="1578"/>
      <c r="D3" s="1578"/>
      <c r="E3" s="1578"/>
      <c r="F3" s="1578"/>
      <c r="G3" s="1578"/>
      <c r="H3" s="1579"/>
      <c r="I3" s="1580" t="s">
        <v>543</v>
      </c>
      <c r="J3" s="1581"/>
      <c r="K3" s="1581"/>
      <c r="L3" s="1581"/>
      <c r="M3" s="1581"/>
      <c r="N3" s="1581"/>
      <c r="O3" s="1581"/>
      <c r="P3" s="1581"/>
      <c r="Q3" s="1581"/>
      <c r="R3" s="1582"/>
    </row>
    <row r="4" spans="2:20" ht="22.5" customHeight="1">
      <c r="B4" s="1591" t="s">
        <v>179</v>
      </c>
      <c r="C4" s="1592"/>
      <c r="D4" s="1236"/>
      <c r="E4" s="1220" t="s">
        <v>544</v>
      </c>
      <c r="F4" s="1236" t="s">
        <v>181</v>
      </c>
      <c r="G4" s="1236"/>
      <c r="H4" s="1590"/>
      <c r="I4" s="1588" t="s">
        <v>179</v>
      </c>
      <c r="J4" s="1127"/>
      <c r="K4" s="1084"/>
      <c r="L4" s="1076" t="s">
        <v>180</v>
      </c>
      <c r="M4" s="1084" t="s">
        <v>181</v>
      </c>
      <c r="N4" s="1084"/>
      <c r="O4" s="1084"/>
      <c r="P4" s="1164" t="s">
        <v>182</v>
      </c>
      <c r="Q4" s="1084" t="s">
        <v>183</v>
      </c>
      <c r="R4" s="1166"/>
    </row>
    <row r="5" spans="2:20" ht="30.75" customHeight="1" thickBot="1">
      <c r="B5" s="1161"/>
      <c r="C5" s="1162"/>
      <c r="D5" s="1085"/>
      <c r="E5" s="1163"/>
      <c r="F5" s="245" t="s">
        <v>545</v>
      </c>
      <c r="G5" s="245" t="s">
        <v>185</v>
      </c>
      <c r="H5" s="653" t="s">
        <v>230</v>
      </c>
      <c r="I5" s="1589"/>
      <c r="J5" s="1162"/>
      <c r="K5" s="1085"/>
      <c r="L5" s="1163"/>
      <c r="M5" s="246" t="s">
        <v>184</v>
      </c>
      <c r="N5" s="245" t="s">
        <v>185</v>
      </c>
      <c r="O5" s="246" t="s">
        <v>186</v>
      </c>
      <c r="P5" s="1165"/>
      <c r="Q5" s="1085"/>
      <c r="R5" s="1167"/>
    </row>
    <row r="6" spans="2:20" ht="33" customHeight="1" thickBot="1">
      <c r="B6" s="1593" t="s">
        <v>443</v>
      </c>
      <c r="C6" s="1183"/>
      <c r="D6" s="1183"/>
      <c r="E6" s="264">
        <f>SUM(E7,E17,E27,E37,E47,E57,E67,E77,E87,E97,E107,E117,E127,E137,E147,E157,E167,E177,E187,E197,E207,E217,E227,E237,E247,E257,E267,E277,E287,E297,E307,E317,E327,E337,E347,E357,E367,E377,E387,E397,E407,E417,E427,E437,E447,E457,E467,E477,E487,E497)</f>
        <v>0</v>
      </c>
      <c r="F6" s="264">
        <f>SUM(F7,F17,F27,F37,F47,F57,F67,F77,F87,F97,F107,F117,F127,F137,F147,F157,F167,F177,F187,F197,F207,F217,F227,F237,F247,F257,F267,F277,F287,F297,F307,F317,F327,F337,F347,F357,F367,F377,F387,F397,F407,F417,F427,F437,F447,F457,F467,F477,F487,F497)</f>
        <v>0</v>
      </c>
      <c r="G6" s="264">
        <f t="shared" ref="G6:H6" si="0">SUM(G7,G17,G27,G37,G47,G57,G67,G77,G87,G97,G107,G117,G127,G137,G147,G157,G167,G177,G187,G197,G207,G217,G227,G237,G247,G257,G267,G277,G287,G297,G307,G317,G327,G337,G347,G357,G367,G377,G387,G397,G407,G417,G427,G437,G447,G457,G467,G477,G487,G497)</f>
        <v>0</v>
      </c>
      <c r="H6" s="654">
        <f t="shared" si="0"/>
        <v>0</v>
      </c>
      <c r="I6" s="1593" t="s">
        <v>443</v>
      </c>
      <c r="J6" s="1183"/>
      <c r="K6" s="1183"/>
      <c r="L6" s="264">
        <f>SUM(L7,L17,L27,L37,L47,L57,L67,L77,L87,L97,L107,L117,L127,L137,L147,L157,L167,L177,L187,L197,L207,L217,L227,L237,L247,L257,L267,L277,L287,L297,L307,L317,L327,L337,L347,L357,L367,L377,L387,L397,L407,L417,L427,L437,L447,L457,L467,L477,L487,L497)</f>
        <v>0</v>
      </c>
      <c r="M6" s="264">
        <f>SUM(M7,M17,M27,M37,M47,M57,M67,M77,M87,M97,M107,M117,M127,M137,M147,M157,M167,M177,M187,M197,M207,M217,M227,M237,M247,M257,M267,M277,M287,M297,M307,M317,M327,M337,M347,M357,M367,M377,M387,M397,M407,M417,M427,M437,M447,M457,M467,M477,M487,M497)</f>
        <v>0</v>
      </c>
      <c r="N6" s="264">
        <f t="shared" ref="N6:O6" si="1">SUM(N7,N17,N27,N37,N47,N57,N67,N77,N87,N97,N107,N117,N127,N137,N147,N157,N167,N177,N187,N197,N207,N217,N227,N237,N247,N257,N267,N277,N287,N297,N307,N317,N327,N337,N347,N357,N367,N377,N387,N397,N407,N417,N427,N437,N447,N457,N467,N477,N487,N497)</f>
        <v>0</v>
      </c>
      <c r="O6" s="264">
        <f t="shared" si="1"/>
        <v>0</v>
      </c>
      <c r="P6" s="247"/>
      <c r="Q6" s="1178"/>
      <c r="R6" s="1179"/>
    </row>
    <row r="7" spans="2:20" ht="40.5" customHeight="1" thickTop="1">
      <c r="B7" s="266" t="str">
        <f>IF('①4.事業内容（販促）'!B5="","",'①4.事業内容（販促）'!B5)</f>
        <v/>
      </c>
      <c r="C7" s="1184" t="str">
        <f>IF('①4.事業内容（販促）'!C5="","",'①4.事業内容（販促）'!C5)</f>
        <v/>
      </c>
      <c r="D7" s="1185"/>
      <c r="E7" s="265">
        <f>SUM(E8:E16)</f>
        <v>0</v>
      </c>
      <c r="F7" s="265">
        <f>SUM(F8:F16)</f>
        <v>0</v>
      </c>
      <c r="G7" s="265">
        <f>SUM(G8:G16)</f>
        <v>0</v>
      </c>
      <c r="H7" s="655">
        <f>SUM(H8:H16)</f>
        <v>0</v>
      </c>
      <c r="I7" s="663" t="str">
        <f>IF(B7="","",B7)</f>
        <v/>
      </c>
      <c r="J7" s="1184" t="str">
        <f>IF('⑦1.活動計画変更（販促）'!C7="変更",'⑦1.活動計画変更（販促）'!D7,IF('⑦1.活動計画変更（販促）'!C7="選択",'⑦1.活動計画変更（販促）'!D6,""))</f>
        <v/>
      </c>
      <c r="K7" s="1185"/>
      <c r="L7" s="265" t="str">
        <f>IF(SUM(L8:L16)=0,"",SUM(L8:L16))</f>
        <v/>
      </c>
      <c r="M7" s="265" t="str">
        <f>IF(SUM(M8:M16)=0,"",SUM(M8:M16))</f>
        <v/>
      </c>
      <c r="N7" s="265" t="str">
        <f>IF(SUM(N8:N16)=0,"",SUM(N8:N16))</f>
        <v/>
      </c>
      <c r="O7" s="265" t="str">
        <f>IF(SUM(O8:O16)=0,"",SUM(O8:O16))</f>
        <v/>
      </c>
      <c r="P7" s="248"/>
      <c r="Q7" s="1180"/>
      <c r="R7" s="1181"/>
      <c r="S7" s="237"/>
      <c r="T7" s="158" t="s">
        <v>107</v>
      </c>
    </row>
    <row r="8" spans="2:20" ht="19.5" customHeight="1">
      <c r="B8" s="1175"/>
      <c r="C8" s="249" t="s">
        <v>188</v>
      </c>
      <c r="D8" s="250"/>
      <c r="E8" s="270">
        <f>SUM(F8:H8)</f>
        <v>0</v>
      </c>
      <c r="F8" s="270" t="str">
        <f>IF('①7.積算内訳（販促）'!F7="","",'①7.積算内訳（販促）'!F7)</f>
        <v/>
      </c>
      <c r="G8" s="270" t="str">
        <f>IF('①7.積算内訳（販促）'!G7="","",'①7.積算内訳（販促）'!G7)</f>
        <v/>
      </c>
      <c r="H8" s="656" t="str">
        <f>IF('①7.積算内訳（販促）'!H7="","",'①7.積算内訳（販促）'!H7)</f>
        <v/>
      </c>
      <c r="I8" s="1569" t="str">
        <f>IF('⑦1.活動計画変更（販促）'!C7="選択","",IF('⑦1.活動計画変更（販促）'!C7="変更",'⑦1.活動計画変更（販促）'!C7,IF('⑦1.活動計画変更（販促）'!C7="中止","中止","")))</f>
        <v/>
      </c>
      <c r="J8" s="249" t="s">
        <v>188</v>
      </c>
      <c r="K8" s="250"/>
      <c r="L8" s="270" t="str">
        <f>IF(SUM(M8:O8)=0,"",SUM(M8:O8))</f>
        <v/>
      </c>
      <c r="M8" s="251" t="str">
        <f>IF(F8="","",IF(I$8="中止","",F8))</f>
        <v/>
      </c>
      <c r="N8" s="251" t="str">
        <f>IF(G8="","",IF(I$8="中止","",G8))</f>
        <v/>
      </c>
      <c r="O8" s="251" t="str">
        <f>IF(H8="","",IF(I$8="中止","",H8))</f>
        <v/>
      </c>
      <c r="P8" s="1170"/>
      <c r="Q8" s="1173"/>
      <c r="R8" s="1174"/>
      <c r="S8" s="237"/>
      <c r="T8" s="163" t="s">
        <v>108</v>
      </c>
    </row>
    <row r="9" spans="2:20" ht="19.5" customHeight="1">
      <c r="B9" s="1176"/>
      <c r="C9" s="252" t="s">
        <v>189</v>
      </c>
      <c r="D9" s="253"/>
      <c r="E9" s="271">
        <f t="shared" ref="E9:E15" si="2">SUM(F9:H9)</f>
        <v>0</v>
      </c>
      <c r="F9" s="271" t="str">
        <f>IF('①7.積算内訳（販促）'!F8="","",'①7.積算内訳（販促）'!F8)</f>
        <v/>
      </c>
      <c r="G9" s="271" t="str">
        <f>IF('①7.積算内訳（販促）'!G8="","",'①7.積算内訳（販促）'!G8)</f>
        <v/>
      </c>
      <c r="H9" s="657" t="str">
        <f>IF('①7.積算内訳（販促）'!H8="","",'①7.積算内訳（販促）'!H8)</f>
        <v/>
      </c>
      <c r="I9" s="1570"/>
      <c r="J9" s="252" t="s">
        <v>189</v>
      </c>
      <c r="K9" s="253"/>
      <c r="L9" s="271" t="str">
        <f t="shared" ref="L9:L16" si="3">IF(SUM(M9:O9)=0,"",SUM(M9:O9))</f>
        <v/>
      </c>
      <c r="M9" s="254" t="str">
        <f t="shared" ref="M9:M16" si="4">IF(F9="","",IF(I$8="中止","",F9))</f>
        <v/>
      </c>
      <c r="N9" s="254" t="str">
        <f t="shared" ref="N9:N16" si="5">IF(G9="","",IF(I$8="中止","",G9))</f>
        <v/>
      </c>
      <c r="O9" s="254" t="str">
        <f t="shared" ref="O9:O16" si="6">IF(H9="","",IF(I$8="中止","",H9))</f>
        <v/>
      </c>
      <c r="P9" s="1171"/>
      <c r="Q9" s="1168"/>
      <c r="R9" s="1169"/>
      <c r="S9" s="240"/>
      <c r="T9" s="123"/>
    </row>
    <row r="10" spans="2:20" ht="19.5" customHeight="1">
      <c r="B10" s="1176"/>
      <c r="C10" s="252" t="s">
        <v>190</v>
      </c>
      <c r="D10" s="253"/>
      <c r="E10" s="271">
        <f t="shared" si="2"/>
        <v>0</v>
      </c>
      <c r="F10" s="271" t="str">
        <f>IF('①7.積算内訳（販促）'!F9="","",'①7.積算内訳（販促）'!F9)</f>
        <v/>
      </c>
      <c r="G10" s="271" t="str">
        <f>IF('①7.積算内訳（販促）'!G9="","",'①7.積算内訳（販促）'!G9)</f>
        <v/>
      </c>
      <c r="H10" s="657" t="str">
        <f>IF('①7.積算内訳（販促）'!H9="","",'①7.積算内訳（販促）'!H9)</f>
        <v/>
      </c>
      <c r="I10" s="1570"/>
      <c r="J10" s="252" t="s">
        <v>190</v>
      </c>
      <c r="K10" s="253"/>
      <c r="L10" s="271" t="str">
        <f t="shared" si="3"/>
        <v/>
      </c>
      <c r="M10" s="254" t="str">
        <f t="shared" si="4"/>
        <v/>
      </c>
      <c r="N10" s="254" t="str">
        <f t="shared" si="5"/>
        <v/>
      </c>
      <c r="O10" s="254" t="str">
        <f t="shared" si="6"/>
        <v/>
      </c>
      <c r="P10" s="1171"/>
      <c r="Q10" s="1168"/>
      <c r="R10" s="1169"/>
      <c r="S10" s="240"/>
      <c r="T10" s="158" t="s">
        <v>455</v>
      </c>
    </row>
    <row r="11" spans="2:20" ht="19.5" customHeight="1">
      <c r="B11" s="1176"/>
      <c r="C11" s="255" t="s">
        <v>191</v>
      </c>
      <c r="D11" s="253"/>
      <c r="E11" s="271">
        <f t="shared" si="2"/>
        <v>0</v>
      </c>
      <c r="F11" s="271" t="str">
        <f>IF('①7.積算内訳（販促）'!F10="","",'①7.積算内訳（販促）'!F10)</f>
        <v/>
      </c>
      <c r="G11" s="271" t="str">
        <f>IF('①7.積算内訳（販促）'!G10="","",'①7.積算内訳（販促）'!G10)</f>
        <v/>
      </c>
      <c r="H11" s="657" t="str">
        <f>IF('①7.積算内訳（販促）'!H10="","",'①7.積算内訳（販促）'!H10)</f>
        <v/>
      </c>
      <c r="I11" s="1570"/>
      <c r="J11" s="255" t="s">
        <v>191</v>
      </c>
      <c r="K11" s="253"/>
      <c r="L11" s="271" t="str">
        <f t="shared" si="3"/>
        <v/>
      </c>
      <c r="M11" s="254" t="str">
        <f t="shared" si="4"/>
        <v/>
      </c>
      <c r="N11" s="254" t="str">
        <f t="shared" si="5"/>
        <v/>
      </c>
      <c r="O11" s="254" t="str">
        <f t="shared" si="6"/>
        <v/>
      </c>
      <c r="P11" s="1171"/>
      <c r="Q11" s="1168"/>
      <c r="R11" s="1169"/>
      <c r="S11" s="240"/>
      <c r="T11" s="124" t="s">
        <v>456</v>
      </c>
    </row>
    <row r="12" spans="2:20" ht="19.5" customHeight="1">
      <c r="B12" s="1176"/>
      <c r="C12" s="252" t="s">
        <v>192</v>
      </c>
      <c r="D12" s="253"/>
      <c r="E12" s="271">
        <f t="shared" si="2"/>
        <v>0</v>
      </c>
      <c r="F12" s="271" t="str">
        <f>IF('①7.積算内訳（販促）'!F11="","",'①7.積算内訳（販促）'!F11)</f>
        <v/>
      </c>
      <c r="G12" s="271" t="str">
        <f>IF('①7.積算内訳（販促）'!G11="","",'①7.積算内訳（販促）'!G11)</f>
        <v/>
      </c>
      <c r="H12" s="657" t="str">
        <f>IF('①7.積算内訳（販促）'!H11="","",'①7.積算内訳（販促）'!H11)</f>
        <v/>
      </c>
      <c r="I12" s="1570"/>
      <c r="J12" s="252" t="s">
        <v>192</v>
      </c>
      <c r="K12" s="253"/>
      <c r="L12" s="271" t="str">
        <f t="shared" si="3"/>
        <v/>
      </c>
      <c r="M12" s="254" t="str">
        <f t="shared" si="4"/>
        <v/>
      </c>
      <c r="N12" s="254" t="str">
        <f t="shared" si="5"/>
        <v/>
      </c>
      <c r="O12" s="254" t="str">
        <f t="shared" si="6"/>
        <v/>
      </c>
      <c r="P12" s="1171"/>
      <c r="Q12" s="1168"/>
      <c r="R12" s="1169"/>
      <c r="S12" s="237"/>
    </row>
    <row r="13" spans="2:20" ht="19.5" customHeight="1">
      <c r="B13" s="1176"/>
      <c r="C13" s="252" t="s">
        <v>193</v>
      </c>
      <c r="D13" s="253"/>
      <c r="E13" s="271">
        <f t="shared" si="2"/>
        <v>0</v>
      </c>
      <c r="F13" s="658" t="str">
        <f>IF('①7.積算内訳（販促）'!F12="","",'①7.積算内訳（販促）'!F12)</f>
        <v/>
      </c>
      <c r="G13" s="658" t="str">
        <f>IF('①7.積算内訳（販促）'!G12="","",'①7.積算内訳（販促）'!G12)</f>
        <v/>
      </c>
      <c r="H13" s="657" t="str">
        <f>IF('①7.積算内訳（販促）'!H12="","",'①7.積算内訳（販促）'!H12)</f>
        <v/>
      </c>
      <c r="I13" s="1570"/>
      <c r="J13" s="252" t="s">
        <v>193</v>
      </c>
      <c r="K13" s="253"/>
      <c r="L13" s="271" t="str">
        <f t="shared" si="3"/>
        <v/>
      </c>
      <c r="M13" s="256" t="str">
        <f t="shared" si="4"/>
        <v/>
      </c>
      <c r="N13" s="256" t="str">
        <f t="shared" si="5"/>
        <v/>
      </c>
      <c r="O13" s="256" t="str">
        <f t="shared" si="6"/>
        <v/>
      </c>
      <c r="P13" s="1171"/>
      <c r="Q13" s="1191"/>
      <c r="R13" s="1192"/>
      <c r="S13" s="237"/>
    </row>
    <row r="14" spans="2:20" ht="19.5" customHeight="1">
      <c r="B14" s="1176"/>
      <c r="C14" s="257" t="s">
        <v>194</v>
      </c>
      <c r="D14" s="253"/>
      <c r="E14" s="271">
        <f t="shared" si="2"/>
        <v>0</v>
      </c>
      <c r="F14" s="271" t="str">
        <f>IF('①7.積算内訳（販促）'!F13="","",'①7.積算内訳（販促）'!F13)</f>
        <v/>
      </c>
      <c r="G14" s="271" t="str">
        <f>IF('①7.積算内訳（販促）'!G13="","",'①7.積算内訳（販促）'!G13)</f>
        <v/>
      </c>
      <c r="H14" s="657" t="str">
        <f>IF('①7.積算内訳（販促）'!H13="","",'①7.積算内訳（販促）'!H13)</f>
        <v/>
      </c>
      <c r="I14" s="1570"/>
      <c r="J14" s="257" t="s">
        <v>194</v>
      </c>
      <c r="K14" s="253"/>
      <c r="L14" s="271" t="str">
        <f t="shared" si="3"/>
        <v/>
      </c>
      <c r="M14" s="254" t="str">
        <f t="shared" si="4"/>
        <v/>
      </c>
      <c r="N14" s="254" t="str">
        <f t="shared" si="5"/>
        <v/>
      </c>
      <c r="O14" s="254" t="str">
        <f t="shared" si="6"/>
        <v/>
      </c>
      <c r="P14" s="1171"/>
      <c r="Q14" s="1168"/>
      <c r="R14" s="1169"/>
      <c r="S14" s="237"/>
    </row>
    <row r="15" spans="2:20" ht="19.5" customHeight="1">
      <c r="B15" s="1176"/>
      <c r="C15" s="252" t="s">
        <v>195</v>
      </c>
      <c r="D15" s="253"/>
      <c r="E15" s="271">
        <f t="shared" si="2"/>
        <v>0</v>
      </c>
      <c r="F15" s="271" t="str">
        <f>IF('①7.積算内訳（販促）'!F14="","",'①7.積算内訳（販促）'!F14)</f>
        <v/>
      </c>
      <c r="G15" s="271" t="str">
        <f>IF('①7.積算内訳（販促）'!G14="","",'①7.積算内訳（販促）'!G14)</f>
        <v/>
      </c>
      <c r="H15" s="657" t="str">
        <f>IF('①7.積算内訳（販促）'!H14="","",'①7.積算内訳（販促）'!H14)</f>
        <v/>
      </c>
      <c r="I15" s="1570"/>
      <c r="J15" s="252" t="s">
        <v>195</v>
      </c>
      <c r="K15" s="253"/>
      <c r="L15" s="271" t="str">
        <f t="shared" si="3"/>
        <v/>
      </c>
      <c r="M15" s="254" t="str">
        <f t="shared" si="4"/>
        <v/>
      </c>
      <c r="N15" s="254" t="str">
        <f t="shared" si="5"/>
        <v/>
      </c>
      <c r="O15" s="254" t="str">
        <f t="shared" si="6"/>
        <v/>
      </c>
      <c r="P15" s="1171"/>
      <c r="Q15" s="1168"/>
      <c r="R15" s="1169"/>
      <c r="S15" s="237"/>
    </row>
    <row r="16" spans="2:20" ht="19.5" customHeight="1" thickBot="1">
      <c r="B16" s="1177"/>
      <c r="C16" s="258" t="s">
        <v>196</v>
      </c>
      <c r="D16" s="662" t="str">
        <f>IF('①7.積算内訳（販促）'!D15="","",'①7.積算内訳（販促）'!D15)</f>
        <v/>
      </c>
      <c r="E16" s="272">
        <f>SUM(F16:H16)</f>
        <v>0</v>
      </c>
      <c r="F16" s="272" t="str">
        <f>IF('①7.積算内訳（販促）'!F15="","",'①7.積算内訳（販促）'!F15)</f>
        <v/>
      </c>
      <c r="G16" s="272" t="str">
        <f>IF('①7.積算内訳（販促）'!G15="","",'①7.積算内訳（販促）'!G15)</f>
        <v/>
      </c>
      <c r="H16" s="659" t="str">
        <f>IF('①7.積算内訳（販促）'!H15="","",'①7.積算内訳（販促）'!H15)</f>
        <v/>
      </c>
      <c r="I16" s="1571"/>
      <c r="J16" s="258" t="s">
        <v>196</v>
      </c>
      <c r="K16" s="259"/>
      <c r="L16" s="272" t="str">
        <f t="shared" si="3"/>
        <v/>
      </c>
      <c r="M16" s="260" t="str">
        <f t="shared" si="4"/>
        <v/>
      </c>
      <c r="N16" s="260" t="str">
        <f t="shared" si="5"/>
        <v/>
      </c>
      <c r="O16" s="260" t="str">
        <f t="shared" si="6"/>
        <v/>
      </c>
      <c r="P16" s="1172"/>
      <c r="Q16" s="1189"/>
      <c r="R16" s="1190"/>
      <c r="S16" s="237"/>
    </row>
    <row r="17" spans="2:20" ht="37.5" customHeight="1">
      <c r="B17" s="368" t="str">
        <f>IF('①4.事業内容（販促）'!B6="","",'①4.事業内容（販促）'!B6)</f>
        <v/>
      </c>
      <c r="C17" s="1187" t="str">
        <f>IF('①4.事業内容（販促）'!C6="","",'①4.事業内容（販促）'!C6)</f>
        <v/>
      </c>
      <c r="D17" s="1188"/>
      <c r="E17" s="267">
        <f>SUM(E18:E26)</f>
        <v>0</v>
      </c>
      <c r="F17" s="267">
        <f>SUM(F18:F26)</f>
        <v>0</v>
      </c>
      <c r="G17" s="267">
        <f>SUM(G18:G26)</f>
        <v>0</v>
      </c>
      <c r="H17" s="660">
        <f>SUM(H18:H26)</f>
        <v>0</v>
      </c>
      <c r="I17" s="664" t="str">
        <f>IF(B17="","",B17)</f>
        <v/>
      </c>
      <c r="J17" s="1187" t="str">
        <f>IF('⑦1.活動計画変更（販促）'!C9="変更",'⑦1.活動計画変更（販促）'!D9,IF('⑦1.活動計画変更（販促）'!C9="選択",'⑦1.活動計画変更（販促）'!D8,""))</f>
        <v/>
      </c>
      <c r="K17" s="1188"/>
      <c r="L17" s="267" t="str">
        <f>IF(SUM(L18:L26)=0,"",SUM(L18:L26))</f>
        <v/>
      </c>
      <c r="M17" s="267" t="str">
        <f>IF(SUM(M18:M26)=0,"",SUM(M18:M26))</f>
        <v/>
      </c>
      <c r="N17" s="267" t="str">
        <f>IF(SUM(N18:N26)=0,"",SUM(N18:N26))</f>
        <v/>
      </c>
      <c r="O17" s="267" t="str">
        <f>IF(SUM(O18:O26)=0,"",SUM(O18:O26))</f>
        <v/>
      </c>
      <c r="P17" s="261"/>
      <c r="Q17" s="1195"/>
      <c r="R17" s="1196"/>
      <c r="S17" s="237"/>
    </row>
    <row r="18" spans="2:20" ht="19.5" customHeight="1">
      <c r="B18" s="1175"/>
      <c r="C18" s="249" t="s">
        <v>188</v>
      </c>
      <c r="D18" s="250"/>
      <c r="E18" s="270">
        <f>SUM(F18:H18)</f>
        <v>0</v>
      </c>
      <c r="F18" s="270" t="str">
        <f>IF('①7.積算内訳（販促）'!F17="","",'①7.積算内訳（販促）'!F17)</f>
        <v/>
      </c>
      <c r="G18" s="270" t="str">
        <f>IF('①7.積算内訳（販促）'!G17="","",'①7.積算内訳（販促）'!G17)</f>
        <v/>
      </c>
      <c r="H18" s="656" t="str">
        <f>IF('①7.積算内訳（販促）'!H17="","",'①7.積算内訳（販促）'!H17)</f>
        <v/>
      </c>
      <c r="I18" s="1569" t="str">
        <f>IF('⑦1.活動計画変更（販促）'!C9="選択","",IF('⑦1.活動計画変更（販促）'!C9="変更",'⑦1.活動計画変更（販促）'!C9,IF('⑦1.活動計画変更（販促）'!C9="中止","中止","")))</f>
        <v/>
      </c>
      <c r="J18" s="249" t="s">
        <v>188</v>
      </c>
      <c r="K18" s="250"/>
      <c r="L18" s="270" t="str">
        <f>IF(SUM(M18:O18)=0,"",SUM(M18:O18))</f>
        <v/>
      </c>
      <c r="M18" s="251" t="str">
        <f>IF(F18="","",IF(I$18="中止","",F18))</f>
        <v/>
      </c>
      <c r="N18" s="251" t="str">
        <f>IF(G18="","",IF(I$18="中止","",G18))</f>
        <v/>
      </c>
      <c r="O18" s="251" t="str">
        <f>IF(H18="","",IF(I$18="中止","",H18))</f>
        <v/>
      </c>
      <c r="P18" s="1186"/>
      <c r="Q18" s="1173"/>
      <c r="R18" s="1174"/>
      <c r="S18" s="240"/>
      <c r="T18" s="213"/>
    </row>
    <row r="19" spans="2:20" ht="19.5" customHeight="1">
      <c r="B19" s="1176"/>
      <c r="C19" s="252" t="s">
        <v>189</v>
      </c>
      <c r="D19" s="253"/>
      <c r="E19" s="271">
        <f t="shared" ref="E19:E25" si="7">SUM(F19:H19)</f>
        <v>0</v>
      </c>
      <c r="F19" s="271" t="str">
        <f>IF('①7.積算内訳（販促）'!F18="","",'①7.積算内訳（販促）'!F18)</f>
        <v/>
      </c>
      <c r="G19" s="271" t="str">
        <f>IF('①7.積算内訳（販促）'!G18="","",'①7.積算内訳（販促）'!G18)</f>
        <v/>
      </c>
      <c r="H19" s="657" t="str">
        <f>IF('①7.積算内訳（販促）'!H18="","",'①7.積算内訳（販促）'!H18)</f>
        <v/>
      </c>
      <c r="I19" s="1570"/>
      <c r="J19" s="252" t="s">
        <v>189</v>
      </c>
      <c r="K19" s="253"/>
      <c r="L19" s="271" t="str">
        <f t="shared" ref="L19:L26" si="8">IF(SUM(M19:O19)=0,"",SUM(M19:O19))</f>
        <v/>
      </c>
      <c r="M19" s="254" t="str">
        <f t="shared" ref="M19:M26" si="9">IF(F19="","",IF(I$18="中止","",F19))</f>
        <v/>
      </c>
      <c r="N19" s="254" t="str">
        <f t="shared" ref="N19:N26" si="10">IF(G19="","",IF(I$18="中止","",G19))</f>
        <v/>
      </c>
      <c r="O19" s="254" t="str">
        <f t="shared" ref="O19:O26" si="11">IF(H19="","",IF(I$18="中止","",H19))</f>
        <v/>
      </c>
      <c r="P19" s="1171"/>
      <c r="Q19" s="1168"/>
      <c r="R19" s="1169"/>
      <c r="S19" s="237"/>
    </row>
    <row r="20" spans="2:20" ht="19.5" customHeight="1">
      <c r="B20" s="1176"/>
      <c r="C20" s="252" t="s">
        <v>190</v>
      </c>
      <c r="D20" s="253"/>
      <c r="E20" s="271">
        <f t="shared" si="7"/>
        <v>0</v>
      </c>
      <c r="F20" s="271" t="str">
        <f>IF('①7.積算内訳（販促）'!F19="","",'①7.積算内訳（販促）'!F19)</f>
        <v/>
      </c>
      <c r="G20" s="271" t="str">
        <f>IF('①7.積算内訳（販促）'!G19="","",'①7.積算内訳（販促）'!G19)</f>
        <v/>
      </c>
      <c r="H20" s="657" t="str">
        <f>IF('①7.積算内訳（販促）'!H19="","",'①7.積算内訳（販促）'!H19)</f>
        <v/>
      </c>
      <c r="I20" s="1570"/>
      <c r="J20" s="252" t="s">
        <v>190</v>
      </c>
      <c r="K20" s="253"/>
      <c r="L20" s="271" t="str">
        <f t="shared" si="8"/>
        <v/>
      </c>
      <c r="M20" s="254" t="str">
        <f t="shared" si="9"/>
        <v/>
      </c>
      <c r="N20" s="254" t="str">
        <f t="shared" si="10"/>
        <v/>
      </c>
      <c r="O20" s="254" t="str">
        <f t="shared" si="11"/>
        <v/>
      </c>
      <c r="P20" s="1171"/>
      <c r="Q20" s="1168"/>
      <c r="R20" s="1169"/>
      <c r="S20" s="237"/>
    </row>
    <row r="21" spans="2:20" ht="19.5" customHeight="1">
      <c r="B21" s="1176"/>
      <c r="C21" s="255" t="s">
        <v>191</v>
      </c>
      <c r="D21" s="253"/>
      <c r="E21" s="271">
        <f t="shared" si="7"/>
        <v>0</v>
      </c>
      <c r="F21" s="271" t="str">
        <f>IF('①7.積算内訳（販促）'!F20="","",'①7.積算内訳（販促）'!F20)</f>
        <v/>
      </c>
      <c r="G21" s="271" t="str">
        <f>IF('①7.積算内訳（販促）'!G20="","",'①7.積算内訳（販促）'!G20)</f>
        <v/>
      </c>
      <c r="H21" s="657" t="str">
        <f>IF('①7.積算内訳（販促）'!H20="","",'①7.積算内訳（販促）'!H20)</f>
        <v/>
      </c>
      <c r="I21" s="1570"/>
      <c r="J21" s="255" t="s">
        <v>191</v>
      </c>
      <c r="K21" s="253"/>
      <c r="L21" s="271" t="str">
        <f t="shared" si="8"/>
        <v/>
      </c>
      <c r="M21" s="254" t="str">
        <f t="shared" si="9"/>
        <v/>
      </c>
      <c r="N21" s="254" t="str">
        <f t="shared" si="10"/>
        <v/>
      </c>
      <c r="O21" s="254" t="str">
        <f t="shared" si="11"/>
        <v/>
      </c>
      <c r="P21" s="1171"/>
      <c r="Q21" s="1168"/>
      <c r="R21" s="1169"/>
      <c r="S21" s="237"/>
    </row>
    <row r="22" spans="2:20" ht="19.5" customHeight="1">
      <c r="B22" s="1176"/>
      <c r="C22" s="252" t="s">
        <v>192</v>
      </c>
      <c r="D22" s="253"/>
      <c r="E22" s="271">
        <f t="shared" si="7"/>
        <v>0</v>
      </c>
      <c r="F22" s="271" t="str">
        <f>IF('①7.積算内訳（販促）'!F21="","",'①7.積算内訳（販促）'!F21)</f>
        <v/>
      </c>
      <c r="G22" s="271" t="str">
        <f>IF('①7.積算内訳（販促）'!G21="","",'①7.積算内訳（販促）'!G21)</f>
        <v/>
      </c>
      <c r="H22" s="657" t="str">
        <f>IF('①7.積算内訳（販促）'!H21="","",'①7.積算内訳（販促）'!H21)</f>
        <v/>
      </c>
      <c r="I22" s="1570"/>
      <c r="J22" s="252" t="s">
        <v>192</v>
      </c>
      <c r="K22" s="253"/>
      <c r="L22" s="271" t="str">
        <f t="shared" si="8"/>
        <v/>
      </c>
      <c r="M22" s="254" t="str">
        <f t="shared" si="9"/>
        <v/>
      </c>
      <c r="N22" s="254" t="str">
        <f t="shared" si="10"/>
        <v/>
      </c>
      <c r="O22" s="254" t="str">
        <f t="shared" si="11"/>
        <v/>
      </c>
      <c r="P22" s="1171"/>
      <c r="Q22" s="1168"/>
      <c r="R22" s="1169"/>
      <c r="S22" s="240"/>
      <c r="T22" s="213"/>
    </row>
    <row r="23" spans="2:20" ht="19.5" customHeight="1">
      <c r="B23" s="1176"/>
      <c r="C23" s="252" t="s">
        <v>193</v>
      </c>
      <c r="D23" s="253"/>
      <c r="E23" s="271">
        <f t="shared" si="7"/>
        <v>0</v>
      </c>
      <c r="F23" s="658" t="str">
        <f>IF('①7.積算内訳（販促）'!F22="","",'①7.積算内訳（販促）'!F22)</f>
        <v/>
      </c>
      <c r="G23" s="658" t="str">
        <f>IF('①7.積算内訳（販促）'!G22="","",'①7.積算内訳（販促）'!G22)</f>
        <v/>
      </c>
      <c r="H23" s="657" t="str">
        <f>IF('①7.積算内訳（販促）'!H22="","",'①7.積算内訳（販促）'!H22)</f>
        <v/>
      </c>
      <c r="I23" s="1570"/>
      <c r="J23" s="252" t="s">
        <v>193</v>
      </c>
      <c r="K23" s="253"/>
      <c r="L23" s="271" t="str">
        <f t="shared" si="8"/>
        <v/>
      </c>
      <c r="M23" s="256" t="str">
        <f t="shared" si="9"/>
        <v/>
      </c>
      <c r="N23" s="256" t="str">
        <f t="shared" si="10"/>
        <v/>
      </c>
      <c r="O23" s="256" t="str">
        <f t="shared" si="11"/>
        <v/>
      </c>
      <c r="P23" s="1171"/>
      <c r="Q23" s="1168"/>
      <c r="R23" s="1169"/>
      <c r="S23" s="240"/>
      <c r="T23" s="213"/>
    </row>
    <row r="24" spans="2:20" ht="19.5" customHeight="1">
      <c r="B24" s="1176"/>
      <c r="C24" s="257" t="s">
        <v>194</v>
      </c>
      <c r="D24" s="253"/>
      <c r="E24" s="271">
        <f t="shared" si="7"/>
        <v>0</v>
      </c>
      <c r="F24" s="271" t="str">
        <f>IF('①7.積算内訳（販促）'!F23="","",'①7.積算内訳（販促）'!F23)</f>
        <v/>
      </c>
      <c r="G24" s="271" t="str">
        <f>IF('①7.積算内訳（販促）'!G23="","",'①7.積算内訳（販促）'!G23)</f>
        <v/>
      </c>
      <c r="H24" s="657" t="str">
        <f>IF('①7.積算内訳（販促）'!H23="","",'①7.積算内訳（販促）'!H23)</f>
        <v/>
      </c>
      <c r="I24" s="1570"/>
      <c r="J24" s="257" t="s">
        <v>194</v>
      </c>
      <c r="K24" s="253"/>
      <c r="L24" s="271" t="str">
        <f t="shared" si="8"/>
        <v/>
      </c>
      <c r="M24" s="254" t="str">
        <f t="shared" si="9"/>
        <v/>
      </c>
      <c r="N24" s="254" t="str">
        <f t="shared" si="10"/>
        <v/>
      </c>
      <c r="O24" s="254" t="str">
        <f t="shared" si="11"/>
        <v/>
      </c>
      <c r="P24" s="1171"/>
      <c r="Q24" s="1168"/>
      <c r="R24" s="1169"/>
      <c r="S24" s="240"/>
      <c r="T24" s="213"/>
    </row>
    <row r="25" spans="2:20" ht="19.5" customHeight="1">
      <c r="B25" s="1176"/>
      <c r="C25" s="252" t="s">
        <v>195</v>
      </c>
      <c r="D25" s="253"/>
      <c r="E25" s="271">
        <f t="shared" si="7"/>
        <v>0</v>
      </c>
      <c r="F25" s="271" t="str">
        <f>IF('①7.積算内訳（販促）'!F24="","",'①7.積算内訳（販促）'!F24)</f>
        <v/>
      </c>
      <c r="G25" s="271" t="str">
        <f>IF('①7.積算内訳（販促）'!G24="","",'①7.積算内訳（販促）'!G24)</f>
        <v/>
      </c>
      <c r="H25" s="657" t="str">
        <f>IF('①7.積算内訳（販促）'!H24="","",'①7.積算内訳（販促）'!H24)</f>
        <v/>
      </c>
      <c r="I25" s="1570"/>
      <c r="J25" s="252" t="s">
        <v>195</v>
      </c>
      <c r="K25" s="253"/>
      <c r="L25" s="271" t="str">
        <f t="shared" si="8"/>
        <v/>
      </c>
      <c r="M25" s="254" t="str">
        <f t="shared" si="9"/>
        <v/>
      </c>
      <c r="N25" s="254" t="str">
        <f t="shared" si="10"/>
        <v/>
      </c>
      <c r="O25" s="254" t="str">
        <f t="shared" si="11"/>
        <v/>
      </c>
      <c r="P25" s="1171"/>
      <c r="Q25" s="1168"/>
      <c r="R25" s="1169"/>
      <c r="S25" s="240"/>
      <c r="T25" s="213"/>
    </row>
    <row r="26" spans="2:20" ht="19.5" customHeight="1" thickBot="1">
      <c r="B26" s="1177"/>
      <c r="C26" s="258" t="s">
        <v>196</v>
      </c>
      <c r="D26" s="662" t="str">
        <f>IF('①7.積算内訳（販促）'!D25="","",'①7.積算内訳（販促）'!D25)</f>
        <v/>
      </c>
      <c r="E26" s="272">
        <f>SUM(F26:H26)</f>
        <v>0</v>
      </c>
      <c r="F26" s="272" t="str">
        <f>IF('①7.積算内訳（販促）'!F25="","",'①7.積算内訳（販促）'!F25)</f>
        <v/>
      </c>
      <c r="G26" s="272" t="str">
        <f>IF('①7.積算内訳（販促）'!G25="","",'①7.積算内訳（販促）'!G25)</f>
        <v/>
      </c>
      <c r="H26" s="659" t="str">
        <f>IF('①7.積算内訳（販促）'!H25="","",'①7.積算内訳（販促）'!H25)</f>
        <v/>
      </c>
      <c r="I26" s="1571"/>
      <c r="J26" s="258" t="s">
        <v>196</v>
      </c>
      <c r="K26" s="259"/>
      <c r="L26" s="272" t="str">
        <f t="shared" si="8"/>
        <v/>
      </c>
      <c r="M26" s="260" t="str">
        <f t="shared" si="9"/>
        <v/>
      </c>
      <c r="N26" s="260" t="str">
        <f t="shared" si="10"/>
        <v/>
      </c>
      <c r="O26" s="260" t="str">
        <f t="shared" si="11"/>
        <v/>
      </c>
      <c r="P26" s="1172"/>
      <c r="Q26" s="1193"/>
      <c r="R26" s="1194"/>
      <c r="S26" s="240"/>
      <c r="T26" s="213"/>
    </row>
    <row r="27" spans="2:20" ht="37.5" customHeight="1">
      <c r="B27" s="368" t="str">
        <f>IF('①4.事業内容（販促）'!B7="","",'①4.事業内容（販促）'!B7)</f>
        <v/>
      </c>
      <c r="C27" s="1187" t="str">
        <f>IF('①4.事業内容（販促）'!C7="","",'①4.事業内容（販促）'!C7)</f>
        <v/>
      </c>
      <c r="D27" s="1188"/>
      <c r="E27" s="267">
        <f>SUM(E28:E36)</f>
        <v>0</v>
      </c>
      <c r="F27" s="267">
        <f>SUM(F28:F36)</f>
        <v>0</v>
      </c>
      <c r="G27" s="267">
        <f>SUM(G28:G36)</f>
        <v>0</v>
      </c>
      <c r="H27" s="660">
        <f>SUM(H28:H36)</f>
        <v>0</v>
      </c>
      <c r="I27" s="664" t="str">
        <f>IF(B27="","",B27)</f>
        <v/>
      </c>
      <c r="J27" s="1187" t="str">
        <f>IF('⑦1.活動計画変更（販促）'!C11="変更",'⑦1.活動計画変更（販促）'!D11,IF('⑦1.活動計画変更（販促）'!C11="選択",'⑦1.活動計画変更（販促）'!D10,""))</f>
        <v/>
      </c>
      <c r="K27" s="1188"/>
      <c r="L27" s="267" t="str">
        <f>IF(SUM(L28:L36)=0,"",SUM(L28:L36))</f>
        <v/>
      </c>
      <c r="M27" s="267" t="str">
        <f>IF(SUM(M28:M36)=0,"",SUM(M28:M36))</f>
        <v/>
      </c>
      <c r="N27" s="267" t="str">
        <f>IF(SUM(N28:N36)=0,"",SUM(N28:N36))</f>
        <v/>
      </c>
      <c r="O27" s="267" t="str">
        <f>IF(SUM(O28:O36)=0,"",SUM(O28:O36))</f>
        <v/>
      </c>
      <c r="P27" s="262"/>
      <c r="Q27" s="1197"/>
      <c r="R27" s="1198"/>
      <c r="S27" s="237"/>
    </row>
    <row r="28" spans="2:20" ht="19.5" customHeight="1">
      <c r="B28" s="1175"/>
      <c r="C28" s="249" t="s">
        <v>188</v>
      </c>
      <c r="D28" s="250"/>
      <c r="E28" s="270">
        <f>SUM(F28:H28)</f>
        <v>0</v>
      </c>
      <c r="F28" s="270" t="str">
        <f>IF('①7.積算内訳（販促）'!F27="","",'①7.積算内訳（販促）'!F27)</f>
        <v/>
      </c>
      <c r="G28" s="270" t="str">
        <f>IF('①7.積算内訳（販促）'!G27="","",'①7.積算内訳（販促）'!G27)</f>
        <v/>
      </c>
      <c r="H28" s="656" t="str">
        <f>IF('①7.積算内訳（販促）'!H27="","",'①7.積算内訳（販促）'!H27)</f>
        <v/>
      </c>
      <c r="I28" s="1569" t="str">
        <f>IF('⑦1.活動計画変更（販促）'!C11="選択","",IF('⑦1.活動計画変更（販促）'!C11="変更",'⑦1.活動計画変更（販促）'!C11,IF('⑦1.活動計画変更（販促）'!C11="中止","中止","")))</f>
        <v/>
      </c>
      <c r="J28" s="249" t="s">
        <v>188</v>
      </c>
      <c r="K28" s="250"/>
      <c r="L28" s="270" t="str">
        <f>IF(SUM(M28:O28)=0,"",SUM(M28:O28))</f>
        <v/>
      </c>
      <c r="M28" s="251" t="str">
        <f>IF(F28="","",IF(I$28="中止","",F28))</f>
        <v/>
      </c>
      <c r="N28" s="251" t="str">
        <f>IF(G28="","",IF(I$28="中止","",G28))</f>
        <v/>
      </c>
      <c r="O28" s="251" t="str">
        <f>IF(H28="","",IF(I$28="中止","",H28))</f>
        <v/>
      </c>
      <c r="P28" s="1186"/>
      <c r="Q28" s="1173"/>
      <c r="R28" s="1174"/>
      <c r="S28" s="240"/>
      <c r="T28" s="213"/>
    </row>
    <row r="29" spans="2:20" ht="19.5" customHeight="1">
      <c r="B29" s="1176"/>
      <c r="C29" s="252" t="s">
        <v>189</v>
      </c>
      <c r="D29" s="253"/>
      <c r="E29" s="271">
        <f t="shared" ref="E29:E35" si="12">SUM(F29:H29)</f>
        <v>0</v>
      </c>
      <c r="F29" s="271" t="str">
        <f>IF('①7.積算内訳（販促）'!F28="","",'①7.積算内訳（販促）'!F28)</f>
        <v/>
      </c>
      <c r="G29" s="271" t="str">
        <f>IF('①7.積算内訳（販促）'!G28="","",'①7.積算内訳（販促）'!G28)</f>
        <v/>
      </c>
      <c r="H29" s="657" t="str">
        <f>IF('①7.積算内訳（販促）'!H28="","",'①7.積算内訳（販促）'!H28)</f>
        <v/>
      </c>
      <c r="I29" s="1570"/>
      <c r="J29" s="252" t="s">
        <v>189</v>
      </c>
      <c r="K29" s="253"/>
      <c r="L29" s="271" t="str">
        <f t="shared" ref="L29:L36" si="13">IF(SUM(M29:O29)=0,"",SUM(M29:O29))</f>
        <v/>
      </c>
      <c r="M29" s="254" t="str">
        <f t="shared" ref="M29:M36" si="14">IF(F29="","",IF(I$28="中止","",F29))</f>
        <v/>
      </c>
      <c r="N29" s="254" t="str">
        <f t="shared" ref="N29:N36" si="15">IF(G29="","",IF(I$28="中止","",G29))</f>
        <v/>
      </c>
      <c r="O29" s="254" t="str">
        <f t="shared" ref="O29:O36" si="16">IF(H29="","",IF(I$28="中止","",H29))</f>
        <v/>
      </c>
      <c r="P29" s="1171"/>
      <c r="Q29" s="1168"/>
      <c r="R29" s="1169"/>
      <c r="S29" s="237"/>
    </row>
    <row r="30" spans="2:20" ht="19.5" customHeight="1">
      <c r="B30" s="1176"/>
      <c r="C30" s="252" t="s">
        <v>190</v>
      </c>
      <c r="D30" s="253"/>
      <c r="E30" s="271">
        <f t="shared" si="12"/>
        <v>0</v>
      </c>
      <c r="F30" s="271" t="str">
        <f>IF('①7.積算内訳（販促）'!F29="","",'①7.積算内訳（販促）'!F29)</f>
        <v/>
      </c>
      <c r="G30" s="271" t="str">
        <f>IF('①7.積算内訳（販促）'!G29="","",'①7.積算内訳（販促）'!G29)</f>
        <v/>
      </c>
      <c r="H30" s="657" t="str">
        <f>IF('①7.積算内訳（販促）'!H29="","",'①7.積算内訳（販促）'!H29)</f>
        <v/>
      </c>
      <c r="I30" s="1570"/>
      <c r="J30" s="252" t="s">
        <v>190</v>
      </c>
      <c r="K30" s="253"/>
      <c r="L30" s="271" t="str">
        <f t="shared" si="13"/>
        <v/>
      </c>
      <c r="M30" s="254" t="str">
        <f t="shared" si="14"/>
        <v/>
      </c>
      <c r="N30" s="254" t="str">
        <f t="shared" si="15"/>
        <v/>
      </c>
      <c r="O30" s="254" t="str">
        <f t="shared" si="16"/>
        <v/>
      </c>
      <c r="P30" s="1171"/>
      <c r="Q30" s="1168"/>
      <c r="R30" s="1169"/>
      <c r="S30" s="237"/>
    </row>
    <row r="31" spans="2:20" ht="19.5" customHeight="1">
      <c r="B31" s="1176"/>
      <c r="C31" s="255" t="s">
        <v>191</v>
      </c>
      <c r="D31" s="253"/>
      <c r="E31" s="271">
        <f t="shared" si="12"/>
        <v>0</v>
      </c>
      <c r="F31" s="271" t="str">
        <f>IF('①7.積算内訳（販促）'!F30="","",'①7.積算内訳（販促）'!F30)</f>
        <v/>
      </c>
      <c r="G31" s="271" t="str">
        <f>IF('①7.積算内訳（販促）'!G30="","",'①7.積算内訳（販促）'!G30)</f>
        <v/>
      </c>
      <c r="H31" s="657" t="str">
        <f>IF('①7.積算内訳（販促）'!H30="","",'①7.積算内訳（販促）'!H30)</f>
        <v/>
      </c>
      <c r="I31" s="1570"/>
      <c r="J31" s="255" t="s">
        <v>191</v>
      </c>
      <c r="K31" s="253"/>
      <c r="L31" s="271" t="str">
        <f t="shared" si="13"/>
        <v/>
      </c>
      <c r="M31" s="254" t="str">
        <f t="shared" si="14"/>
        <v/>
      </c>
      <c r="N31" s="254" t="str">
        <f t="shared" si="15"/>
        <v/>
      </c>
      <c r="O31" s="254" t="str">
        <f t="shared" si="16"/>
        <v/>
      </c>
      <c r="P31" s="1171"/>
      <c r="Q31" s="1168"/>
      <c r="R31" s="1169"/>
      <c r="S31" s="237"/>
    </row>
    <row r="32" spans="2:20" ht="19.5" customHeight="1">
      <c r="B32" s="1176"/>
      <c r="C32" s="252" t="s">
        <v>192</v>
      </c>
      <c r="D32" s="253"/>
      <c r="E32" s="271">
        <f t="shared" si="12"/>
        <v>0</v>
      </c>
      <c r="F32" s="271" t="str">
        <f>IF('①7.積算内訳（販促）'!F31="","",'①7.積算内訳（販促）'!F31)</f>
        <v/>
      </c>
      <c r="G32" s="271" t="str">
        <f>IF('①7.積算内訳（販促）'!G31="","",'①7.積算内訳（販促）'!G31)</f>
        <v/>
      </c>
      <c r="H32" s="657" t="str">
        <f>IF('①7.積算内訳（販促）'!H31="","",'①7.積算内訳（販促）'!H31)</f>
        <v/>
      </c>
      <c r="I32" s="1570"/>
      <c r="J32" s="252" t="s">
        <v>192</v>
      </c>
      <c r="K32" s="253"/>
      <c r="L32" s="271" t="str">
        <f t="shared" si="13"/>
        <v/>
      </c>
      <c r="M32" s="254" t="str">
        <f t="shared" si="14"/>
        <v/>
      </c>
      <c r="N32" s="254" t="str">
        <f t="shared" si="15"/>
        <v/>
      </c>
      <c r="O32" s="254" t="str">
        <f t="shared" si="16"/>
        <v/>
      </c>
      <c r="P32" s="1171"/>
      <c r="Q32" s="1168"/>
      <c r="R32" s="1169"/>
      <c r="S32" s="240"/>
      <c r="T32" s="213"/>
    </row>
    <row r="33" spans="1:20" ht="19.5" customHeight="1">
      <c r="B33" s="1176"/>
      <c r="C33" s="252" t="s">
        <v>193</v>
      </c>
      <c r="D33" s="253"/>
      <c r="E33" s="271">
        <f t="shared" si="12"/>
        <v>0</v>
      </c>
      <c r="F33" s="658" t="str">
        <f>IF('①7.積算内訳（販促）'!F32="","",'①7.積算内訳（販促）'!F32)</f>
        <v/>
      </c>
      <c r="G33" s="658" t="str">
        <f>IF('①7.積算内訳（販促）'!G32="","",'①7.積算内訳（販促）'!G32)</f>
        <v/>
      </c>
      <c r="H33" s="657" t="str">
        <f>IF('①7.積算内訳（販促）'!H32="","",'①7.積算内訳（販促）'!H32)</f>
        <v/>
      </c>
      <c r="I33" s="1570"/>
      <c r="J33" s="252" t="s">
        <v>193</v>
      </c>
      <c r="K33" s="253"/>
      <c r="L33" s="271" t="str">
        <f t="shared" si="13"/>
        <v/>
      </c>
      <c r="M33" s="256" t="str">
        <f t="shared" si="14"/>
        <v/>
      </c>
      <c r="N33" s="256" t="str">
        <f t="shared" si="15"/>
        <v/>
      </c>
      <c r="O33" s="256" t="str">
        <f t="shared" si="16"/>
        <v/>
      </c>
      <c r="P33" s="1171"/>
      <c r="Q33" s="1191"/>
      <c r="R33" s="1192"/>
      <c r="S33" s="240"/>
      <c r="T33" s="213"/>
    </row>
    <row r="34" spans="1:20" ht="19.5" customHeight="1">
      <c r="B34" s="1176"/>
      <c r="C34" s="257" t="s">
        <v>194</v>
      </c>
      <c r="D34" s="253"/>
      <c r="E34" s="271">
        <f t="shared" si="12"/>
        <v>0</v>
      </c>
      <c r="F34" s="271" t="str">
        <f>IF('①7.積算内訳（販促）'!F33="","",'①7.積算内訳（販促）'!F33)</f>
        <v/>
      </c>
      <c r="G34" s="271" t="str">
        <f>IF('①7.積算内訳（販促）'!G33="","",'①7.積算内訳（販促）'!G33)</f>
        <v/>
      </c>
      <c r="H34" s="657" t="str">
        <f>IF('①7.積算内訳（販促）'!H33="","",'①7.積算内訳（販促）'!H33)</f>
        <v/>
      </c>
      <c r="I34" s="1570"/>
      <c r="J34" s="257" t="s">
        <v>194</v>
      </c>
      <c r="K34" s="253"/>
      <c r="L34" s="271" t="str">
        <f t="shared" si="13"/>
        <v/>
      </c>
      <c r="M34" s="254" t="str">
        <f t="shared" si="14"/>
        <v/>
      </c>
      <c r="N34" s="254" t="str">
        <f t="shared" si="15"/>
        <v/>
      </c>
      <c r="O34" s="254" t="str">
        <f t="shared" si="16"/>
        <v/>
      </c>
      <c r="P34" s="1171"/>
      <c r="Q34" s="1168"/>
      <c r="R34" s="1169"/>
      <c r="S34" s="240"/>
      <c r="T34" s="213"/>
    </row>
    <row r="35" spans="1:20" ht="19.5" customHeight="1">
      <c r="B35" s="1176"/>
      <c r="C35" s="252" t="s">
        <v>195</v>
      </c>
      <c r="D35" s="253"/>
      <c r="E35" s="271">
        <f t="shared" si="12"/>
        <v>0</v>
      </c>
      <c r="F35" s="271" t="str">
        <f>IF('①7.積算内訳（販促）'!F34="","",'①7.積算内訳（販促）'!F34)</f>
        <v/>
      </c>
      <c r="G35" s="271" t="str">
        <f>IF('①7.積算内訳（販促）'!G34="","",'①7.積算内訳（販促）'!G34)</f>
        <v/>
      </c>
      <c r="H35" s="657" t="str">
        <f>IF('①7.積算内訳（販促）'!H34="","",'①7.積算内訳（販促）'!H34)</f>
        <v/>
      </c>
      <c r="I35" s="1570"/>
      <c r="J35" s="252" t="s">
        <v>195</v>
      </c>
      <c r="K35" s="253"/>
      <c r="L35" s="271" t="str">
        <f t="shared" si="13"/>
        <v/>
      </c>
      <c r="M35" s="254" t="str">
        <f t="shared" si="14"/>
        <v/>
      </c>
      <c r="N35" s="254" t="str">
        <f t="shared" si="15"/>
        <v/>
      </c>
      <c r="O35" s="254" t="str">
        <f t="shared" si="16"/>
        <v/>
      </c>
      <c r="P35" s="1171"/>
      <c r="Q35" s="1168"/>
      <c r="R35" s="1169"/>
      <c r="S35" s="240"/>
      <c r="T35" s="213"/>
    </row>
    <row r="36" spans="1:20" ht="19.5" customHeight="1" thickBot="1">
      <c r="B36" s="1177"/>
      <c r="C36" s="258" t="s">
        <v>196</v>
      </c>
      <c r="D36" s="662" t="str">
        <f>IF('①7.積算内訳（販促）'!D35="","",'①7.積算内訳（販促）'!D35)</f>
        <v/>
      </c>
      <c r="E36" s="272">
        <f>SUM(F36:H36)</f>
        <v>0</v>
      </c>
      <c r="F36" s="272" t="str">
        <f>IF('①7.積算内訳（販促）'!F35="","",'①7.積算内訳（販促）'!F35)</f>
        <v/>
      </c>
      <c r="G36" s="272" t="str">
        <f>IF('①7.積算内訳（販促）'!G35="","",'①7.積算内訳（販促）'!G35)</f>
        <v/>
      </c>
      <c r="H36" s="659" t="str">
        <f>IF('①7.積算内訳（販促）'!H35="","",'①7.積算内訳（販促）'!H35)</f>
        <v/>
      </c>
      <c r="I36" s="1571"/>
      <c r="J36" s="258" t="s">
        <v>196</v>
      </c>
      <c r="K36" s="259"/>
      <c r="L36" s="272" t="str">
        <f t="shared" si="13"/>
        <v/>
      </c>
      <c r="M36" s="260" t="str">
        <f t="shared" si="14"/>
        <v/>
      </c>
      <c r="N36" s="260" t="str">
        <f t="shared" si="15"/>
        <v/>
      </c>
      <c r="O36" s="260" t="str">
        <f t="shared" si="16"/>
        <v/>
      </c>
      <c r="P36" s="1172"/>
      <c r="Q36" s="1189"/>
      <c r="R36" s="1190"/>
      <c r="S36" s="240"/>
      <c r="T36" s="213"/>
    </row>
    <row r="37" spans="1:20" ht="37.5" customHeight="1">
      <c r="B37" s="368" t="str">
        <f>IF('①4.事業内容（販促）'!B8="","",'①4.事業内容（販促）'!B8)</f>
        <v/>
      </c>
      <c r="C37" s="1187" t="str">
        <f>IF('①4.事業内容（販促）'!C8="","",'①4.事業内容（販促）'!C8)</f>
        <v/>
      </c>
      <c r="D37" s="1188"/>
      <c r="E37" s="267">
        <f>SUM(E38:E46)</f>
        <v>0</v>
      </c>
      <c r="F37" s="267">
        <f>SUM(F38:F46)</f>
        <v>0</v>
      </c>
      <c r="G37" s="267">
        <f>SUM(G38:G46)</f>
        <v>0</v>
      </c>
      <c r="H37" s="660">
        <f>SUM(H38:H46)</f>
        <v>0</v>
      </c>
      <c r="I37" s="664" t="str">
        <f>IF(B37="","",B37)</f>
        <v/>
      </c>
      <c r="J37" s="1187" t="str">
        <f>IF('⑦1.活動計画変更（販促）'!C13="変更",'⑦1.活動計画変更（販促）'!D13,IF('⑦1.活動計画変更（販促）'!C13="選択",'⑦1.活動計画変更（販促）'!D12,""))</f>
        <v/>
      </c>
      <c r="K37" s="1188"/>
      <c r="L37" s="267" t="str">
        <f>IF(SUM(L38:L46)=0,"",SUM(L38:L46))</f>
        <v/>
      </c>
      <c r="M37" s="267" t="str">
        <f>IF(SUM(M38:M46)=0,"",SUM(M38:M46))</f>
        <v/>
      </c>
      <c r="N37" s="267" t="str">
        <f>IF(SUM(N38:N46)=0,"",SUM(N38:N46))</f>
        <v/>
      </c>
      <c r="O37" s="267" t="str">
        <f>IF(SUM(O38:O46)=0,"",SUM(O38:O46))</f>
        <v/>
      </c>
      <c r="P37" s="261"/>
      <c r="Q37" s="1195"/>
      <c r="R37" s="1196"/>
      <c r="S37" s="237"/>
    </row>
    <row r="38" spans="1:20" ht="19.5" customHeight="1">
      <c r="B38" s="1175"/>
      <c r="C38" s="249" t="s">
        <v>188</v>
      </c>
      <c r="D38" s="250"/>
      <c r="E38" s="270">
        <f>SUM(F38:H38)</f>
        <v>0</v>
      </c>
      <c r="F38" s="251"/>
      <c r="G38" s="270" t="str">
        <f>IF('①7.積算内訳（販促）'!G37="","",'①7.積算内訳（販促）'!G37)</f>
        <v/>
      </c>
      <c r="H38" s="656" t="str">
        <f>IF('①7.積算内訳（販促）'!H37="","",'①7.積算内訳（販促）'!H37)</f>
        <v/>
      </c>
      <c r="I38" s="1569" t="str">
        <f>IF('⑦1.活動計画変更（販促）'!C13="選択","",IF('⑦1.活動計画変更（販促）'!C13="変更",'⑦1.活動計画変更（販促）'!C13,IF('⑦1.活動計画変更（販促）'!C13="中止","中止","")))</f>
        <v/>
      </c>
      <c r="J38" s="249" t="s">
        <v>188</v>
      </c>
      <c r="K38" s="250"/>
      <c r="L38" s="270" t="str">
        <f>IF(SUM(M38:O38)=0,"",SUM(M38:O38))</f>
        <v/>
      </c>
      <c r="M38" s="251" t="str">
        <f>IF(F38="","",IF(I$38="中止","",F38))</f>
        <v/>
      </c>
      <c r="N38" s="251" t="str">
        <f>IF(G38="","",IF(I$38="中止","",G38))</f>
        <v/>
      </c>
      <c r="O38" s="251" t="str">
        <f>IF(H38="","",IF(I$38="中止","",H38))</f>
        <v/>
      </c>
      <c r="P38" s="1186"/>
      <c r="Q38" s="1173"/>
      <c r="R38" s="1174"/>
      <c r="S38" s="240"/>
      <c r="T38" s="213"/>
    </row>
    <row r="39" spans="1:20" ht="19.5" customHeight="1">
      <c r="B39" s="1176"/>
      <c r="C39" s="252" t="s">
        <v>189</v>
      </c>
      <c r="D39" s="253"/>
      <c r="E39" s="271">
        <f t="shared" ref="E39:E45" si="17">SUM(F39:H39)</f>
        <v>0</v>
      </c>
      <c r="F39" s="271" t="str">
        <f>IF('①7.積算内訳（販促）'!F38="","",'①7.積算内訳（販促）'!F38)</f>
        <v/>
      </c>
      <c r="G39" s="271" t="str">
        <f>IF('①7.積算内訳（販促）'!G38="","",'①7.積算内訳（販促）'!G38)</f>
        <v/>
      </c>
      <c r="H39" s="657" t="str">
        <f>IF('①7.積算内訳（販促）'!H38="","",'①7.積算内訳（販促）'!H38)</f>
        <v/>
      </c>
      <c r="I39" s="1570"/>
      <c r="J39" s="252" t="s">
        <v>189</v>
      </c>
      <c r="K39" s="253"/>
      <c r="L39" s="271" t="str">
        <f t="shared" ref="L39:L46" si="18">IF(SUM(M39:O39)=0,"",SUM(M39:O39))</f>
        <v/>
      </c>
      <c r="M39" s="254" t="str">
        <f t="shared" ref="M39:M46" si="19">IF(F39="","",IF(I$38="中止","",F39))</f>
        <v/>
      </c>
      <c r="N39" s="254" t="str">
        <f t="shared" ref="N39:N46" si="20">IF(G39="","",IF(I$38="中止","",G39))</f>
        <v/>
      </c>
      <c r="O39" s="254" t="str">
        <f t="shared" ref="O39:O46" si="21">IF(H39="","",IF(I$38="中止","",H39))</f>
        <v/>
      </c>
      <c r="P39" s="1171"/>
      <c r="Q39" s="1168"/>
      <c r="R39" s="1169"/>
      <c r="S39" s="237"/>
    </row>
    <row r="40" spans="1:20" ht="19.5" customHeight="1">
      <c r="B40" s="1176"/>
      <c r="C40" s="252" t="s">
        <v>190</v>
      </c>
      <c r="D40" s="253"/>
      <c r="E40" s="271">
        <f t="shared" si="17"/>
        <v>0</v>
      </c>
      <c r="F40" s="271" t="str">
        <f>IF('①7.積算内訳（販促）'!F39="","",'①7.積算内訳（販促）'!F39)</f>
        <v/>
      </c>
      <c r="G40" s="271" t="str">
        <f>IF('①7.積算内訳（販促）'!G39="","",'①7.積算内訳（販促）'!G39)</f>
        <v/>
      </c>
      <c r="H40" s="657" t="str">
        <f>IF('①7.積算内訳（販促）'!H39="","",'①7.積算内訳（販促）'!H39)</f>
        <v/>
      </c>
      <c r="I40" s="1570"/>
      <c r="J40" s="252" t="s">
        <v>190</v>
      </c>
      <c r="K40" s="253"/>
      <c r="L40" s="271" t="str">
        <f t="shared" si="18"/>
        <v/>
      </c>
      <c r="M40" s="254" t="str">
        <f t="shared" si="19"/>
        <v/>
      </c>
      <c r="N40" s="254" t="str">
        <f t="shared" si="20"/>
        <v/>
      </c>
      <c r="O40" s="254" t="str">
        <f t="shared" si="21"/>
        <v/>
      </c>
      <c r="P40" s="1171"/>
      <c r="Q40" s="1168"/>
      <c r="R40" s="1169"/>
      <c r="S40" s="237"/>
    </row>
    <row r="41" spans="1:20" ht="19.5" customHeight="1">
      <c r="B41" s="1176"/>
      <c r="C41" s="255" t="s">
        <v>191</v>
      </c>
      <c r="D41" s="253"/>
      <c r="E41" s="271">
        <f t="shared" si="17"/>
        <v>0</v>
      </c>
      <c r="F41" s="271" t="str">
        <f>IF('①7.積算内訳（販促）'!F40="","",'①7.積算内訳（販促）'!F40)</f>
        <v/>
      </c>
      <c r="G41" s="271" t="str">
        <f>IF('①7.積算内訳（販促）'!G40="","",'①7.積算内訳（販促）'!G40)</f>
        <v/>
      </c>
      <c r="H41" s="657" t="str">
        <f>IF('①7.積算内訳（販促）'!H40="","",'①7.積算内訳（販促）'!H40)</f>
        <v/>
      </c>
      <c r="I41" s="1570"/>
      <c r="J41" s="255" t="s">
        <v>191</v>
      </c>
      <c r="K41" s="253"/>
      <c r="L41" s="271" t="str">
        <f t="shared" si="18"/>
        <v/>
      </c>
      <c r="M41" s="254" t="str">
        <f t="shared" si="19"/>
        <v/>
      </c>
      <c r="N41" s="254" t="str">
        <f t="shared" si="20"/>
        <v/>
      </c>
      <c r="O41" s="254" t="str">
        <f t="shared" si="21"/>
        <v/>
      </c>
      <c r="P41" s="1171"/>
      <c r="Q41" s="1168"/>
      <c r="R41" s="1169"/>
      <c r="S41" s="237"/>
    </row>
    <row r="42" spans="1:20" ht="19.5" customHeight="1">
      <c r="B42" s="1176"/>
      <c r="C42" s="252" t="s">
        <v>192</v>
      </c>
      <c r="D42" s="253"/>
      <c r="E42" s="271">
        <f t="shared" si="17"/>
        <v>0</v>
      </c>
      <c r="F42" s="271" t="str">
        <f>IF('①7.積算内訳（販促）'!F41="","",'①7.積算内訳（販促）'!F41)</f>
        <v/>
      </c>
      <c r="G42" s="271" t="str">
        <f>IF('①7.積算内訳（販促）'!G41="","",'①7.積算内訳（販促）'!G41)</f>
        <v/>
      </c>
      <c r="H42" s="657" t="str">
        <f>IF('①7.積算内訳（販促）'!H41="","",'①7.積算内訳（販促）'!H41)</f>
        <v/>
      </c>
      <c r="I42" s="1570"/>
      <c r="J42" s="252" t="s">
        <v>192</v>
      </c>
      <c r="K42" s="253"/>
      <c r="L42" s="271" t="str">
        <f t="shared" si="18"/>
        <v/>
      </c>
      <c r="M42" s="254" t="str">
        <f t="shared" si="19"/>
        <v/>
      </c>
      <c r="N42" s="254" t="str">
        <f t="shared" si="20"/>
        <v/>
      </c>
      <c r="O42" s="254" t="str">
        <f t="shared" si="21"/>
        <v/>
      </c>
      <c r="P42" s="1171"/>
      <c r="Q42" s="1168"/>
      <c r="R42" s="1169"/>
      <c r="S42" s="240"/>
      <c r="T42" s="213"/>
    </row>
    <row r="43" spans="1:20" ht="19.5" customHeight="1">
      <c r="B43" s="1176"/>
      <c r="C43" s="252" t="s">
        <v>193</v>
      </c>
      <c r="D43" s="253"/>
      <c r="E43" s="271">
        <f t="shared" si="17"/>
        <v>0</v>
      </c>
      <c r="F43" s="658" t="str">
        <f>IF('①7.積算内訳（販促）'!F42="","",'①7.積算内訳（販促）'!F42)</f>
        <v/>
      </c>
      <c r="G43" s="658" t="str">
        <f>IF('①7.積算内訳（販促）'!G42="","",'①7.積算内訳（販促）'!G42)</f>
        <v/>
      </c>
      <c r="H43" s="657" t="str">
        <f>IF('①7.積算内訳（販促）'!H42="","",'①7.積算内訳（販促）'!H42)</f>
        <v/>
      </c>
      <c r="I43" s="1570"/>
      <c r="J43" s="252" t="s">
        <v>193</v>
      </c>
      <c r="K43" s="253"/>
      <c r="L43" s="271" t="str">
        <f t="shared" si="18"/>
        <v/>
      </c>
      <c r="M43" s="254" t="str">
        <f t="shared" si="19"/>
        <v/>
      </c>
      <c r="N43" s="254" t="str">
        <f t="shared" si="20"/>
        <v/>
      </c>
      <c r="O43" s="254" t="str">
        <f t="shared" si="21"/>
        <v/>
      </c>
      <c r="P43" s="1171"/>
      <c r="Q43" s="1168"/>
      <c r="R43" s="1169"/>
      <c r="S43" s="240"/>
      <c r="T43" s="213"/>
    </row>
    <row r="44" spans="1:20" ht="19.5" customHeight="1">
      <c r="B44" s="1176"/>
      <c r="C44" s="257" t="s">
        <v>194</v>
      </c>
      <c r="D44" s="253"/>
      <c r="E44" s="271">
        <f t="shared" si="17"/>
        <v>0</v>
      </c>
      <c r="F44" s="271" t="str">
        <f>IF('①7.積算内訳（販促）'!F43="","",'①7.積算内訳（販促）'!F43)</f>
        <v/>
      </c>
      <c r="G44" s="271" t="str">
        <f>IF('①7.積算内訳（販促）'!G43="","",'①7.積算内訳（販促）'!G43)</f>
        <v/>
      </c>
      <c r="H44" s="657" t="str">
        <f>IF('①7.積算内訳（販促）'!H43="","",'①7.積算内訳（販促）'!H43)</f>
        <v/>
      </c>
      <c r="I44" s="1570"/>
      <c r="J44" s="257" t="s">
        <v>194</v>
      </c>
      <c r="K44" s="253"/>
      <c r="L44" s="271" t="str">
        <f t="shared" si="18"/>
        <v/>
      </c>
      <c r="M44" s="254" t="str">
        <f t="shared" si="19"/>
        <v/>
      </c>
      <c r="N44" s="254" t="str">
        <f t="shared" si="20"/>
        <v/>
      </c>
      <c r="O44" s="254" t="str">
        <f t="shared" si="21"/>
        <v/>
      </c>
      <c r="P44" s="1171"/>
      <c r="Q44" s="1168"/>
      <c r="R44" s="1169"/>
      <c r="S44" s="240"/>
      <c r="T44" s="213"/>
    </row>
    <row r="45" spans="1:20" ht="19.5" customHeight="1">
      <c r="B45" s="1176"/>
      <c r="C45" s="252" t="s">
        <v>195</v>
      </c>
      <c r="D45" s="253"/>
      <c r="E45" s="271">
        <f t="shared" si="17"/>
        <v>0</v>
      </c>
      <c r="F45" s="271" t="str">
        <f>IF('①7.積算内訳（販促）'!F44="","",'①7.積算内訳（販促）'!F44)</f>
        <v/>
      </c>
      <c r="G45" s="271" t="str">
        <f>IF('①7.積算内訳（販促）'!G44="","",'①7.積算内訳（販促）'!G44)</f>
        <v/>
      </c>
      <c r="H45" s="657" t="str">
        <f>IF('①7.積算内訳（販促）'!H44="","",'①7.積算内訳（販促）'!H44)</f>
        <v/>
      </c>
      <c r="I45" s="1570"/>
      <c r="J45" s="252" t="s">
        <v>195</v>
      </c>
      <c r="K45" s="253"/>
      <c r="L45" s="271" t="str">
        <f t="shared" si="18"/>
        <v/>
      </c>
      <c r="M45" s="254" t="str">
        <f t="shared" si="19"/>
        <v/>
      </c>
      <c r="N45" s="254" t="str">
        <f t="shared" si="20"/>
        <v/>
      </c>
      <c r="O45" s="254" t="str">
        <f t="shared" si="21"/>
        <v/>
      </c>
      <c r="P45" s="1171"/>
      <c r="Q45" s="1168"/>
      <c r="R45" s="1169"/>
      <c r="S45" s="240"/>
      <c r="T45" s="213"/>
    </row>
    <row r="46" spans="1:20" ht="19.5" customHeight="1" thickBot="1">
      <c r="B46" s="1177"/>
      <c r="C46" s="258" t="s">
        <v>196</v>
      </c>
      <c r="D46" s="662" t="str">
        <f>IF('①7.積算内訳（販促）'!D45="","",'①7.積算内訳（販促）'!D45)</f>
        <v/>
      </c>
      <c r="E46" s="272">
        <f>SUM(F46:H46)</f>
        <v>0</v>
      </c>
      <c r="F46" s="272" t="str">
        <f>IF('①7.積算内訳（販促）'!F45="","",'①7.積算内訳（販促）'!F45)</f>
        <v/>
      </c>
      <c r="G46" s="272" t="str">
        <f>IF('①7.積算内訳（販促）'!G45="","",'①7.積算内訳（販促）'!G45)</f>
        <v/>
      </c>
      <c r="H46" s="659" t="str">
        <f>IF('①7.積算内訳（販促）'!H45="","",'①7.積算内訳（販促）'!H45)</f>
        <v/>
      </c>
      <c r="I46" s="1571"/>
      <c r="J46" s="258" t="s">
        <v>196</v>
      </c>
      <c r="K46" s="259"/>
      <c r="L46" s="272" t="str">
        <f t="shared" si="18"/>
        <v/>
      </c>
      <c r="M46" s="260" t="str">
        <f t="shared" si="19"/>
        <v/>
      </c>
      <c r="N46" s="260" t="str">
        <f t="shared" si="20"/>
        <v/>
      </c>
      <c r="O46" s="260" t="str">
        <f t="shared" si="21"/>
        <v/>
      </c>
      <c r="P46" s="1172"/>
      <c r="Q46" s="1193"/>
      <c r="R46" s="1194"/>
      <c r="S46" s="240"/>
      <c r="T46" s="213"/>
    </row>
    <row r="47" spans="1:20" ht="37.5" hidden="1" customHeight="1">
      <c r="B47" s="268" t="str">
        <f>IF('①4.事業内容（販促）'!B9="","",'①4.事業内容（販促）'!B9)</f>
        <v/>
      </c>
      <c r="C47" s="1199" t="str">
        <f>IF('①4.事業内容（販促）'!C9="","",'①4.事業内容（販促）'!C9)</f>
        <v/>
      </c>
      <c r="D47" s="1200"/>
      <c r="E47" s="269">
        <f>SUM(E48:E56)</f>
        <v>0</v>
      </c>
      <c r="F47" s="269">
        <f>SUM(F48:F56)</f>
        <v>0</v>
      </c>
      <c r="G47" s="269">
        <f>SUM(G48:G56)</f>
        <v>0</v>
      </c>
      <c r="H47" s="661">
        <f>SUM(H48:H56)</f>
        <v>0</v>
      </c>
      <c r="I47" s="664" t="str">
        <f>IF(B47="","",B47)</f>
        <v/>
      </c>
      <c r="J47" s="1199" t="str">
        <f>IF('⑦1.活動計画変更（販促）'!C15="変更",'⑦1.活動計画変更（販促）'!D15,IF('⑦1.活動計画変更（販促）'!C15="選択",'⑦1.活動計画変更（販促）'!D14,""))</f>
        <v/>
      </c>
      <c r="K47" s="1200"/>
      <c r="L47" s="269" t="str">
        <f>IF(SUM(L48:L56)=0,"",SUM(L48:L56))</f>
        <v/>
      </c>
      <c r="M47" s="269" t="str">
        <f>IF(SUM(M48:M56)=0,"",SUM(M48:M56))</f>
        <v/>
      </c>
      <c r="N47" s="269" t="str">
        <f>IF(SUM(N48:N56)=0,"",SUM(N48:N56))</f>
        <v/>
      </c>
      <c r="O47" s="269" t="str">
        <f>IF(SUM(O48:O56)=0,"",SUM(O48:O56))</f>
        <v/>
      </c>
      <c r="P47" s="263"/>
      <c r="Q47" s="1201"/>
      <c r="R47" s="1202"/>
      <c r="S47" s="237"/>
    </row>
    <row r="48" spans="1:20" ht="19.5" hidden="1" customHeight="1">
      <c r="B48" s="1175"/>
      <c r="C48" s="249" t="s">
        <v>188</v>
      </c>
      <c r="D48" s="250"/>
      <c r="E48" s="270">
        <f>SUM(F48:H48)</f>
        <v>0</v>
      </c>
      <c r="F48" s="270" t="str">
        <f>IF('①7.積算内訳（販促）'!F47="","",'①7.積算内訳（販促）'!F47)</f>
        <v/>
      </c>
      <c r="G48" s="270" t="str">
        <f>IF('①7.積算内訳（販促）'!G47="","",'①7.積算内訳（販促）'!G47)</f>
        <v/>
      </c>
      <c r="H48" s="656" t="str">
        <f>IF('①7.積算内訳（販促）'!H47="","",'①7.積算内訳（販促）'!H47)</f>
        <v/>
      </c>
      <c r="I48" s="1569" t="str">
        <f>IF('⑦1.活動計画変更（販促）'!C15="選択","",IF('⑦1.活動計画変更（販促）'!C15="変更",'⑦1.活動計画変更（販促）'!C15,IF('⑦1.活動計画変更（販促）'!C15="中止","中止","")))</f>
        <v/>
      </c>
      <c r="J48" s="249" t="s">
        <v>188</v>
      </c>
      <c r="K48" s="250"/>
      <c r="L48" s="270" t="str">
        <f>IF(SUM(M48:O48)=0,"",SUM(M48:O48))</f>
        <v/>
      </c>
      <c r="M48" s="251" t="str">
        <f>IF(F48="","",IF(I$48="中止","",F48))</f>
        <v/>
      </c>
      <c r="N48" s="251" t="str">
        <f>IF(G48="","",IF(I$48="中止","",G48))</f>
        <v/>
      </c>
      <c r="O48" s="251" t="str">
        <f>IF(H48="","",IF(I$48="中止","",H48))</f>
        <v/>
      </c>
      <c r="P48" s="1186"/>
      <c r="Q48" s="1173"/>
      <c r="R48" s="1174"/>
      <c r="S48" s="240"/>
      <c r="T48" s="213"/>
    </row>
    <row r="49" spans="2:20" ht="19.5" hidden="1" customHeight="1">
      <c r="B49" s="1176"/>
      <c r="C49" s="252" t="s">
        <v>189</v>
      </c>
      <c r="D49" s="253"/>
      <c r="E49" s="271">
        <f t="shared" ref="E49:E55" si="22">SUM(F49:H49)</f>
        <v>0</v>
      </c>
      <c r="F49" s="271" t="str">
        <f>IF('①7.積算内訳（販促）'!F48="","",'①7.積算内訳（販促）'!F48)</f>
        <v/>
      </c>
      <c r="G49" s="271" t="str">
        <f>IF('①7.積算内訳（販促）'!G48="","",'①7.積算内訳（販促）'!G48)</f>
        <v/>
      </c>
      <c r="H49" s="657" t="str">
        <f>IF('①7.積算内訳（販促）'!H48="","",'①7.積算内訳（販促）'!H48)</f>
        <v/>
      </c>
      <c r="I49" s="1570"/>
      <c r="J49" s="252" t="s">
        <v>189</v>
      </c>
      <c r="K49" s="253"/>
      <c r="L49" s="271" t="str">
        <f t="shared" ref="L49:L56" si="23">IF(SUM(M49:O49)=0,"",SUM(M49:O49))</f>
        <v/>
      </c>
      <c r="M49" s="254" t="str">
        <f t="shared" ref="M49:M56" si="24">IF(F49="","",IF(I$48="中止","",F49))</f>
        <v/>
      </c>
      <c r="N49" s="254" t="str">
        <f t="shared" ref="N49:N56" si="25">IF(G49="","",IF(I$48="中止","",G49))</f>
        <v/>
      </c>
      <c r="O49" s="254" t="str">
        <f t="shared" ref="O49:O56" si="26">IF(H49="","",IF(I$48="中止","",H49))</f>
        <v/>
      </c>
      <c r="P49" s="1171"/>
      <c r="Q49" s="1168"/>
      <c r="R49" s="1169"/>
      <c r="S49" s="237"/>
    </row>
    <row r="50" spans="2:20" ht="19.5" hidden="1" customHeight="1">
      <c r="B50" s="1176"/>
      <c r="C50" s="252" t="s">
        <v>190</v>
      </c>
      <c r="D50" s="253"/>
      <c r="E50" s="271">
        <f t="shared" si="22"/>
        <v>0</v>
      </c>
      <c r="F50" s="271" t="str">
        <f>IF('①7.積算内訳（販促）'!F49="","",'①7.積算内訳（販促）'!F49)</f>
        <v/>
      </c>
      <c r="G50" s="271" t="str">
        <f>IF('①7.積算内訳（販促）'!G49="","",'①7.積算内訳（販促）'!G49)</f>
        <v/>
      </c>
      <c r="H50" s="657" t="str">
        <f>IF('①7.積算内訳（販促）'!H49="","",'①7.積算内訳（販促）'!H49)</f>
        <v/>
      </c>
      <c r="I50" s="1570"/>
      <c r="J50" s="252" t="s">
        <v>190</v>
      </c>
      <c r="K50" s="253"/>
      <c r="L50" s="271" t="str">
        <f t="shared" si="23"/>
        <v/>
      </c>
      <c r="M50" s="254" t="str">
        <f t="shared" si="24"/>
        <v/>
      </c>
      <c r="N50" s="254" t="str">
        <f t="shared" si="25"/>
        <v/>
      </c>
      <c r="O50" s="254" t="str">
        <f t="shared" si="26"/>
        <v/>
      </c>
      <c r="P50" s="1171"/>
      <c r="Q50" s="1168"/>
      <c r="R50" s="1169"/>
      <c r="S50" s="237"/>
    </row>
    <row r="51" spans="2:20" ht="19.5" hidden="1" customHeight="1">
      <c r="B51" s="1176"/>
      <c r="C51" s="255" t="s">
        <v>191</v>
      </c>
      <c r="D51" s="253"/>
      <c r="E51" s="271">
        <f t="shared" si="22"/>
        <v>0</v>
      </c>
      <c r="F51" s="271" t="str">
        <f>IF('①7.積算内訳（販促）'!F50="","",'①7.積算内訳（販促）'!F50)</f>
        <v/>
      </c>
      <c r="G51" s="271" t="str">
        <f>IF('①7.積算内訳（販促）'!G50="","",'①7.積算内訳（販促）'!G50)</f>
        <v/>
      </c>
      <c r="H51" s="657" t="str">
        <f>IF('①7.積算内訳（販促）'!H50="","",'①7.積算内訳（販促）'!H50)</f>
        <v/>
      </c>
      <c r="I51" s="1570"/>
      <c r="J51" s="255" t="s">
        <v>191</v>
      </c>
      <c r="K51" s="253"/>
      <c r="L51" s="271" t="str">
        <f t="shared" si="23"/>
        <v/>
      </c>
      <c r="M51" s="254" t="str">
        <f t="shared" si="24"/>
        <v/>
      </c>
      <c r="N51" s="254" t="str">
        <f t="shared" si="25"/>
        <v/>
      </c>
      <c r="O51" s="254" t="str">
        <f t="shared" si="26"/>
        <v/>
      </c>
      <c r="P51" s="1171"/>
      <c r="Q51" s="1168"/>
      <c r="R51" s="1169"/>
      <c r="S51" s="237"/>
    </row>
    <row r="52" spans="2:20" ht="19.5" hidden="1" customHeight="1">
      <c r="B52" s="1176"/>
      <c r="C52" s="252" t="s">
        <v>192</v>
      </c>
      <c r="D52" s="253"/>
      <c r="E52" s="271">
        <f t="shared" si="22"/>
        <v>0</v>
      </c>
      <c r="F52" s="271" t="str">
        <f>IF('①7.積算内訳（販促）'!F51="","",'①7.積算内訳（販促）'!F51)</f>
        <v/>
      </c>
      <c r="G52" s="271" t="str">
        <f>IF('①7.積算内訳（販促）'!G51="","",'①7.積算内訳（販促）'!G51)</f>
        <v/>
      </c>
      <c r="H52" s="657" t="str">
        <f>IF('①7.積算内訳（販促）'!H51="","",'①7.積算内訳（販促）'!H51)</f>
        <v/>
      </c>
      <c r="I52" s="1570"/>
      <c r="J52" s="252" t="s">
        <v>192</v>
      </c>
      <c r="K52" s="253"/>
      <c r="L52" s="271" t="str">
        <f t="shared" si="23"/>
        <v/>
      </c>
      <c r="M52" s="254" t="str">
        <f t="shared" si="24"/>
        <v/>
      </c>
      <c r="N52" s="254" t="str">
        <f t="shared" si="25"/>
        <v/>
      </c>
      <c r="O52" s="254" t="str">
        <f t="shared" si="26"/>
        <v/>
      </c>
      <c r="P52" s="1171"/>
      <c r="Q52" s="1168"/>
      <c r="R52" s="1169"/>
      <c r="S52" s="240"/>
      <c r="T52" s="213"/>
    </row>
    <row r="53" spans="2:20" ht="19.5" hidden="1" customHeight="1">
      <c r="B53" s="1176"/>
      <c r="C53" s="252" t="s">
        <v>193</v>
      </c>
      <c r="D53" s="253"/>
      <c r="E53" s="271">
        <f t="shared" si="22"/>
        <v>0</v>
      </c>
      <c r="F53" s="658" t="str">
        <f>IF('①7.積算内訳（販促）'!F52="","",'①7.積算内訳（販促）'!F52)</f>
        <v/>
      </c>
      <c r="G53" s="658" t="str">
        <f>IF('①7.積算内訳（販促）'!G52="","",'①7.積算内訳（販促）'!G52)</f>
        <v/>
      </c>
      <c r="H53" s="657" t="str">
        <f>IF('①7.積算内訳（販促）'!H52="","",'①7.積算内訳（販促）'!H52)</f>
        <v/>
      </c>
      <c r="I53" s="1570"/>
      <c r="J53" s="252" t="s">
        <v>193</v>
      </c>
      <c r="K53" s="253"/>
      <c r="L53" s="271" t="str">
        <f t="shared" si="23"/>
        <v/>
      </c>
      <c r="M53" s="256" t="str">
        <f t="shared" si="24"/>
        <v/>
      </c>
      <c r="N53" s="256" t="str">
        <f t="shared" si="25"/>
        <v/>
      </c>
      <c r="O53" s="256" t="str">
        <f t="shared" si="26"/>
        <v/>
      </c>
      <c r="P53" s="1171"/>
      <c r="Q53" s="1191"/>
      <c r="R53" s="1192"/>
      <c r="S53" s="240"/>
      <c r="T53" s="213"/>
    </row>
    <row r="54" spans="2:20" ht="19.5" hidden="1" customHeight="1">
      <c r="B54" s="1176"/>
      <c r="C54" s="257" t="s">
        <v>194</v>
      </c>
      <c r="D54" s="253"/>
      <c r="E54" s="271">
        <f t="shared" si="22"/>
        <v>0</v>
      </c>
      <c r="F54" s="271" t="str">
        <f>IF('①7.積算内訳（販促）'!F53="","",'①7.積算内訳（販促）'!F53)</f>
        <v/>
      </c>
      <c r="G54" s="271" t="str">
        <f>IF('①7.積算内訳（販促）'!G53="","",'①7.積算内訳（販促）'!G53)</f>
        <v/>
      </c>
      <c r="H54" s="657" t="str">
        <f>IF('①7.積算内訳（販促）'!H53="","",'①7.積算内訳（販促）'!H53)</f>
        <v/>
      </c>
      <c r="I54" s="1570"/>
      <c r="J54" s="257" t="s">
        <v>194</v>
      </c>
      <c r="K54" s="253"/>
      <c r="L54" s="271" t="str">
        <f t="shared" si="23"/>
        <v/>
      </c>
      <c r="M54" s="254" t="str">
        <f t="shared" si="24"/>
        <v/>
      </c>
      <c r="N54" s="254" t="str">
        <f t="shared" si="25"/>
        <v/>
      </c>
      <c r="O54" s="254" t="str">
        <f t="shared" si="26"/>
        <v/>
      </c>
      <c r="P54" s="1171"/>
      <c r="Q54" s="1168"/>
      <c r="R54" s="1169"/>
      <c r="S54" s="240"/>
      <c r="T54" s="213"/>
    </row>
    <row r="55" spans="2:20" ht="19.5" hidden="1" customHeight="1">
      <c r="B55" s="1176"/>
      <c r="C55" s="252" t="s">
        <v>195</v>
      </c>
      <c r="D55" s="253"/>
      <c r="E55" s="271">
        <f t="shared" si="22"/>
        <v>0</v>
      </c>
      <c r="F55" s="271" t="str">
        <f>IF('①7.積算内訳（販促）'!F54="","",'①7.積算内訳（販促）'!F54)</f>
        <v/>
      </c>
      <c r="G55" s="271" t="str">
        <f>IF('①7.積算内訳（販促）'!G54="","",'①7.積算内訳（販促）'!G54)</f>
        <v/>
      </c>
      <c r="H55" s="657" t="str">
        <f>IF('①7.積算内訳（販促）'!H54="","",'①7.積算内訳（販促）'!H54)</f>
        <v/>
      </c>
      <c r="I55" s="1570"/>
      <c r="J55" s="252" t="s">
        <v>195</v>
      </c>
      <c r="K55" s="253"/>
      <c r="L55" s="271" t="str">
        <f t="shared" si="23"/>
        <v/>
      </c>
      <c r="M55" s="254" t="str">
        <f t="shared" si="24"/>
        <v/>
      </c>
      <c r="N55" s="254" t="str">
        <f t="shared" si="25"/>
        <v/>
      </c>
      <c r="O55" s="254" t="str">
        <f t="shared" si="26"/>
        <v/>
      </c>
      <c r="P55" s="1171"/>
      <c r="Q55" s="1168"/>
      <c r="R55" s="1169"/>
      <c r="S55" s="240"/>
      <c r="T55" s="213"/>
    </row>
    <row r="56" spans="2:20" ht="19.5" hidden="1" customHeight="1" thickBot="1">
      <c r="B56" s="1177"/>
      <c r="C56" s="258" t="s">
        <v>196</v>
      </c>
      <c r="D56" s="662" t="str">
        <f>IF('①7.積算内訳（販促）'!D55="","",'①7.積算内訳（販促）'!D55)</f>
        <v/>
      </c>
      <c r="E56" s="272">
        <f>SUM(F56:H56)</f>
        <v>0</v>
      </c>
      <c r="F56" s="272" t="str">
        <f>IF('①7.積算内訳（販促）'!F55="","",'①7.積算内訳（販促）'!F55)</f>
        <v/>
      </c>
      <c r="G56" s="272" t="str">
        <f>IF('①7.積算内訳（販促）'!G55="","",'①7.積算内訳（販促）'!G55)</f>
        <v/>
      </c>
      <c r="H56" s="659" t="str">
        <f>IF('①7.積算内訳（販促）'!H55="","",'①7.積算内訳（販促）'!H55)</f>
        <v/>
      </c>
      <c r="I56" s="1571"/>
      <c r="J56" s="258" t="s">
        <v>196</v>
      </c>
      <c r="K56" s="259"/>
      <c r="L56" s="272" t="str">
        <f t="shared" si="23"/>
        <v/>
      </c>
      <c r="M56" s="260" t="str">
        <f t="shared" si="24"/>
        <v/>
      </c>
      <c r="N56" s="260" t="str">
        <f t="shared" si="25"/>
        <v/>
      </c>
      <c r="O56" s="260" t="str">
        <f t="shared" si="26"/>
        <v/>
      </c>
      <c r="P56" s="1172"/>
      <c r="Q56" s="1189"/>
      <c r="R56" s="1190"/>
      <c r="S56" s="240"/>
      <c r="T56" s="213"/>
    </row>
    <row r="57" spans="2:20" ht="37.5" hidden="1" customHeight="1">
      <c r="B57" s="368" t="str">
        <f>IF('①4.事業内容（販促）'!B10="","",'①4.事業内容（販促）'!B10)</f>
        <v/>
      </c>
      <c r="C57" s="1187" t="str">
        <f>IF('①4.事業内容（販促）'!C10="","",'①4.事業内容（販促）'!C10)</f>
        <v/>
      </c>
      <c r="D57" s="1188"/>
      <c r="E57" s="267">
        <f>SUM(E58:E66)</f>
        <v>0</v>
      </c>
      <c r="F57" s="267">
        <f>SUM(F58:F66)</f>
        <v>0</v>
      </c>
      <c r="G57" s="267">
        <f>SUM(G58:G66)</f>
        <v>0</v>
      </c>
      <c r="H57" s="660">
        <f>SUM(H58:H66)</f>
        <v>0</v>
      </c>
      <c r="I57" s="664" t="str">
        <f>IF(B57="","",B57)</f>
        <v/>
      </c>
      <c r="J57" s="1199" t="str">
        <f>IF('⑦1.活動計画変更（販促）'!C17="変更",'⑦1.活動計画変更（販促）'!D17,IF('⑦1.活動計画変更（販促）'!C17="選択",'⑦1.活動計画変更（販促）'!D16,""))</f>
        <v/>
      </c>
      <c r="K57" s="1200"/>
      <c r="L57" s="267" t="str">
        <f>IF(SUM(L58:L66)=0,"",SUM(L58:L66))</f>
        <v/>
      </c>
      <c r="M57" s="267" t="str">
        <f>IF(SUM(M58:M66)=0,"",SUM(M58:M66))</f>
        <v/>
      </c>
      <c r="N57" s="267" t="str">
        <f>IF(SUM(N58:N66)=0,"",SUM(N58:N66))</f>
        <v/>
      </c>
      <c r="O57" s="267" t="str">
        <f>IF(SUM(O58:O66)=0,"",SUM(O58:O66))</f>
        <v/>
      </c>
      <c r="P57" s="261"/>
      <c r="Q57" s="1195"/>
      <c r="R57" s="1196"/>
      <c r="S57" s="237"/>
    </row>
    <row r="58" spans="2:20" ht="19.5" hidden="1" customHeight="1">
      <c r="B58" s="1175"/>
      <c r="C58" s="249" t="s">
        <v>188</v>
      </c>
      <c r="D58" s="250"/>
      <c r="E58" s="270">
        <f>SUM(F58:H58)</f>
        <v>0</v>
      </c>
      <c r="F58" s="270" t="str">
        <f>IF('①7.積算内訳（販促）'!F57="","",'①7.積算内訳（販促）'!F57)</f>
        <v/>
      </c>
      <c r="G58" s="270" t="str">
        <f>IF('①7.積算内訳（販促）'!G57="","",'①7.積算内訳（販促）'!G57)</f>
        <v/>
      </c>
      <c r="H58" s="656" t="str">
        <f>IF('①7.積算内訳（販促）'!H57="","",'①7.積算内訳（販促）'!H57)</f>
        <v/>
      </c>
      <c r="I58" s="1569" t="str">
        <f>IF('⑦1.活動計画変更（販促）'!C17="選択","",IF('⑦1.活動計画変更（販促）'!C17="変更",'⑦1.活動計画変更（販促）'!C17,IF('⑦1.活動計画変更（販促）'!C17="中止","中止","")))</f>
        <v/>
      </c>
      <c r="J58" s="249" t="s">
        <v>188</v>
      </c>
      <c r="K58" s="250"/>
      <c r="L58" s="270" t="str">
        <f>IF(SUM(M58:O58)=0,"",SUM(M58:O58))</f>
        <v/>
      </c>
      <c r="M58" s="251" t="str">
        <f>IF(F58="","",IF(I$58="中止","",F58))</f>
        <v/>
      </c>
      <c r="N58" s="251" t="str">
        <f>IF(G58="","",IF(I$58="中止","",G58))</f>
        <v/>
      </c>
      <c r="O58" s="251" t="str">
        <f>IF(H58="","",IF(I$58="中止","",H58))</f>
        <v/>
      </c>
      <c r="P58" s="1186"/>
      <c r="Q58" s="1173"/>
      <c r="R58" s="1174"/>
      <c r="S58" s="240"/>
      <c r="T58" s="213"/>
    </row>
    <row r="59" spans="2:20" ht="19.5" hidden="1" customHeight="1">
      <c r="B59" s="1176"/>
      <c r="C59" s="252" t="s">
        <v>189</v>
      </c>
      <c r="D59" s="253"/>
      <c r="E59" s="271">
        <f t="shared" ref="E59:E65" si="27">SUM(F59:H59)</f>
        <v>0</v>
      </c>
      <c r="F59" s="271" t="str">
        <f>IF('①7.積算内訳（販促）'!F58="","",'①7.積算内訳（販促）'!F58)</f>
        <v/>
      </c>
      <c r="G59" s="271" t="str">
        <f>IF('①7.積算内訳（販促）'!G58="","",'①7.積算内訳（販促）'!G58)</f>
        <v/>
      </c>
      <c r="H59" s="657" t="str">
        <f>IF('①7.積算内訳（販促）'!H58="","",'①7.積算内訳（販促）'!H58)</f>
        <v/>
      </c>
      <c r="I59" s="1570"/>
      <c r="J59" s="252" t="s">
        <v>189</v>
      </c>
      <c r="K59" s="253"/>
      <c r="L59" s="271" t="str">
        <f t="shared" ref="L59:L66" si="28">IF(SUM(M59:O59)=0,"",SUM(M59:O59))</f>
        <v/>
      </c>
      <c r="M59" s="254" t="str">
        <f t="shared" ref="M59:M66" si="29">IF(F59="","",IF(I$58="中止","",F59))</f>
        <v/>
      </c>
      <c r="N59" s="254" t="str">
        <f t="shared" ref="N59:N66" si="30">IF(G59="","",IF(I$58="中止","",G59))</f>
        <v/>
      </c>
      <c r="O59" s="254" t="str">
        <f t="shared" ref="O59:O66" si="31">IF(H59="","",IF(I$58="中止","",H59))</f>
        <v/>
      </c>
      <c r="P59" s="1171"/>
      <c r="Q59" s="1168"/>
      <c r="R59" s="1169"/>
      <c r="S59" s="237"/>
    </row>
    <row r="60" spans="2:20" ht="19.5" hidden="1" customHeight="1">
      <c r="B60" s="1176"/>
      <c r="C60" s="252" t="s">
        <v>190</v>
      </c>
      <c r="D60" s="253"/>
      <c r="E60" s="271">
        <f t="shared" si="27"/>
        <v>0</v>
      </c>
      <c r="F60" s="271" t="str">
        <f>IF('①7.積算内訳（販促）'!F59="","",'①7.積算内訳（販促）'!F59)</f>
        <v/>
      </c>
      <c r="G60" s="271" t="str">
        <f>IF('①7.積算内訳（販促）'!G59="","",'①7.積算内訳（販促）'!G59)</f>
        <v/>
      </c>
      <c r="H60" s="657" t="str">
        <f>IF('①7.積算内訳（販促）'!H59="","",'①7.積算内訳（販促）'!H59)</f>
        <v/>
      </c>
      <c r="I60" s="1570"/>
      <c r="J60" s="252" t="s">
        <v>190</v>
      </c>
      <c r="K60" s="253"/>
      <c r="L60" s="271" t="str">
        <f t="shared" si="28"/>
        <v/>
      </c>
      <c r="M60" s="254" t="str">
        <f t="shared" si="29"/>
        <v/>
      </c>
      <c r="N60" s="254" t="str">
        <f t="shared" si="30"/>
        <v/>
      </c>
      <c r="O60" s="254" t="str">
        <f t="shared" si="31"/>
        <v/>
      </c>
      <c r="P60" s="1171"/>
      <c r="Q60" s="1168"/>
      <c r="R60" s="1169"/>
      <c r="S60" s="237"/>
    </row>
    <row r="61" spans="2:20" ht="19.5" hidden="1" customHeight="1">
      <c r="B61" s="1176"/>
      <c r="C61" s="255" t="s">
        <v>191</v>
      </c>
      <c r="D61" s="253"/>
      <c r="E61" s="271">
        <f t="shared" si="27"/>
        <v>0</v>
      </c>
      <c r="F61" s="271" t="str">
        <f>IF('①7.積算内訳（販促）'!F60="","",'①7.積算内訳（販促）'!F60)</f>
        <v/>
      </c>
      <c r="G61" s="271" t="str">
        <f>IF('①7.積算内訳（販促）'!G60="","",'①7.積算内訳（販促）'!G60)</f>
        <v/>
      </c>
      <c r="H61" s="657" t="str">
        <f>IF('①7.積算内訳（販促）'!H60="","",'①7.積算内訳（販促）'!H60)</f>
        <v/>
      </c>
      <c r="I61" s="1570"/>
      <c r="J61" s="255" t="s">
        <v>191</v>
      </c>
      <c r="K61" s="253"/>
      <c r="L61" s="271" t="str">
        <f t="shared" si="28"/>
        <v/>
      </c>
      <c r="M61" s="254" t="str">
        <f t="shared" si="29"/>
        <v/>
      </c>
      <c r="N61" s="254" t="str">
        <f t="shared" si="30"/>
        <v/>
      </c>
      <c r="O61" s="254" t="str">
        <f t="shared" si="31"/>
        <v/>
      </c>
      <c r="P61" s="1171"/>
      <c r="Q61" s="1168"/>
      <c r="R61" s="1169"/>
      <c r="S61" s="237"/>
    </row>
    <row r="62" spans="2:20" ht="19.5" hidden="1" customHeight="1">
      <c r="B62" s="1176"/>
      <c r="C62" s="252" t="s">
        <v>192</v>
      </c>
      <c r="D62" s="253"/>
      <c r="E62" s="271">
        <f t="shared" si="27"/>
        <v>0</v>
      </c>
      <c r="F62" s="271" t="str">
        <f>IF('①7.積算内訳（販促）'!F61="","",'①7.積算内訳（販促）'!F61)</f>
        <v/>
      </c>
      <c r="G62" s="271" t="str">
        <f>IF('①7.積算内訳（販促）'!G61="","",'①7.積算内訳（販促）'!G61)</f>
        <v/>
      </c>
      <c r="H62" s="657" t="str">
        <f>IF('①7.積算内訳（販促）'!H61="","",'①7.積算内訳（販促）'!H61)</f>
        <v/>
      </c>
      <c r="I62" s="1570"/>
      <c r="J62" s="252" t="s">
        <v>192</v>
      </c>
      <c r="K62" s="253"/>
      <c r="L62" s="271" t="str">
        <f t="shared" si="28"/>
        <v/>
      </c>
      <c r="M62" s="254" t="str">
        <f t="shared" si="29"/>
        <v/>
      </c>
      <c r="N62" s="254" t="str">
        <f t="shared" si="30"/>
        <v/>
      </c>
      <c r="O62" s="254" t="str">
        <f t="shared" si="31"/>
        <v/>
      </c>
      <c r="P62" s="1171"/>
      <c r="Q62" s="1168"/>
      <c r="R62" s="1169"/>
      <c r="S62" s="240"/>
      <c r="T62" s="213"/>
    </row>
    <row r="63" spans="2:20" ht="19.5" hidden="1" customHeight="1">
      <c r="B63" s="1176"/>
      <c r="C63" s="252" t="s">
        <v>193</v>
      </c>
      <c r="D63" s="253"/>
      <c r="E63" s="271">
        <f t="shared" si="27"/>
        <v>0</v>
      </c>
      <c r="F63" s="658" t="str">
        <f>IF('①7.積算内訳（販促）'!F62="","",'①7.積算内訳（販促）'!F62)</f>
        <v/>
      </c>
      <c r="G63" s="658" t="str">
        <f>IF('①7.積算内訳（販促）'!G62="","",'①7.積算内訳（販促）'!G62)</f>
        <v/>
      </c>
      <c r="H63" s="657" t="str">
        <f>IF('①7.積算内訳（販促）'!H62="","",'①7.積算内訳（販促）'!H62)</f>
        <v/>
      </c>
      <c r="I63" s="1570"/>
      <c r="J63" s="252" t="s">
        <v>193</v>
      </c>
      <c r="K63" s="253"/>
      <c r="L63" s="271" t="str">
        <f t="shared" si="28"/>
        <v/>
      </c>
      <c r="M63" s="256" t="str">
        <f t="shared" si="29"/>
        <v/>
      </c>
      <c r="N63" s="256" t="str">
        <f t="shared" si="30"/>
        <v/>
      </c>
      <c r="O63" s="256" t="str">
        <f t="shared" si="31"/>
        <v/>
      </c>
      <c r="P63" s="1171"/>
      <c r="Q63" s="1168"/>
      <c r="R63" s="1169"/>
      <c r="S63" s="240"/>
      <c r="T63" s="213"/>
    </row>
    <row r="64" spans="2:20" ht="19.5" hidden="1" customHeight="1">
      <c r="B64" s="1176"/>
      <c r="C64" s="257" t="s">
        <v>194</v>
      </c>
      <c r="D64" s="253"/>
      <c r="E64" s="271">
        <f t="shared" si="27"/>
        <v>0</v>
      </c>
      <c r="F64" s="271" t="str">
        <f>IF('①7.積算内訳（販促）'!F63="","",'①7.積算内訳（販促）'!F63)</f>
        <v/>
      </c>
      <c r="G64" s="271" t="str">
        <f>IF('①7.積算内訳（販促）'!G63="","",'①7.積算内訳（販促）'!G63)</f>
        <v/>
      </c>
      <c r="H64" s="657" t="str">
        <f>IF('①7.積算内訳（販促）'!H63="","",'①7.積算内訳（販促）'!H63)</f>
        <v/>
      </c>
      <c r="I64" s="1570"/>
      <c r="J64" s="257" t="s">
        <v>194</v>
      </c>
      <c r="K64" s="253"/>
      <c r="L64" s="271" t="str">
        <f t="shared" si="28"/>
        <v/>
      </c>
      <c r="M64" s="254" t="str">
        <f t="shared" si="29"/>
        <v/>
      </c>
      <c r="N64" s="254" t="str">
        <f t="shared" si="30"/>
        <v/>
      </c>
      <c r="O64" s="254" t="str">
        <f t="shared" si="31"/>
        <v/>
      </c>
      <c r="P64" s="1171"/>
      <c r="Q64" s="1168"/>
      <c r="R64" s="1169"/>
      <c r="S64" s="240"/>
      <c r="T64" s="213"/>
    </row>
    <row r="65" spans="2:20" ht="19.5" hidden="1" customHeight="1">
      <c r="B65" s="1176"/>
      <c r="C65" s="252" t="s">
        <v>195</v>
      </c>
      <c r="D65" s="253"/>
      <c r="E65" s="271">
        <f t="shared" si="27"/>
        <v>0</v>
      </c>
      <c r="F65" s="271" t="str">
        <f>IF('①7.積算内訳（販促）'!F64="","",'①7.積算内訳（販促）'!F64)</f>
        <v/>
      </c>
      <c r="G65" s="271" t="str">
        <f>IF('①7.積算内訳（販促）'!G64="","",'①7.積算内訳（販促）'!G64)</f>
        <v/>
      </c>
      <c r="H65" s="657" t="str">
        <f>IF('①7.積算内訳（販促）'!H64="","",'①7.積算内訳（販促）'!H64)</f>
        <v/>
      </c>
      <c r="I65" s="1570"/>
      <c r="J65" s="252" t="s">
        <v>195</v>
      </c>
      <c r="K65" s="253"/>
      <c r="L65" s="271" t="str">
        <f t="shared" si="28"/>
        <v/>
      </c>
      <c r="M65" s="254" t="str">
        <f t="shared" si="29"/>
        <v/>
      </c>
      <c r="N65" s="254" t="str">
        <f t="shared" si="30"/>
        <v/>
      </c>
      <c r="O65" s="254" t="str">
        <f t="shared" si="31"/>
        <v/>
      </c>
      <c r="P65" s="1171"/>
      <c r="Q65" s="1168"/>
      <c r="R65" s="1169"/>
      <c r="S65" s="240"/>
      <c r="T65" s="213"/>
    </row>
    <row r="66" spans="2:20" ht="19.5" hidden="1" customHeight="1" thickBot="1">
      <c r="B66" s="1176"/>
      <c r="C66" s="258" t="s">
        <v>196</v>
      </c>
      <c r="D66" s="662" t="str">
        <f>IF('①7.積算内訳（販促）'!D65="","",'①7.積算内訳（販促）'!D65)</f>
        <v/>
      </c>
      <c r="E66" s="277">
        <f>SUM(F66:H66)</f>
        <v>0</v>
      </c>
      <c r="F66" s="272" t="str">
        <f>IF('①7.積算内訳（販促）'!F65="","",'①7.積算内訳（販促）'!F65)</f>
        <v/>
      </c>
      <c r="G66" s="272" t="str">
        <f>IF('①7.積算内訳（販促）'!G65="","",'①7.積算内訳（販促）'!G65)</f>
        <v/>
      </c>
      <c r="H66" s="659" t="str">
        <f>IF('①7.積算内訳（販促）'!H65="","",'①7.積算内訳（販促）'!H65)</f>
        <v/>
      </c>
      <c r="I66" s="1571"/>
      <c r="J66" s="258" t="s">
        <v>196</v>
      </c>
      <c r="K66" s="259"/>
      <c r="L66" s="277" t="str">
        <f t="shared" si="28"/>
        <v/>
      </c>
      <c r="M66" s="260" t="str">
        <f t="shared" si="29"/>
        <v/>
      </c>
      <c r="N66" s="260" t="str">
        <f t="shared" si="30"/>
        <v/>
      </c>
      <c r="O66" s="260" t="str">
        <f t="shared" si="31"/>
        <v/>
      </c>
      <c r="P66" s="1171"/>
      <c r="Q66" s="1203"/>
      <c r="R66" s="1204"/>
      <c r="S66" s="240"/>
      <c r="T66" s="213"/>
    </row>
    <row r="67" spans="2:20" ht="37.5" hidden="1" customHeight="1">
      <c r="B67" s="268" t="str">
        <f>IF('①4.事業内容（販促）'!B11="","",'①4.事業内容（販促）'!B11)</f>
        <v/>
      </c>
      <c r="C67" s="1199" t="str">
        <f>IF('①4.事業内容（販促）'!C11="","",'①4.事業内容（販促）'!C11)</f>
        <v/>
      </c>
      <c r="D67" s="1200"/>
      <c r="E67" s="269">
        <f>SUM(E68:E76)</f>
        <v>0</v>
      </c>
      <c r="F67" s="269">
        <f>SUM(F68:F76)</f>
        <v>0</v>
      </c>
      <c r="G67" s="269">
        <f>SUM(G68:G76)</f>
        <v>0</v>
      </c>
      <c r="H67" s="661">
        <f>SUM(H68:H76)</f>
        <v>0</v>
      </c>
      <c r="I67" s="664" t="str">
        <f>IF(B67="","",B67)</f>
        <v/>
      </c>
      <c r="J67" s="1199" t="str">
        <f>IF('⑦1.活動計画変更（販促）'!C19="変更",'⑦1.活動計画変更（販促）'!D19,IF('⑦1.活動計画変更（販促）'!C19="選択",'⑦1.活動計画変更（販促）'!D18,""))</f>
        <v/>
      </c>
      <c r="K67" s="1200"/>
      <c r="L67" s="269" t="str">
        <f>IF(SUM(L68:L76)=0,"",SUM(L68:L76))</f>
        <v/>
      </c>
      <c r="M67" s="269" t="str">
        <f>IF(SUM(M68:M76)=0,"",SUM(M68:M76))</f>
        <v/>
      </c>
      <c r="N67" s="269" t="str">
        <f>IF(SUM(N68:N76)=0,"",SUM(N68:N76))</f>
        <v/>
      </c>
      <c r="O67" s="269" t="str">
        <f>IF(SUM(O68:O76)=0,"",SUM(O68:O76))</f>
        <v/>
      </c>
      <c r="P67" s="263"/>
      <c r="Q67" s="1201"/>
      <c r="R67" s="1202"/>
      <c r="S67" s="237"/>
    </row>
    <row r="68" spans="2:20" ht="19.5" hidden="1" customHeight="1">
      <c r="B68" s="1175"/>
      <c r="C68" s="249" t="s">
        <v>188</v>
      </c>
      <c r="D68" s="250"/>
      <c r="E68" s="270">
        <f>SUM(F68:H68)</f>
        <v>0</v>
      </c>
      <c r="F68" s="270" t="str">
        <f>IF('①7.積算内訳（販促）'!F67="","",'①7.積算内訳（販促）'!F67)</f>
        <v/>
      </c>
      <c r="G68" s="270" t="str">
        <f>IF('①7.積算内訳（販促）'!G67="","",'①7.積算内訳（販促）'!G67)</f>
        <v/>
      </c>
      <c r="H68" s="656" t="str">
        <f>IF('①7.積算内訳（販促）'!H67="","",'①7.積算内訳（販促）'!H67)</f>
        <v/>
      </c>
      <c r="I68" s="1569" t="str">
        <f>IF('⑦1.活動計画変更（販促）'!C19="選択","",IF('⑦1.活動計画変更（販促）'!C19="変更",'⑦1.活動計画変更（販促）'!C19,IF('⑦1.活動計画変更（販促）'!C19="中止","中止","")))</f>
        <v/>
      </c>
      <c r="J68" s="249" t="s">
        <v>188</v>
      </c>
      <c r="K68" s="250"/>
      <c r="L68" s="270" t="str">
        <f>IF(SUM(M68:O68)=0,"",SUM(M68:O68))</f>
        <v/>
      </c>
      <c r="M68" s="251" t="str">
        <f>IF(F68="","",IF(I$68="中止","",F68))</f>
        <v/>
      </c>
      <c r="N68" s="251" t="str">
        <f>IF(G68="","",IF(I$68="中止","",G68))</f>
        <v/>
      </c>
      <c r="O68" s="251" t="str">
        <f>IF(H68="","",IF(I$68="中止","",H68))</f>
        <v/>
      </c>
      <c r="P68" s="1186"/>
      <c r="Q68" s="1173"/>
      <c r="R68" s="1174"/>
      <c r="S68" s="240"/>
      <c r="T68" s="213"/>
    </row>
    <row r="69" spans="2:20" ht="19.5" hidden="1" customHeight="1">
      <c r="B69" s="1176"/>
      <c r="C69" s="252" t="s">
        <v>189</v>
      </c>
      <c r="D69" s="253"/>
      <c r="E69" s="271">
        <f t="shared" ref="E69:E75" si="32">SUM(F69:H69)</f>
        <v>0</v>
      </c>
      <c r="F69" s="271" t="str">
        <f>IF('①7.積算内訳（販促）'!F68="","",'①7.積算内訳（販促）'!F68)</f>
        <v/>
      </c>
      <c r="G69" s="271" t="str">
        <f>IF('①7.積算内訳（販促）'!G68="","",'①7.積算内訳（販促）'!G68)</f>
        <v/>
      </c>
      <c r="H69" s="657" t="str">
        <f>IF('①7.積算内訳（販促）'!H68="","",'①7.積算内訳（販促）'!H68)</f>
        <v/>
      </c>
      <c r="I69" s="1570"/>
      <c r="J69" s="252" t="s">
        <v>189</v>
      </c>
      <c r="K69" s="253"/>
      <c r="L69" s="271" t="str">
        <f t="shared" ref="L69:L76" si="33">IF(SUM(M69:O69)=0,"",SUM(M69:O69))</f>
        <v/>
      </c>
      <c r="M69" s="254" t="str">
        <f t="shared" ref="M69:M76" si="34">IF(F69="","",IF(I$68="中止","",F69))</f>
        <v/>
      </c>
      <c r="N69" s="254" t="str">
        <f t="shared" ref="N69:N76" si="35">IF(G69="","",IF(I$68="中止","",G69))</f>
        <v/>
      </c>
      <c r="O69" s="254" t="str">
        <f t="shared" ref="O69:O76" si="36">IF(H69="","",IF(I$68="中止","",H69))</f>
        <v/>
      </c>
      <c r="P69" s="1171"/>
      <c r="Q69" s="1168"/>
      <c r="R69" s="1169"/>
      <c r="S69" s="237"/>
    </row>
    <row r="70" spans="2:20" ht="19.5" hidden="1" customHeight="1">
      <c r="B70" s="1176"/>
      <c r="C70" s="252" t="s">
        <v>190</v>
      </c>
      <c r="D70" s="253"/>
      <c r="E70" s="271">
        <f t="shared" si="32"/>
        <v>0</v>
      </c>
      <c r="F70" s="271" t="str">
        <f>IF('①7.積算内訳（販促）'!F69="","",'①7.積算内訳（販促）'!F69)</f>
        <v/>
      </c>
      <c r="G70" s="271" t="str">
        <f>IF('①7.積算内訳（販促）'!G69="","",'①7.積算内訳（販促）'!G69)</f>
        <v/>
      </c>
      <c r="H70" s="657" t="str">
        <f>IF('①7.積算内訳（販促）'!H69="","",'①7.積算内訳（販促）'!H69)</f>
        <v/>
      </c>
      <c r="I70" s="1570"/>
      <c r="J70" s="252" t="s">
        <v>190</v>
      </c>
      <c r="K70" s="253"/>
      <c r="L70" s="271" t="str">
        <f t="shared" si="33"/>
        <v/>
      </c>
      <c r="M70" s="254" t="str">
        <f t="shared" si="34"/>
        <v/>
      </c>
      <c r="N70" s="254" t="str">
        <f t="shared" si="35"/>
        <v/>
      </c>
      <c r="O70" s="254" t="str">
        <f t="shared" si="36"/>
        <v/>
      </c>
      <c r="P70" s="1171"/>
      <c r="Q70" s="1168"/>
      <c r="R70" s="1169"/>
      <c r="S70" s="237"/>
    </row>
    <row r="71" spans="2:20" ht="19.5" hidden="1" customHeight="1">
      <c r="B71" s="1176"/>
      <c r="C71" s="255" t="s">
        <v>191</v>
      </c>
      <c r="D71" s="253"/>
      <c r="E71" s="271">
        <f t="shared" si="32"/>
        <v>0</v>
      </c>
      <c r="F71" s="271" t="str">
        <f>IF('①7.積算内訳（販促）'!F70="","",'①7.積算内訳（販促）'!F70)</f>
        <v/>
      </c>
      <c r="G71" s="271" t="str">
        <f>IF('①7.積算内訳（販促）'!G70="","",'①7.積算内訳（販促）'!G70)</f>
        <v/>
      </c>
      <c r="H71" s="657" t="str">
        <f>IF('①7.積算内訳（販促）'!H70="","",'①7.積算内訳（販促）'!H70)</f>
        <v/>
      </c>
      <c r="I71" s="1570"/>
      <c r="J71" s="255" t="s">
        <v>191</v>
      </c>
      <c r="K71" s="253"/>
      <c r="L71" s="271" t="str">
        <f t="shared" si="33"/>
        <v/>
      </c>
      <c r="M71" s="254" t="str">
        <f t="shared" si="34"/>
        <v/>
      </c>
      <c r="N71" s="254" t="str">
        <f t="shared" si="35"/>
        <v/>
      </c>
      <c r="O71" s="254" t="str">
        <f t="shared" si="36"/>
        <v/>
      </c>
      <c r="P71" s="1171"/>
      <c r="Q71" s="1168"/>
      <c r="R71" s="1169"/>
      <c r="S71" s="237"/>
    </row>
    <row r="72" spans="2:20" ht="19.5" hidden="1" customHeight="1">
      <c r="B72" s="1176"/>
      <c r="C72" s="252" t="s">
        <v>192</v>
      </c>
      <c r="D72" s="253"/>
      <c r="E72" s="271">
        <f t="shared" si="32"/>
        <v>0</v>
      </c>
      <c r="F72" s="271" t="str">
        <f>IF('①7.積算内訳（販促）'!F71="","",'①7.積算内訳（販促）'!F71)</f>
        <v/>
      </c>
      <c r="G72" s="271" t="str">
        <f>IF('①7.積算内訳（販促）'!G71="","",'①7.積算内訳（販促）'!G71)</f>
        <v/>
      </c>
      <c r="H72" s="657" t="str">
        <f>IF('①7.積算内訳（販促）'!H71="","",'①7.積算内訳（販促）'!H71)</f>
        <v/>
      </c>
      <c r="I72" s="1570"/>
      <c r="J72" s="252" t="s">
        <v>192</v>
      </c>
      <c r="K72" s="253"/>
      <c r="L72" s="271" t="str">
        <f t="shared" si="33"/>
        <v/>
      </c>
      <c r="M72" s="254" t="str">
        <f t="shared" si="34"/>
        <v/>
      </c>
      <c r="N72" s="254" t="str">
        <f t="shared" si="35"/>
        <v/>
      </c>
      <c r="O72" s="254" t="str">
        <f t="shared" si="36"/>
        <v/>
      </c>
      <c r="P72" s="1171"/>
      <c r="Q72" s="1168"/>
      <c r="R72" s="1169"/>
      <c r="S72" s="240"/>
      <c r="T72" s="213"/>
    </row>
    <row r="73" spans="2:20" ht="19.5" hidden="1" customHeight="1">
      <c r="B73" s="1176"/>
      <c r="C73" s="252" t="s">
        <v>193</v>
      </c>
      <c r="D73" s="253"/>
      <c r="E73" s="271">
        <f t="shared" si="32"/>
        <v>0</v>
      </c>
      <c r="F73" s="658" t="str">
        <f>IF('①7.積算内訳（販促）'!F72="","",'①7.積算内訳（販促）'!F72)</f>
        <v/>
      </c>
      <c r="G73" s="658" t="str">
        <f>IF('①7.積算内訳（販促）'!G72="","",'①7.積算内訳（販促）'!G72)</f>
        <v/>
      </c>
      <c r="H73" s="657" t="str">
        <f>IF('①7.積算内訳（販促）'!H72="","",'①7.積算内訳（販促）'!H72)</f>
        <v/>
      </c>
      <c r="I73" s="1570"/>
      <c r="J73" s="252" t="s">
        <v>193</v>
      </c>
      <c r="K73" s="253"/>
      <c r="L73" s="271" t="str">
        <f t="shared" si="33"/>
        <v/>
      </c>
      <c r="M73" s="256" t="str">
        <f t="shared" si="34"/>
        <v/>
      </c>
      <c r="N73" s="256" t="str">
        <f t="shared" si="35"/>
        <v/>
      </c>
      <c r="O73" s="256" t="str">
        <f t="shared" si="36"/>
        <v/>
      </c>
      <c r="P73" s="1171"/>
      <c r="Q73" s="1191"/>
      <c r="R73" s="1192"/>
      <c r="S73" s="240"/>
      <c r="T73" s="213"/>
    </row>
    <row r="74" spans="2:20" ht="19.5" hidden="1" customHeight="1">
      <c r="B74" s="1176"/>
      <c r="C74" s="257" t="s">
        <v>194</v>
      </c>
      <c r="D74" s="253"/>
      <c r="E74" s="271">
        <f t="shared" si="32"/>
        <v>0</v>
      </c>
      <c r="F74" s="271" t="str">
        <f>IF('①7.積算内訳（販促）'!F73="","",'①7.積算内訳（販促）'!F73)</f>
        <v/>
      </c>
      <c r="G74" s="271" t="str">
        <f>IF('①7.積算内訳（販促）'!G73="","",'①7.積算内訳（販促）'!G73)</f>
        <v/>
      </c>
      <c r="H74" s="657" t="str">
        <f>IF('①7.積算内訳（販促）'!H73="","",'①7.積算内訳（販促）'!H73)</f>
        <v/>
      </c>
      <c r="I74" s="1570"/>
      <c r="J74" s="257" t="s">
        <v>194</v>
      </c>
      <c r="K74" s="253"/>
      <c r="L74" s="271" t="str">
        <f t="shared" si="33"/>
        <v/>
      </c>
      <c r="M74" s="254" t="str">
        <f t="shared" si="34"/>
        <v/>
      </c>
      <c r="N74" s="254" t="str">
        <f t="shared" si="35"/>
        <v/>
      </c>
      <c r="O74" s="254" t="str">
        <f t="shared" si="36"/>
        <v/>
      </c>
      <c r="P74" s="1171"/>
      <c r="Q74" s="1168"/>
      <c r="R74" s="1169"/>
      <c r="S74" s="240"/>
      <c r="T74" s="213"/>
    </row>
    <row r="75" spans="2:20" ht="19.5" hidden="1" customHeight="1">
      <c r="B75" s="1176"/>
      <c r="C75" s="252" t="s">
        <v>195</v>
      </c>
      <c r="D75" s="253"/>
      <c r="E75" s="271">
        <f t="shared" si="32"/>
        <v>0</v>
      </c>
      <c r="F75" s="271" t="str">
        <f>IF('①7.積算内訳（販促）'!F74="","",'①7.積算内訳（販促）'!F74)</f>
        <v/>
      </c>
      <c r="G75" s="271" t="str">
        <f>IF('①7.積算内訳（販促）'!G74="","",'①7.積算内訳（販促）'!G74)</f>
        <v/>
      </c>
      <c r="H75" s="657" t="str">
        <f>IF('①7.積算内訳（販促）'!H74="","",'①7.積算内訳（販促）'!H74)</f>
        <v/>
      </c>
      <c r="I75" s="1570"/>
      <c r="J75" s="252" t="s">
        <v>195</v>
      </c>
      <c r="K75" s="253"/>
      <c r="L75" s="271" t="str">
        <f t="shared" si="33"/>
        <v/>
      </c>
      <c r="M75" s="254" t="str">
        <f t="shared" si="34"/>
        <v/>
      </c>
      <c r="N75" s="254" t="str">
        <f t="shared" si="35"/>
        <v/>
      </c>
      <c r="O75" s="254" t="str">
        <f t="shared" si="36"/>
        <v/>
      </c>
      <c r="P75" s="1171"/>
      <c r="Q75" s="1168"/>
      <c r="R75" s="1169"/>
      <c r="S75" s="240"/>
      <c r="T75" s="213"/>
    </row>
    <row r="76" spans="2:20" ht="19.5" hidden="1" customHeight="1" thickBot="1">
      <c r="B76" s="1177"/>
      <c r="C76" s="258" t="s">
        <v>196</v>
      </c>
      <c r="D76" s="662" t="str">
        <f>IF('①7.積算内訳（販促）'!D75="","",'①7.積算内訳（販促）'!D75)</f>
        <v/>
      </c>
      <c r="E76" s="272">
        <f>SUM(F76:H76)</f>
        <v>0</v>
      </c>
      <c r="F76" s="272" t="str">
        <f>IF('①7.積算内訳（販促）'!F75="","",'①7.積算内訳（販促）'!F75)</f>
        <v/>
      </c>
      <c r="G76" s="272" t="str">
        <f>IF('①7.積算内訳（販促）'!G75="","",'①7.積算内訳（販促）'!G75)</f>
        <v/>
      </c>
      <c r="H76" s="659" t="str">
        <f>IF('①7.積算内訳（販促）'!H75="","",'①7.積算内訳（販促）'!H75)</f>
        <v/>
      </c>
      <c r="I76" s="1571"/>
      <c r="J76" s="258" t="s">
        <v>196</v>
      </c>
      <c r="K76" s="259"/>
      <c r="L76" s="272" t="str">
        <f t="shared" si="33"/>
        <v/>
      </c>
      <c r="M76" s="260" t="str">
        <f t="shared" si="34"/>
        <v/>
      </c>
      <c r="N76" s="260" t="str">
        <f t="shared" si="35"/>
        <v/>
      </c>
      <c r="O76" s="260" t="str">
        <f t="shared" si="36"/>
        <v/>
      </c>
      <c r="P76" s="1172"/>
      <c r="Q76" s="1189"/>
      <c r="R76" s="1190"/>
      <c r="S76" s="240"/>
      <c r="T76" s="213"/>
    </row>
    <row r="77" spans="2:20" ht="37.5" hidden="1" customHeight="1">
      <c r="B77" s="368" t="str">
        <f>IF('①4.事業内容（販促）'!B12="","",'①4.事業内容（販促）'!B12)</f>
        <v/>
      </c>
      <c r="C77" s="1187" t="str">
        <f>IF('①4.事業内容（販促）'!C12="","",'①4.事業内容（販促）'!C12)</f>
        <v/>
      </c>
      <c r="D77" s="1188"/>
      <c r="E77" s="267">
        <f>SUM(E78:E86)</f>
        <v>0</v>
      </c>
      <c r="F77" s="267">
        <f>SUM(F78:F86)</f>
        <v>0</v>
      </c>
      <c r="G77" s="267">
        <f>SUM(G78:G86)</f>
        <v>0</v>
      </c>
      <c r="H77" s="660">
        <f>SUM(H78:H86)</f>
        <v>0</v>
      </c>
      <c r="I77" s="664" t="str">
        <f>IF(B77="","",B77)</f>
        <v/>
      </c>
      <c r="J77" s="1199" t="str">
        <f>IF('⑦1.活動計画変更（販促）'!C21="変更",'⑦1.活動計画変更（販促）'!D21,IF('⑦1.活動計画変更（販促）'!C21="選択",'⑦1.活動計画変更（販促）'!D20,""))</f>
        <v/>
      </c>
      <c r="K77" s="1200"/>
      <c r="L77" s="267" t="str">
        <f>IF(SUM(L78:L86)=0,"",SUM(L78:L86))</f>
        <v/>
      </c>
      <c r="M77" s="267" t="str">
        <f>IF(SUM(M78:M86)=0,"",SUM(M78:M86))</f>
        <v/>
      </c>
      <c r="N77" s="267" t="str">
        <f>IF(SUM(N78:N86)=0,"",SUM(N78:N86))</f>
        <v/>
      </c>
      <c r="O77" s="267" t="str">
        <f>IF(SUM(O78:O86)=0,"",SUM(O78:O86))</f>
        <v/>
      </c>
      <c r="P77" s="261"/>
      <c r="Q77" s="1195"/>
      <c r="R77" s="1196"/>
      <c r="S77" s="237"/>
    </row>
    <row r="78" spans="2:20" ht="19.5" hidden="1" customHeight="1">
      <c r="B78" s="1175"/>
      <c r="C78" s="249" t="s">
        <v>188</v>
      </c>
      <c r="D78" s="250"/>
      <c r="E78" s="270">
        <f>SUM(F78:H78)</f>
        <v>0</v>
      </c>
      <c r="F78" s="270" t="str">
        <f>IF('①7.積算内訳（販促）'!F77="","",'①7.積算内訳（販促）'!F77)</f>
        <v/>
      </c>
      <c r="G78" s="270" t="str">
        <f>IF('①7.積算内訳（販促）'!G77="","",'①7.積算内訳（販促）'!G77)</f>
        <v/>
      </c>
      <c r="H78" s="656" t="str">
        <f>IF('①7.積算内訳（販促）'!H77="","",'①7.積算内訳（販促）'!H77)</f>
        <v/>
      </c>
      <c r="I78" s="1569" t="str">
        <f>IF('⑦1.活動計画変更（販促）'!C21="選択","",IF('⑦1.活動計画変更（販促）'!C21="変更",'⑦1.活動計画変更（販促）'!C21,IF('⑦1.活動計画変更（販促）'!C21="中止","中止","")))</f>
        <v/>
      </c>
      <c r="J78" s="249" t="s">
        <v>188</v>
      </c>
      <c r="K78" s="250"/>
      <c r="L78" s="270" t="str">
        <f>IF(SUM(M78:O78)=0,"",SUM(M78:O78))</f>
        <v/>
      </c>
      <c r="M78" s="251" t="str">
        <f>IF(F78="","",IF(I$78="中止","",F78))</f>
        <v/>
      </c>
      <c r="N78" s="251" t="str">
        <f>IF(G78="","",IF(I$78="中止","",G78))</f>
        <v/>
      </c>
      <c r="O78" s="251" t="str">
        <f>IF(H78="","",IF(I$78="中止","",H78))</f>
        <v/>
      </c>
      <c r="P78" s="1186"/>
      <c r="Q78" s="1173"/>
      <c r="R78" s="1174"/>
      <c r="S78" s="240"/>
      <c r="T78" s="213"/>
    </row>
    <row r="79" spans="2:20" ht="19.5" hidden="1" customHeight="1">
      <c r="B79" s="1176"/>
      <c r="C79" s="252" t="s">
        <v>189</v>
      </c>
      <c r="D79" s="253"/>
      <c r="E79" s="271">
        <f t="shared" ref="E79:E85" si="37">SUM(F79:H79)</f>
        <v>0</v>
      </c>
      <c r="F79" s="271" t="str">
        <f>IF('①7.積算内訳（販促）'!F78="","",'①7.積算内訳（販促）'!F78)</f>
        <v/>
      </c>
      <c r="G79" s="271" t="str">
        <f>IF('①7.積算内訳（販促）'!G78="","",'①7.積算内訳（販促）'!G78)</f>
        <v/>
      </c>
      <c r="H79" s="657" t="str">
        <f>IF('①7.積算内訳（販促）'!H78="","",'①7.積算内訳（販促）'!H78)</f>
        <v/>
      </c>
      <c r="I79" s="1570"/>
      <c r="J79" s="252" t="s">
        <v>189</v>
      </c>
      <c r="K79" s="253"/>
      <c r="L79" s="271" t="str">
        <f t="shared" ref="L79:L86" si="38">IF(SUM(M79:O79)=0,"",SUM(M79:O79))</f>
        <v/>
      </c>
      <c r="M79" s="254" t="str">
        <f t="shared" ref="M79:M86" si="39">IF(F79="","",IF(I$78="中止","",F79))</f>
        <v/>
      </c>
      <c r="N79" s="254" t="str">
        <f t="shared" ref="N79:N86" si="40">IF(G79="","",IF(I$78="中止","",G79))</f>
        <v/>
      </c>
      <c r="O79" s="254" t="str">
        <f t="shared" ref="O79:O86" si="41">IF(H79="","",IF(I$78="中止","",H79))</f>
        <v/>
      </c>
      <c r="P79" s="1171"/>
      <c r="Q79" s="1168"/>
      <c r="R79" s="1169"/>
      <c r="S79" s="237"/>
    </row>
    <row r="80" spans="2:20" ht="19.5" hidden="1" customHeight="1">
      <c r="B80" s="1176"/>
      <c r="C80" s="252" t="s">
        <v>190</v>
      </c>
      <c r="D80" s="253"/>
      <c r="E80" s="271">
        <f t="shared" si="37"/>
        <v>0</v>
      </c>
      <c r="F80" s="271" t="str">
        <f>IF('①7.積算内訳（販促）'!F79="","",'①7.積算内訳（販促）'!F79)</f>
        <v/>
      </c>
      <c r="G80" s="271" t="str">
        <f>IF('①7.積算内訳（販促）'!G79="","",'①7.積算内訳（販促）'!G79)</f>
        <v/>
      </c>
      <c r="H80" s="657" t="str">
        <f>IF('①7.積算内訳（販促）'!H79="","",'①7.積算内訳（販促）'!H79)</f>
        <v/>
      </c>
      <c r="I80" s="1570"/>
      <c r="J80" s="252" t="s">
        <v>190</v>
      </c>
      <c r="K80" s="253"/>
      <c r="L80" s="271" t="str">
        <f t="shared" si="38"/>
        <v/>
      </c>
      <c r="M80" s="254" t="str">
        <f t="shared" si="39"/>
        <v/>
      </c>
      <c r="N80" s="254" t="str">
        <f t="shared" si="40"/>
        <v/>
      </c>
      <c r="O80" s="254" t="str">
        <f t="shared" si="41"/>
        <v/>
      </c>
      <c r="P80" s="1171"/>
      <c r="Q80" s="1168"/>
      <c r="R80" s="1169"/>
      <c r="S80" s="237"/>
    </row>
    <row r="81" spans="2:20" ht="19.5" hidden="1" customHeight="1">
      <c r="B81" s="1176"/>
      <c r="C81" s="255" t="s">
        <v>191</v>
      </c>
      <c r="D81" s="253"/>
      <c r="E81" s="271">
        <f t="shared" si="37"/>
        <v>0</v>
      </c>
      <c r="F81" s="271" t="str">
        <f>IF('①7.積算内訳（販促）'!F80="","",'①7.積算内訳（販促）'!F80)</f>
        <v/>
      </c>
      <c r="G81" s="271" t="str">
        <f>IF('①7.積算内訳（販促）'!G80="","",'①7.積算内訳（販促）'!G80)</f>
        <v/>
      </c>
      <c r="H81" s="657" t="str">
        <f>IF('①7.積算内訳（販促）'!H80="","",'①7.積算内訳（販促）'!H80)</f>
        <v/>
      </c>
      <c r="I81" s="1570"/>
      <c r="J81" s="255" t="s">
        <v>191</v>
      </c>
      <c r="K81" s="253"/>
      <c r="L81" s="271" t="str">
        <f t="shared" si="38"/>
        <v/>
      </c>
      <c r="M81" s="254" t="str">
        <f t="shared" si="39"/>
        <v/>
      </c>
      <c r="N81" s="254" t="str">
        <f t="shared" si="40"/>
        <v/>
      </c>
      <c r="O81" s="254" t="str">
        <f t="shared" si="41"/>
        <v/>
      </c>
      <c r="P81" s="1171"/>
      <c r="Q81" s="1168"/>
      <c r="R81" s="1169"/>
      <c r="S81" s="237"/>
    </row>
    <row r="82" spans="2:20" ht="19.5" hidden="1" customHeight="1">
      <c r="B82" s="1176"/>
      <c r="C82" s="252" t="s">
        <v>192</v>
      </c>
      <c r="D82" s="253"/>
      <c r="E82" s="271">
        <f t="shared" si="37"/>
        <v>0</v>
      </c>
      <c r="F82" s="271" t="str">
        <f>IF('①7.積算内訳（販促）'!F81="","",'①7.積算内訳（販促）'!F81)</f>
        <v/>
      </c>
      <c r="G82" s="271" t="str">
        <f>IF('①7.積算内訳（販促）'!G81="","",'①7.積算内訳（販促）'!G81)</f>
        <v/>
      </c>
      <c r="H82" s="657" t="str">
        <f>IF('①7.積算内訳（販促）'!H81="","",'①7.積算内訳（販促）'!H81)</f>
        <v/>
      </c>
      <c r="I82" s="1570"/>
      <c r="J82" s="252" t="s">
        <v>192</v>
      </c>
      <c r="K82" s="253"/>
      <c r="L82" s="271" t="str">
        <f t="shared" si="38"/>
        <v/>
      </c>
      <c r="M82" s="254" t="str">
        <f t="shared" si="39"/>
        <v/>
      </c>
      <c r="N82" s="254" t="str">
        <f t="shared" si="40"/>
        <v/>
      </c>
      <c r="O82" s="254" t="str">
        <f t="shared" si="41"/>
        <v/>
      </c>
      <c r="P82" s="1171"/>
      <c r="Q82" s="1168"/>
      <c r="R82" s="1169"/>
      <c r="S82" s="240"/>
      <c r="T82" s="213"/>
    </row>
    <row r="83" spans="2:20" ht="19.5" hidden="1" customHeight="1">
      <c r="B83" s="1176"/>
      <c r="C83" s="252" t="s">
        <v>193</v>
      </c>
      <c r="D83" s="253"/>
      <c r="E83" s="271">
        <f t="shared" si="37"/>
        <v>0</v>
      </c>
      <c r="F83" s="658" t="str">
        <f>IF('①7.積算内訳（販促）'!F82="","",'①7.積算内訳（販促）'!F82)</f>
        <v/>
      </c>
      <c r="G83" s="658" t="str">
        <f>IF('①7.積算内訳（販促）'!G82="","",'①7.積算内訳（販促）'!G82)</f>
        <v/>
      </c>
      <c r="H83" s="657" t="str">
        <f>IF('①7.積算内訳（販促）'!H82="","",'①7.積算内訳（販促）'!H82)</f>
        <v/>
      </c>
      <c r="I83" s="1570"/>
      <c r="J83" s="252" t="s">
        <v>193</v>
      </c>
      <c r="K83" s="253"/>
      <c r="L83" s="271" t="str">
        <f t="shared" si="38"/>
        <v/>
      </c>
      <c r="M83" s="256" t="str">
        <f t="shared" si="39"/>
        <v/>
      </c>
      <c r="N83" s="256" t="str">
        <f t="shared" si="40"/>
        <v/>
      </c>
      <c r="O83" s="256" t="str">
        <f t="shared" si="41"/>
        <v/>
      </c>
      <c r="P83" s="1171"/>
      <c r="Q83" s="1168"/>
      <c r="R83" s="1169"/>
      <c r="S83" s="240"/>
      <c r="T83" s="213"/>
    </row>
    <row r="84" spans="2:20" ht="19.5" hidden="1" customHeight="1">
      <c r="B84" s="1176"/>
      <c r="C84" s="257" t="s">
        <v>194</v>
      </c>
      <c r="D84" s="253"/>
      <c r="E84" s="271">
        <f t="shared" si="37"/>
        <v>0</v>
      </c>
      <c r="F84" s="271" t="str">
        <f>IF('①7.積算内訳（販促）'!F83="","",'①7.積算内訳（販促）'!F83)</f>
        <v/>
      </c>
      <c r="G84" s="271" t="str">
        <f>IF('①7.積算内訳（販促）'!G83="","",'①7.積算内訳（販促）'!G83)</f>
        <v/>
      </c>
      <c r="H84" s="657" t="str">
        <f>IF('①7.積算内訳（販促）'!H83="","",'①7.積算内訳（販促）'!H83)</f>
        <v/>
      </c>
      <c r="I84" s="1570"/>
      <c r="J84" s="257" t="s">
        <v>194</v>
      </c>
      <c r="K84" s="253"/>
      <c r="L84" s="271" t="str">
        <f t="shared" si="38"/>
        <v/>
      </c>
      <c r="M84" s="254" t="str">
        <f t="shared" si="39"/>
        <v/>
      </c>
      <c r="N84" s="254" t="str">
        <f t="shared" si="40"/>
        <v/>
      </c>
      <c r="O84" s="254" t="str">
        <f t="shared" si="41"/>
        <v/>
      </c>
      <c r="P84" s="1171"/>
      <c r="Q84" s="1168"/>
      <c r="R84" s="1169"/>
      <c r="S84" s="240"/>
      <c r="T84" s="213"/>
    </row>
    <row r="85" spans="2:20" ht="19.5" hidden="1" customHeight="1">
      <c r="B85" s="1176"/>
      <c r="C85" s="252" t="s">
        <v>195</v>
      </c>
      <c r="D85" s="253"/>
      <c r="E85" s="271">
        <f t="shared" si="37"/>
        <v>0</v>
      </c>
      <c r="F85" s="271" t="str">
        <f>IF('①7.積算内訳（販促）'!F84="","",'①7.積算内訳（販促）'!F84)</f>
        <v/>
      </c>
      <c r="G85" s="271" t="str">
        <f>IF('①7.積算内訳（販促）'!G84="","",'①7.積算内訳（販促）'!G84)</f>
        <v/>
      </c>
      <c r="H85" s="657" t="str">
        <f>IF('①7.積算内訳（販促）'!H84="","",'①7.積算内訳（販促）'!H84)</f>
        <v/>
      </c>
      <c r="I85" s="1570"/>
      <c r="J85" s="252" t="s">
        <v>195</v>
      </c>
      <c r="K85" s="253"/>
      <c r="L85" s="271" t="str">
        <f t="shared" si="38"/>
        <v/>
      </c>
      <c r="M85" s="254" t="str">
        <f t="shared" si="39"/>
        <v/>
      </c>
      <c r="N85" s="254" t="str">
        <f t="shared" si="40"/>
        <v/>
      </c>
      <c r="O85" s="254" t="str">
        <f t="shared" si="41"/>
        <v/>
      </c>
      <c r="P85" s="1171"/>
      <c r="Q85" s="1168"/>
      <c r="R85" s="1169"/>
      <c r="S85" s="240"/>
      <c r="T85" s="213"/>
    </row>
    <row r="86" spans="2:20" ht="19.5" hidden="1" customHeight="1" thickBot="1">
      <c r="B86" s="1176"/>
      <c r="C86" s="258" t="s">
        <v>196</v>
      </c>
      <c r="D86" s="662" t="str">
        <f>IF('①7.積算内訳（販促）'!D85="","",'①7.積算内訳（販促）'!D85)</f>
        <v/>
      </c>
      <c r="E86" s="277">
        <f>SUM(F86:H86)</f>
        <v>0</v>
      </c>
      <c r="F86" s="272" t="str">
        <f>IF('①7.積算内訳（販促）'!F85="","",'①7.積算内訳（販促）'!F85)</f>
        <v/>
      </c>
      <c r="G86" s="272" t="str">
        <f>IF('①7.積算内訳（販促）'!G85="","",'①7.積算内訳（販促）'!G85)</f>
        <v/>
      </c>
      <c r="H86" s="659" t="str">
        <f>IF('①7.積算内訳（販促）'!H85="","",'①7.積算内訳（販促）'!H85)</f>
        <v/>
      </c>
      <c r="I86" s="1571"/>
      <c r="J86" s="258" t="s">
        <v>196</v>
      </c>
      <c r="K86" s="259"/>
      <c r="L86" s="272" t="str">
        <f t="shared" si="38"/>
        <v/>
      </c>
      <c r="M86" s="260" t="str">
        <f t="shared" si="39"/>
        <v/>
      </c>
      <c r="N86" s="260" t="str">
        <f t="shared" si="40"/>
        <v/>
      </c>
      <c r="O86" s="260" t="str">
        <f t="shared" si="41"/>
        <v/>
      </c>
      <c r="P86" s="1171"/>
      <c r="Q86" s="1203"/>
      <c r="R86" s="1204"/>
      <c r="S86" s="240"/>
      <c r="T86" s="213"/>
    </row>
    <row r="87" spans="2:20" ht="37.5" hidden="1" customHeight="1">
      <c r="B87" s="268" t="str">
        <f>IF('①4.事業内容（販促）'!B13="","",'①4.事業内容（販促）'!B13)</f>
        <v/>
      </c>
      <c r="C87" s="1199" t="str">
        <f>IF('①4.事業内容（販促）'!C13="","",'①4.事業内容（販促）'!C13)</f>
        <v/>
      </c>
      <c r="D87" s="1200"/>
      <c r="E87" s="269">
        <f>SUM(E88:E96)</f>
        <v>0</v>
      </c>
      <c r="F87" s="269">
        <f>SUM(F88:F96)</f>
        <v>0</v>
      </c>
      <c r="G87" s="269">
        <f>SUM(G88:G96)</f>
        <v>0</v>
      </c>
      <c r="H87" s="661">
        <f>SUM(H88:H96)</f>
        <v>0</v>
      </c>
      <c r="I87" s="664" t="str">
        <f>IF(B87="","",B87)</f>
        <v/>
      </c>
      <c r="J87" s="1199" t="str">
        <f>IF('⑦1.活動計画変更（販促）'!C23="変更",'⑦1.活動計画変更（販促）'!D23,IF('⑦1.活動計画変更（販促）'!C23="選択",'⑦1.活動計画変更（販促）'!D22,""))</f>
        <v/>
      </c>
      <c r="K87" s="1200"/>
      <c r="L87" s="267" t="str">
        <f>IF(SUM(L88:L96)=0,"",SUM(L88:L96))</f>
        <v/>
      </c>
      <c r="M87" s="267" t="str">
        <f>IF(SUM(M88:M96)=0,"",SUM(M88:M96))</f>
        <v/>
      </c>
      <c r="N87" s="267" t="str">
        <f>IF(SUM(N88:N96)=0,"",SUM(N88:N96))</f>
        <v/>
      </c>
      <c r="O87" s="267" t="str">
        <f>IF(SUM(O88:O96)=0,"",SUM(O88:O96))</f>
        <v/>
      </c>
      <c r="P87" s="263"/>
      <c r="Q87" s="1201"/>
      <c r="R87" s="1202"/>
      <c r="S87" s="237"/>
    </row>
    <row r="88" spans="2:20" ht="19.5" hidden="1" customHeight="1">
      <c r="B88" s="1175"/>
      <c r="C88" s="249" t="s">
        <v>188</v>
      </c>
      <c r="D88" s="250"/>
      <c r="E88" s="270">
        <f>SUM(F88:H88)</f>
        <v>0</v>
      </c>
      <c r="F88" s="270" t="str">
        <f>IF('①7.積算内訳（販促）'!F87="","",'①7.積算内訳（販促）'!F87)</f>
        <v/>
      </c>
      <c r="G88" s="270" t="str">
        <f>IF('①7.積算内訳（販促）'!G87="","",'①7.積算内訳（販促）'!G87)</f>
        <v/>
      </c>
      <c r="H88" s="656" t="str">
        <f>IF('①7.積算内訳（販促）'!H87="","",'①7.積算内訳（販促）'!H87)</f>
        <v/>
      </c>
      <c r="I88" s="1569" t="str">
        <f>IF('⑦1.活動計画変更（販促）'!C23="選択","",IF('⑦1.活動計画変更（販促）'!C23="変更",'⑦1.活動計画変更（販促）'!C23,IF('⑦1.活動計画変更（販促）'!C23="中止","中止","")))</f>
        <v/>
      </c>
      <c r="J88" s="249" t="s">
        <v>188</v>
      </c>
      <c r="K88" s="250"/>
      <c r="L88" s="270" t="str">
        <f>IF(SUM(M88:O88)=0,"",SUM(M88:O88))</f>
        <v/>
      </c>
      <c r="M88" s="251" t="str">
        <f>IF(F88="","",IF(I$88="中止","",F88))</f>
        <v/>
      </c>
      <c r="N88" s="251" t="str">
        <f>IF(G88="","",IF(I$88="中止","",G88))</f>
        <v/>
      </c>
      <c r="O88" s="251" t="str">
        <f>IF(H88="","",IF(I$88="中止","",H88))</f>
        <v/>
      </c>
      <c r="P88" s="1186"/>
      <c r="Q88" s="1173"/>
      <c r="R88" s="1174"/>
      <c r="S88" s="240"/>
      <c r="T88" s="213"/>
    </row>
    <row r="89" spans="2:20" ht="19.5" hidden="1" customHeight="1">
      <c r="B89" s="1176"/>
      <c r="C89" s="252" t="s">
        <v>189</v>
      </c>
      <c r="D89" s="253"/>
      <c r="E89" s="271">
        <f t="shared" ref="E89:E95" si="42">SUM(F89:H89)</f>
        <v>0</v>
      </c>
      <c r="F89" s="271" t="str">
        <f>IF('①7.積算内訳（販促）'!F88="","",'①7.積算内訳（販促）'!F88)</f>
        <v/>
      </c>
      <c r="G89" s="271" t="str">
        <f>IF('①7.積算内訳（販促）'!G88="","",'①7.積算内訳（販促）'!G88)</f>
        <v/>
      </c>
      <c r="H89" s="657" t="str">
        <f>IF('①7.積算内訳（販促）'!H88="","",'①7.積算内訳（販促）'!H88)</f>
        <v/>
      </c>
      <c r="I89" s="1570"/>
      <c r="J89" s="252" t="s">
        <v>189</v>
      </c>
      <c r="K89" s="253"/>
      <c r="L89" s="271" t="str">
        <f t="shared" ref="L89:L96" si="43">IF(SUM(M89:O89)=0,"",SUM(M89:O89))</f>
        <v/>
      </c>
      <c r="M89" s="254" t="str">
        <f t="shared" ref="M89:M96" si="44">IF(F89="","",IF(I$88="中止","",F89))</f>
        <v/>
      </c>
      <c r="N89" s="254" t="str">
        <f t="shared" ref="N89:N96" si="45">IF(G89="","",IF(I$88="中止","",G89))</f>
        <v/>
      </c>
      <c r="O89" s="254" t="str">
        <f t="shared" ref="O89:O96" si="46">IF(H89="","",IF(I$88="中止","",H89))</f>
        <v/>
      </c>
      <c r="P89" s="1171"/>
      <c r="Q89" s="1168"/>
      <c r="R89" s="1169"/>
      <c r="S89" s="237"/>
    </row>
    <row r="90" spans="2:20" ht="19.5" hidden="1" customHeight="1">
      <c r="B90" s="1176"/>
      <c r="C90" s="252" t="s">
        <v>190</v>
      </c>
      <c r="D90" s="253"/>
      <c r="E90" s="271">
        <f t="shared" si="42"/>
        <v>0</v>
      </c>
      <c r="F90" s="271" t="str">
        <f>IF('①7.積算内訳（販促）'!F89="","",'①7.積算内訳（販促）'!F89)</f>
        <v/>
      </c>
      <c r="G90" s="271" t="str">
        <f>IF('①7.積算内訳（販促）'!G89="","",'①7.積算内訳（販促）'!G89)</f>
        <v/>
      </c>
      <c r="H90" s="657" t="str">
        <f>IF('①7.積算内訳（販促）'!H89="","",'①7.積算内訳（販促）'!H89)</f>
        <v/>
      </c>
      <c r="I90" s="1570"/>
      <c r="J90" s="252" t="s">
        <v>190</v>
      </c>
      <c r="K90" s="253"/>
      <c r="L90" s="271" t="str">
        <f t="shared" si="43"/>
        <v/>
      </c>
      <c r="M90" s="254" t="str">
        <f t="shared" si="44"/>
        <v/>
      </c>
      <c r="N90" s="254" t="str">
        <f t="shared" si="45"/>
        <v/>
      </c>
      <c r="O90" s="254" t="str">
        <f t="shared" si="46"/>
        <v/>
      </c>
      <c r="P90" s="1171"/>
      <c r="Q90" s="1168"/>
      <c r="R90" s="1169"/>
      <c r="S90" s="237"/>
    </row>
    <row r="91" spans="2:20" ht="19.5" hidden="1" customHeight="1">
      <c r="B91" s="1176"/>
      <c r="C91" s="255" t="s">
        <v>191</v>
      </c>
      <c r="D91" s="253"/>
      <c r="E91" s="271">
        <f t="shared" si="42"/>
        <v>0</v>
      </c>
      <c r="F91" s="271" t="str">
        <f>IF('①7.積算内訳（販促）'!F90="","",'①7.積算内訳（販促）'!F90)</f>
        <v/>
      </c>
      <c r="G91" s="271" t="str">
        <f>IF('①7.積算内訳（販促）'!G90="","",'①7.積算内訳（販促）'!G90)</f>
        <v/>
      </c>
      <c r="H91" s="657" t="str">
        <f>IF('①7.積算内訳（販促）'!H90="","",'①7.積算内訳（販促）'!H90)</f>
        <v/>
      </c>
      <c r="I91" s="1570"/>
      <c r="J91" s="255" t="s">
        <v>191</v>
      </c>
      <c r="K91" s="253"/>
      <c r="L91" s="271" t="str">
        <f t="shared" si="43"/>
        <v/>
      </c>
      <c r="M91" s="254" t="str">
        <f t="shared" si="44"/>
        <v/>
      </c>
      <c r="N91" s="254" t="str">
        <f t="shared" si="45"/>
        <v/>
      </c>
      <c r="O91" s="254" t="str">
        <f t="shared" si="46"/>
        <v/>
      </c>
      <c r="P91" s="1171"/>
      <c r="Q91" s="1168"/>
      <c r="R91" s="1169"/>
      <c r="S91" s="237"/>
    </row>
    <row r="92" spans="2:20" ht="19.5" hidden="1" customHeight="1">
      <c r="B92" s="1176"/>
      <c r="C92" s="252" t="s">
        <v>192</v>
      </c>
      <c r="D92" s="253"/>
      <c r="E92" s="271">
        <f t="shared" si="42"/>
        <v>0</v>
      </c>
      <c r="F92" s="271" t="str">
        <f>IF('①7.積算内訳（販促）'!F91="","",'①7.積算内訳（販促）'!F91)</f>
        <v/>
      </c>
      <c r="G92" s="271" t="str">
        <f>IF('①7.積算内訳（販促）'!G91="","",'①7.積算内訳（販促）'!G91)</f>
        <v/>
      </c>
      <c r="H92" s="657" t="str">
        <f>IF('①7.積算内訳（販促）'!H91="","",'①7.積算内訳（販促）'!H91)</f>
        <v/>
      </c>
      <c r="I92" s="1570"/>
      <c r="J92" s="252" t="s">
        <v>192</v>
      </c>
      <c r="K92" s="253"/>
      <c r="L92" s="271" t="str">
        <f t="shared" si="43"/>
        <v/>
      </c>
      <c r="M92" s="254" t="str">
        <f t="shared" si="44"/>
        <v/>
      </c>
      <c r="N92" s="254" t="str">
        <f t="shared" si="45"/>
        <v/>
      </c>
      <c r="O92" s="254" t="str">
        <f t="shared" si="46"/>
        <v/>
      </c>
      <c r="P92" s="1171"/>
      <c r="Q92" s="1168"/>
      <c r="R92" s="1169"/>
      <c r="S92" s="240"/>
      <c r="T92" s="213"/>
    </row>
    <row r="93" spans="2:20" ht="19.5" hidden="1" customHeight="1">
      <c r="B93" s="1176"/>
      <c r="C93" s="252" t="s">
        <v>193</v>
      </c>
      <c r="D93" s="253"/>
      <c r="E93" s="271">
        <f t="shared" si="42"/>
        <v>0</v>
      </c>
      <c r="F93" s="658" t="str">
        <f>IF('①7.積算内訳（販促）'!F92="","",'①7.積算内訳（販促）'!F92)</f>
        <v/>
      </c>
      <c r="G93" s="658" t="str">
        <f>IF('①7.積算内訳（販促）'!G92="","",'①7.積算内訳（販促）'!G92)</f>
        <v/>
      </c>
      <c r="H93" s="657" t="str">
        <f>IF('①7.積算内訳（販促）'!H92="","",'①7.積算内訳（販促）'!H92)</f>
        <v/>
      </c>
      <c r="I93" s="1570"/>
      <c r="J93" s="252" t="s">
        <v>193</v>
      </c>
      <c r="K93" s="253"/>
      <c r="L93" s="271" t="str">
        <f t="shared" si="43"/>
        <v/>
      </c>
      <c r="M93" s="256" t="str">
        <f t="shared" si="44"/>
        <v/>
      </c>
      <c r="N93" s="256" t="str">
        <f t="shared" si="45"/>
        <v/>
      </c>
      <c r="O93" s="256" t="str">
        <f t="shared" si="46"/>
        <v/>
      </c>
      <c r="P93" s="1171"/>
      <c r="Q93" s="1191"/>
      <c r="R93" s="1192"/>
      <c r="S93" s="240"/>
      <c r="T93" s="213"/>
    </row>
    <row r="94" spans="2:20" ht="19.5" hidden="1" customHeight="1">
      <c r="B94" s="1176"/>
      <c r="C94" s="257" t="s">
        <v>194</v>
      </c>
      <c r="D94" s="253"/>
      <c r="E94" s="271">
        <f t="shared" si="42"/>
        <v>0</v>
      </c>
      <c r="F94" s="271" t="str">
        <f>IF('①7.積算内訳（販促）'!F93="","",'①7.積算内訳（販促）'!F93)</f>
        <v/>
      </c>
      <c r="G94" s="271" t="str">
        <f>IF('①7.積算内訳（販促）'!G93="","",'①7.積算内訳（販促）'!G93)</f>
        <v/>
      </c>
      <c r="H94" s="657" t="str">
        <f>IF('①7.積算内訳（販促）'!H93="","",'①7.積算内訳（販促）'!H93)</f>
        <v/>
      </c>
      <c r="I94" s="1570"/>
      <c r="J94" s="257" t="s">
        <v>194</v>
      </c>
      <c r="K94" s="253"/>
      <c r="L94" s="271" t="str">
        <f t="shared" si="43"/>
        <v/>
      </c>
      <c r="M94" s="254" t="str">
        <f t="shared" si="44"/>
        <v/>
      </c>
      <c r="N94" s="254" t="str">
        <f t="shared" si="45"/>
        <v/>
      </c>
      <c r="O94" s="254" t="str">
        <f t="shared" si="46"/>
        <v/>
      </c>
      <c r="P94" s="1171"/>
      <c r="Q94" s="1168"/>
      <c r="R94" s="1169"/>
      <c r="S94" s="240"/>
      <c r="T94" s="213"/>
    </row>
    <row r="95" spans="2:20" ht="19.5" hidden="1" customHeight="1">
      <c r="B95" s="1176"/>
      <c r="C95" s="252" t="s">
        <v>195</v>
      </c>
      <c r="D95" s="253"/>
      <c r="E95" s="271">
        <f t="shared" si="42"/>
        <v>0</v>
      </c>
      <c r="F95" s="271" t="str">
        <f>IF('①7.積算内訳（販促）'!F94="","",'①7.積算内訳（販促）'!F94)</f>
        <v/>
      </c>
      <c r="G95" s="271" t="str">
        <f>IF('①7.積算内訳（販促）'!G94="","",'①7.積算内訳（販促）'!G94)</f>
        <v/>
      </c>
      <c r="H95" s="657" t="str">
        <f>IF('①7.積算内訳（販促）'!H94="","",'①7.積算内訳（販促）'!H94)</f>
        <v/>
      </c>
      <c r="I95" s="1570"/>
      <c r="J95" s="252" t="s">
        <v>195</v>
      </c>
      <c r="K95" s="253"/>
      <c r="L95" s="271" t="str">
        <f t="shared" si="43"/>
        <v/>
      </c>
      <c r="M95" s="254" t="str">
        <f t="shared" si="44"/>
        <v/>
      </c>
      <c r="N95" s="254" t="str">
        <f t="shared" si="45"/>
        <v/>
      </c>
      <c r="O95" s="254" t="str">
        <f t="shared" si="46"/>
        <v/>
      </c>
      <c r="P95" s="1171"/>
      <c r="Q95" s="1168"/>
      <c r="R95" s="1169"/>
      <c r="S95" s="240"/>
      <c r="T95" s="213"/>
    </row>
    <row r="96" spans="2:20" ht="19.5" hidden="1" customHeight="1" thickBot="1">
      <c r="B96" s="1176"/>
      <c r="C96" s="258" t="s">
        <v>196</v>
      </c>
      <c r="D96" s="662" t="str">
        <f>IF('①7.積算内訳（販促）'!D95="","",'①7.積算内訳（販促）'!D95)</f>
        <v/>
      </c>
      <c r="E96" s="277">
        <f>SUM(F96:H96)</f>
        <v>0</v>
      </c>
      <c r="F96" s="272" t="str">
        <f>IF('①7.積算内訳（販促）'!F95="","",'①7.積算内訳（販促）'!F95)</f>
        <v/>
      </c>
      <c r="G96" s="272" t="str">
        <f>IF('①7.積算内訳（販促）'!G95="","",'①7.積算内訳（販促）'!G95)</f>
        <v/>
      </c>
      <c r="H96" s="659" t="str">
        <f>IF('①7.積算内訳（販促）'!H95="","",'①7.積算内訳（販促）'!H95)</f>
        <v/>
      </c>
      <c r="I96" s="1571"/>
      <c r="J96" s="258" t="s">
        <v>196</v>
      </c>
      <c r="K96" s="259"/>
      <c r="L96" s="272" t="str">
        <f t="shared" si="43"/>
        <v/>
      </c>
      <c r="M96" s="260" t="str">
        <f t="shared" si="44"/>
        <v/>
      </c>
      <c r="N96" s="260" t="str">
        <f t="shared" si="45"/>
        <v/>
      </c>
      <c r="O96" s="260" t="str">
        <f t="shared" si="46"/>
        <v/>
      </c>
      <c r="P96" s="1171"/>
      <c r="Q96" s="1205"/>
      <c r="R96" s="1206"/>
      <c r="S96" s="240"/>
      <c r="T96" s="213"/>
    </row>
    <row r="97" spans="2:20" ht="37.5" hidden="1" customHeight="1">
      <c r="B97" s="268" t="str">
        <f>IF('①4.事業内容（販促）'!B14="","",'①4.事業内容（販促）'!B14)</f>
        <v/>
      </c>
      <c r="C97" s="1199" t="str">
        <f>IF('①4.事業内容（販促）'!C14="","",'①4.事業内容（販促）'!C14)</f>
        <v/>
      </c>
      <c r="D97" s="1200"/>
      <c r="E97" s="269">
        <f>SUM(E98:E106)</f>
        <v>0</v>
      </c>
      <c r="F97" s="269">
        <f>SUM(F98:F106)</f>
        <v>0</v>
      </c>
      <c r="G97" s="269">
        <f>SUM(G98:G106)</f>
        <v>0</v>
      </c>
      <c r="H97" s="661">
        <f>SUM(H98:H106)</f>
        <v>0</v>
      </c>
      <c r="I97" s="664" t="str">
        <f>IF(B97="","",B97)</f>
        <v/>
      </c>
      <c r="J97" s="1199" t="str">
        <f>IF('⑦1.活動計画変更（販促）'!C25="変更",'⑦1.活動計画変更（販促）'!D25,IF('⑦1.活動計画変更（販促）'!C25="選択",'⑦1.活動計画変更（販促）'!D24,""))</f>
        <v/>
      </c>
      <c r="K97" s="1200"/>
      <c r="L97" s="267" t="str">
        <f>IF(SUM(L98:L106)=0,"",SUM(L98:L106))</f>
        <v/>
      </c>
      <c r="M97" s="267" t="str">
        <f>IF(SUM(M98:M106)=0,"",SUM(M98:M106))</f>
        <v/>
      </c>
      <c r="N97" s="267" t="str">
        <f>IF(SUM(N98:N106)=0,"",SUM(N98:N106))</f>
        <v/>
      </c>
      <c r="O97" s="267" t="str">
        <f>IF(SUM(O98:O106)=0,"",SUM(O98:O106))</f>
        <v/>
      </c>
      <c r="P97" s="263"/>
      <c r="Q97" s="1201"/>
      <c r="R97" s="1202"/>
      <c r="S97" s="237"/>
    </row>
    <row r="98" spans="2:20" ht="19.5" hidden="1" customHeight="1">
      <c r="B98" s="1175"/>
      <c r="C98" s="249" t="s">
        <v>188</v>
      </c>
      <c r="D98" s="250"/>
      <c r="E98" s="270">
        <f>SUM(F98:H98)</f>
        <v>0</v>
      </c>
      <c r="F98" s="270" t="str">
        <f>IF('①7.積算内訳（販促）'!F97="","",'①7.積算内訳（販促）'!F97)</f>
        <v/>
      </c>
      <c r="G98" s="270" t="str">
        <f>IF('①7.積算内訳（販促）'!G97="","",'①7.積算内訳（販促）'!G97)</f>
        <v/>
      </c>
      <c r="H98" s="656" t="str">
        <f>IF('①7.積算内訳（販促）'!H97="","",'①7.積算内訳（販促）'!H97)</f>
        <v/>
      </c>
      <c r="I98" s="1569" t="str">
        <f>IF('⑦1.活動計画変更（販促）'!C25="選択","",IF('⑦1.活動計画変更（販促）'!C25="変更",'⑦1.活動計画変更（販促）'!C25,IF('⑦1.活動計画変更（販促）'!C25="中止","中止","")))</f>
        <v/>
      </c>
      <c r="J98" s="249" t="s">
        <v>188</v>
      </c>
      <c r="K98" s="250"/>
      <c r="L98" s="270" t="str">
        <f>IF(SUM(M98:O98)=0,"",SUM(M98:O98))</f>
        <v/>
      </c>
      <c r="M98" s="251" t="str">
        <f>IF(F98="","",IF(I$98="中止","",F98))</f>
        <v/>
      </c>
      <c r="N98" s="251" t="str">
        <f>IF(G98="","",IF(I$98="中止","",G98))</f>
        <v/>
      </c>
      <c r="O98" s="251" t="str">
        <f>IF(H98="","",IF(I$98="中止","",H98))</f>
        <v/>
      </c>
      <c r="P98" s="1186"/>
      <c r="Q98" s="1173"/>
      <c r="R98" s="1174"/>
      <c r="S98" s="240"/>
      <c r="T98" s="213"/>
    </row>
    <row r="99" spans="2:20" ht="19.5" hidden="1" customHeight="1">
      <c r="B99" s="1176"/>
      <c r="C99" s="252" t="s">
        <v>189</v>
      </c>
      <c r="D99" s="253"/>
      <c r="E99" s="271">
        <f t="shared" ref="E99:E105" si="47">SUM(F99:H99)</f>
        <v>0</v>
      </c>
      <c r="F99" s="271" t="str">
        <f>IF('①7.積算内訳（販促）'!F98="","",'①7.積算内訳（販促）'!F98)</f>
        <v/>
      </c>
      <c r="G99" s="271" t="str">
        <f>IF('①7.積算内訳（販促）'!G98="","",'①7.積算内訳（販促）'!G98)</f>
        <v/>
      </c>
      <c r="H99" s="657" t="str">
        <f>IF('①7.積算内訳（販促）'!H98="","",'①7.積算内訳（販促）'!H98)</f>
        <v/>
      </c>
      <c r="I99" s="1570"/>
      <c r="J99" s="252" t="s">
        <v>189</v>
      </c>
      <c r="K99" s="253"/>
      <c r="L99" s="271" t="str">
        <f t="shared" ref="L99:L106" si="48">IF(SUM(M99:O99)=0,"",SUM(M99:O99))</f>
        <v/>
      </c>
      <c r="M99" s="254" t="str">
        <f t="shared" ref="M99:M106" si="49">IF(F99="","",IF(I$98="中止","",F99))</f>
        <v/>
      </c>
      <c r="N99" s="254" t="str">
        <f t="shared" ref="N99:N106" si="50">IF(G99="","",IF(I$98="中止","",G99))</f>
        <v/>
      </c>
      <c r="O99" s="254" t="str">
        <f t="shared" ref="O99:O106" si="51">IF(H99="","",IF(I$98="中止","",H99))</f>
        <v/>
      </c>
      <c r="P99" s="1171"/>
      <c r="Q99" s="1168"/>
      <c r="R99" s="1169"/>
      <c r="S99" s="237"/>
    </row>
    <row r="100" spans="2:20" ht="19.5" hidden="1" customHeight="1">
      <c r="B100" s="1176"/>
      <c r="C100" s="252" t="s">
        <v>190</v>
      </c>
      <c r="D100" s="253"/>
      <c r="E100" s="271">
        <f t="shared" si="47"/>
        <v>0</v>
      </c>
      <c r="F100" s="271" t="str">
        <f>IF('①7.積算内訳（販促）'!F99="","",'①7.積算内訳（販促）'!F99)</f>
        <v/>
      </c>
      <c r="G100" s="271" t="str">
        <f>IF('①7.積算内訳（販促）'!G99="","",'①7.積算内訳（販促）'!G99)</f>
        <v/>
      </c>
      <c r="H100" s="657" t="str">
        <f>IF('①7.積算内訳（販促）'!H99="","",'①7.積算内訳（販促）'!H99)</f>
        <v/>
      </c>
      <c r="I100" s="1570"/>
      <c r="J100" s="252" t="s">
        <v>190</v>
      </c>
      <c r="K100" s="253"/>
      <c r="L100" s="271" t="str">
        <f t="shared" si="48"/>
        <v/>
      </c>
      <c r="M100" s="254" t="str">
        <f t="shared" si="49"/>
        <v/>
      </c>
      <c r="N100" s="254" t="str">
        <f t="shared" si="50"/>
        <v/>
      </c>
      <c r="O100" s="254" t="str">
        <f t="shared" si="51"/>
        <v/>
      </c>
      <c r="P100" s="1171"/>
      <c r="Q100" s="1168"/>
      <c r="R100" s="1169"/>
      <c r="S100" s="237"/>
    </row>
    <row r="101" spans="2:20" ht="19.5" hidden="1" customHeight="1">
      <c r="B101" s="1176"/>
      <c r="C101" s="255" t="s">
        <v>191</v>
      </c>
      <c r="D101" s="253"/>
      <c r="E101" s="271">
        <f t="shared" si="47"/>
        <v>0</v>
      </c>
      <c r="F101" s="271" t="str">
        <f>IF('①7.積算内訳（販促）'!F100="","",'①7.積算内訳（販促）'!F100)</f>
        <v/>
      </c>
      <c r="G101" s="271" t="str">
        <f>IF('①7.積算内訳（販促）'!G100="","",'①7.積算内訳（販促）'!G100)</f>
        <v/>
      </c>
      <c r="H101" s="657" t="str">
        <f>IF('①7.積算内訳（販促）'!H100="","",'①7.積算内訳（販促）'!H100)</f>
        <v/>
      </c>
      <c r="I101" s="1570"/>
      <c r="J101" s="255" t="s">
        <v>191</v>
      </c>
      <c r="K101" s="253"/>
      <c r="L101" s="271" t="str">
        <f t="shared" si="48"/>
        <v/>
      </c>
      <c r="M101" s="254" t="str">
        <f t="shared" si="49"/>
        <v/>
      </c>
      <c r="N101" s="254" t="str">
        <f t="shared" si="50"/>
        <v/>
      </c>
      <c r="O101" s="254" t="str">
        <f t="shared" si="51"/>
        <v/>
      </c>
      <c r="P101" s="1171"/>
      <c r="Q101" s="1168"/>
      <c r="R101" s="1169"/>
      <c r="S101" s="237"/>
    </row>
    <row r="102" spans="2:20" ht="19.5" hidden="1" customHeight="1">
      <c r="B102" s="1176"/>
      <c r="C102" s="252" t="s">
        <v>192</v>
      </c>
      <c r="D102" s="253"/>
      <c r="E102" s="271">
        <f t="shared" si="47"/>
        <v>0</v>
      </c>
      <c r="F102" s="271" t="str">
        <f>IF('①7.積算内訳（販促）'!F101="","",'①7.積算内訳（販促）'!F101)</f>
        <v/>
      </c>
      <c r="G102" s="271" t="str">
        <f>IF('①7.積算内訳（販促）'!G101="","",'①7.積算内訳（販促）'!G101)</f>
        <v/>
      </c>
      <c r="H102" s="657" t="str">
        <f>IF('①7.積算内訳（販促）'!H101="","",'①7.積算内訳（販促）'!H101)</f>
        <v/>
      </c>
      <c r="I102" s="1570"/>
      <c r="J102" s="252" t="s">
        <v>192</v>
      </c>
      <c r="K102" s="253"/>
      <c r="L102" s="271" t="str">
        <f t="shared" si="48"/>
        <v/>
      </c>
      <c r="M102" s="254" t="str">
        <f t="shared" si="49"/>
        <v/>
      </c>
      <c r="N102" s="254" t="str">
        <f t="shared" si="50"/>
        <v/>
      </c>
      <c r="O102" s="254" t="str">
        <f t="shared" si="51"/>
        <v/>
      </c>
      <c r="P102" s="1171"/>
      <c r="Q102" s="1168"/>
      <c r="R102" s="1169"/>
      <c r="S102" s="240"/>
      <c r="T102" s="213"/>
    </row>
    <row r="103" spans="2:20" ht="19.5" hidden="1" customHeight="1">
      <c r="B103" s="1176"/>
      <c r="C103" s="252" t="s">
        <v>193</v>
      </c>
      <c r="D103" s="253"/>
      <c r="E103" s="271">
        <f t="shared" si="47"/>
        <v>0</v>
      </c>
      <c r="F103" s="658" t="str">
        <f>IF('①7.積算内訳（販促）'!F102="","",'①7.積算内訳（販促）'!F102)</f>
        <v/>
      </c>
      <c r="G103" s="658" t="str">
        <f>IF('①7.積算内訳（販促）'!G102="","",'①7.積算内訳（販促）'!G102)</f>
        <v/>
      </c>
      <c r="H103" s="657" t="str">
        <f>IF('①7.積算内訳（販促）'!H102="","",'①7.積算内訳（販促）'!H102)</f>
        <v/>
      </c>
      <c r="I103" s="1570"/>
      <c r="J103" s="252" t="s">
        <v>193</v>
      </c>
      <c r="K103" s="253"/>
      <c r="L103" s="271" t="str">
        <f t="shared" si="48"/>
        <v/>
      </c>
      <c r="M103" s="256" t="str">
        <f t="shared" si="49"/>
        <v/>
      </c>
      <c r="N103" s="256" t="str">
        <f t="shared" si="50"/>
        <v/>
      </c>
      <c r="O103" s="256" t="str">
        <f t="shared" si="51"/>
        <v/>
      </c>
      <c r="P103" s="1171"/>
      <c r="Q103" s="1191"/>
      <c r="R103" s="1192"/>
      <c r="S103" s="240"/>
      <c r="T103" s="213"/>
    </row>
    <row r="104" spans="2:20" ht="19.5" hidden="1" customHeight="1">
      <c r="B104" s="1176"/>
      <c r="C104" s="257" t="s">
        <v>194</v>
      </c>
      <c r="D104" s="253"/>
      <c r="E104" s="271">
        <f t="shared" si="47"/>
        <v>0</v>
      </c>
      <c r="F104" s="271" t="str">
        <f>IF('①7.積算内訳（販促）'!F103="","",'①7.積算内訳（販促）'!F103)</f>
        <v/>
      </c>
      <c r="G104" s="271" t="str">
        <f>IF('①7.積算内訳（販促）'!G103="","",'①7.積算内訳（販促）'!G103)</f>
        <v/>
      </c>
      <c r="H104" s="657" t="str">
        <f>IF('①7.積算内訳（販促）'!H103="","",'①7.積算内訳（販促）'!H103)</f>
        <v/>
      </c>
      <c r="I104" s="1570"/>
      <c r="J104" s="257" t="s">
        <v>194</v>
      </c>
      <c r="K104" s="253"/>
      <c r="L104" s="271" t="str">
        <f t="shared" si="48"/>
        <v/>
      </c>
      <c r="M104" s="254" t="str">
        <f t="shared" si="49"/>
        <v/>
      </c>
      <c r="N104" s="254" t="str">
        <f t="shared" si="50"/>
        <v/>
      </c>
      <c r="O104" s="254" t="str">
        <f t="shared" si="51"/>
        <v/>
      </c>
      <c r="P104" s="1171"/>
      <c r="Q104" s="1168"/>
      <c r="R104" s="1169"/>
      <c r="S104" s="240"/>
      <c r="T104" s="213"/>
    </row>
    <row r="105" spans="2:20" ht="19.5" hidden="1" customHeight="1">
      <c r="B105" s="1176"/>
      <c r="C105" s="252" t="s">
        <v>195</v>
      </c>
      <c r="D105" s="253"/>
      <c r="E105" s="271">
        <f t="shared" si="47"/>
        <v>0</v>
      </c>
      <c r="F105" s="271" t="str">
        <f>IF('①7.積算内訳（販促）'!F104="","",'①7.積算内訳（販促）'!F104)</f>
        <v/>
      </c>
      <c r="G105" s="271" t="str">
        <f>IF('①7.積算内訳（販促）'!G104="","",'①7.積算内訳（販促）'!G104)</f>
        <v/>
      </c>
      <c r="H105" s="657" t="str">
        <f>IF('①7.積算内訳（販促）'!H104="","",'①7.積算内訳（販促）'!H104)</f>
        <v/>
      </c>
      <c r="I105" s="1570"/>
      <c r="J105" s="252" t="s">
        <v>195</v>
      </c>
      <c r="K105" s="253"/>
      <c r="L105" s="271" t="str">
        <f t="shared" si="48"/>
        <v/>
      </c>
      <c r="M105" s="254" t="str">
        <f t="shared" si="49"/>
        <v/>
      </c>
      <c r="N105" s="254" t="str">
        <f t="shared" si="50"/>
        <v/>
      </c>
      <c r="O105" s="254" t="str">
        <f t="shared" si="51"/>
        <v/>
      </c>
      <c r="P105" s="1171"/>
      <c r="Q105" s="1168"/>
      <c r="R105" s="1169"/>
      <c r="S105" s="240"/>
      <c r="T105" s="213"/>
    </row>
    <row r="106" spans="2:20" ht="19.5" hidden="1" customHeight="1" thickBot="1">
      <c r="B106" s="1177"/>
      <c r="C106" s="258" t="s">
        <v>196</v>
      </c>
      <c r="D106" s="662" t="str">
        <f>IF('①7.積算内訳（販促）'!D105="","",'①7.積算内訳（販促）'!D105)</f>
        <v/>
      </c>
      <c r="E106" s="272">
        <f>SUM(F106:H106)</f>
        <v>0</v>
      </c>
      <c r="F106" s="272" t="str">
        <f>IF('①7.積算内訳（販促）'!F105="","",'①7.積算内訳（販促）'!F105)</f>
        <v/>
      </c>
      <c r="G106" s="272" t="str">
        <f>IF('①7.積算内訳（販促）'!G105="","",'①7.積算内訳（販促）'!G105)</f>
        <v/>
      </c>
      <c r="H106" s="659" t="str">
        <f>IF('①7.積算内訳（販促）'!H105="","",'①7.積算内訳（販促）'!H105)</f>
        <v/>
      </c>
      <c r="I106" s="1571"/>
      <c r="J106" s="258" t="s">
        <v>196</v>
      </c>
      <c r="K106" s="259"/>
      <c r="L106" s="272" t="str">
        <f t="shared" si="48"/>
        <v/>
      </c>
      <c r="M106" s="260" t="str">
        <f t="shared" si="49"/>
        <v/>
      </c>
      <c r="N106" s="260" t="str">
        <f t="shared" si="50"/>
        <v/>
      </c>
      <c r="O106" s="260" t="str">
        <f t="shared" si="51"/>
        <v/>
      </c>
      <c r="P106" s="1172"/>
      <c r="Q106" s="1189"/>
      <c r="R106" s="1190"/>
      <c r="S106" s="240"/>
      <c r="T106" s="213"/>
    </row>
    <row r="107" spans="2:20" ht="37.5" hidden="1" customHeight="1">
      <c r="B107" s="368" t="str">
        <f>IF('①4.事業内容（販促）'!B15="","",'①4.事業内容（販促）'!B15)</f>
        <v/>
      </c>
      <c r="C107" s="1187" t="str">
        <f>IF('①4.事業内容（販促）'!C15="","",'①4.事業内容（販促）'!C15)</f>
        <v/>
      </c>
      <c r="D107" s="1188"/>
      <c r="E107" s="267">
        <f>SUM(E108:E116)</f>
        <v>0</v>
      </c>
      <c r="F107" s="267">
        <f>SUM(F108:F116)</f>
        <v>0</v>
      </c>
      <c r="G107" s="267">
        <f>SUM(G108:G116)</f>
        <v>0</v>
      </c>
      <c r="H107" s="660">
        <f>SUM(H108:H116)</f>
        <v>0</v>
      </c>
      <c r="I107" s="664" t="str">
        <f>IF(B107="","",B107)</f>
        <v/>
      </c>
      <c r="J107" s="1199" t="str">
        <f>IF('⑦1.活動計画変更（販促）'!C27="変更",'⑦1.活動計画変更（販促）'!D27,IF('⑦1.活動計画変更（販促）'!C27="選択",'⑦1.活動計画変更（販促）'!D26,""))</f>
        <v/>
      </c>
      <c r="K107" s="1200"/>
      <c r="L107" s="267" t="str">
        <f>IF(SUM(L108:L116)=0,"",SUM(L108:L116))</f>
        <v/>
      </c>
      <c r="M107" s="267" t="str">
        <f>IF(SUM(M108:M116)=0,"",SUM(M108:M116))</f>
        <v/>
      </c>
      <c r="N107" s="267" t="str">
        <f>IF(SUM(N108:N116)=0,"",SUM(N108:N116))</f>
        <v/>
      </c>
      <c r="O107" s="267" t="str">
        <f>IF(SUM(O108:O116)=0,"",SUM(O108:O116))</f>
        <v/>
      </c>
      <c r="P107" s="261"/>
      <c r="Q107" s="1195"/>
      <c r="R107" s="1196"/>
      <c r="S107" s="237"/>
    </row>
    <row r="108" spans="2:20" ht="19.5" hidden="1" customHeight="1">
      <c r="B108" s="1175"/>
      <c r="C108" s="249" t="s">
        <v>188</v>
      </c>
      <c r="D108" s="250"/>
      <c r="E108" s="270">
        <f>SUM(F108:H108)</f>
        <v>0</v>
      </c>
      <c r="F108" s="270" t="str">
        <f>IF('①7.積算内訳（販促）'!F107="","",'①7.積算内訳（販促）'!F107)</f>
        <v/>
      </c>
      <c r="G108" s="270" t="str">
        <f>IF('①7.積算内訳（販促）'!G107="","",'①7.積算内訳（販促）'!G107)</f>
        <v/>
      </c>
      <c r="H108" s="656" t="str">
        <f>IF('①7.積算内訳（販促）'!H107="","",'①7.積算内訳（販促）'!H107)</f>
        <v/>
      </c>
      <c r="I108" s="1569" t="str">
        <f>IF('⑦1.活動計画変更（販促）'!C27="選択","",IF('⑦1.活動計画変更（販促）'!C27="変更",'⑦1.活動計画変更（販促）'!C27,IF('⑦1.活動計画変更（販促）'!C27="中止","中止","")))</f>
        <v/>
      </c>
      <c r="J108" s="249" t="s">
        <v>188</v>
      </c>
      <c r="K108" s="250"/>
      <c r="L108" s="270" t="str">
        <f>IF(SUM(M108:O108)=0,"",SUM(M108:O108))</f>
        <v/>
      </c>
      <c r="M108" s="251" t="str">
        <f>IF(F108="","",IF(I$108="中止","",F108))</f>
        <v/>
      </c>
      <c r="N108" s="251" t="str">
        <f>IF(G108="","",IF(I$108="中止","",G108))</f>
        <v/>
      </c>
      <c r="O108" s="251" t="str">
        <f>IF(H108="","",IF(I$108="中止","",H108))</f>
        <v/>
      </c>
      <c r="P108" s="1186"/>
      <c r="Q108" s="1173"/>
      <c r="R108" s="1174"/>
      <c r="S108" s="240"/>
      <c r="T108" s="213"/>
    </row>
    <row r="109" spans="2:20" ht="19.5" hidden="1" customHeight="1">
      <c r="B109" s="1176"/>
      <c r="C109" s="252" t="s">
        <v>189</v>
      </c>
      <c r="D109" s="253"/>
      <c r="E109" s="271">
        <f t="shared" ref="E109:E115" si="52">SUM(F109:H109)</f>
        <v>0</v>
      </c>
      <c r="F109" s="271" t="str">
        <f>IF('①7.積算内訳（販促）'!F108="","",'①7.積算内訳（販促）'!F108)</f>
        <v/>
      </c>
      <c r="G109" s="271" t="str">
        <f>IF('①7.積算内訳（販促）'!G108="","",'①7.積算内訳（販促）'!G108)</f>
        <v/>
      </c>
      <c r="H109" s="657" t="str">
        <f>IF('①7.積算内訳（販促）'!H108="","",'①7.積算内訳（販促）'!H108)</f>
        <v/>
      </c>
      <c r="I109" s="1570"/>
      <c r="J109" s="252" t="s">
        <v>189</v>
      </c>
      <c r="K109" s="253"/>
      <c r="L109" s="271" t="str">
        <f t="shared" ref="L109:L116" si="53">IF(SUM(M109:O109)=0,"",SUM(M109:O109))</f>
        <v/>
      </c>
      <c r="M109" s="254" t="str">
        <f t="shared" ref="M109:M116" si="54">IF(F109="","",IF(I$108="中止","",F109))</f>
        <v/>
      </c>
      <c r="N109" s="254" t="str">
        <f t="shared" ref="N109:N116" si="55">IF(G109="","",IF(I$108="中止","",G109))</f>
        <v/>
      </c>
      <c r="O109" s="254" t="str">
        <f t="shared" ref="O109:O116" si="56">IF(H109="","",IF(I$108="中止","",H109))</f>
        <v/>
      </c>
      <c r="P109" s="1171"/>
      <c r="Q109" s="1168"/>
      <c r="R109" s="1169"/>
      <c r="S109" s="237"/>
    </row>
    <row r="110" spans="2:20" ht="19.5" hidden="1" customHeight="1">
      <c r="B110" s="1176"/>
      <c r="C110" s="252" t="s">
        <v>190</v>
      </c>
      <c r="D110" s="253"/>
      <c r="E110" s="271">
        <f t="shared" si="52"/>
        <v>0</v>
      </c>
      <c r="F110" s="271" t="str">
        <f>IF('①7.積算内訳（販促）'!F109="","",'①7.積算内訳（販促）'!F109)</f>
        <v/>
      </c>
      <c r="G110" s="271" t="str">
        <f>IF('①7.積算内訳（販促）'!G109="","",'①7.積算内訳（販促）'!G109)</f>
        <v/>
      </c>
      <c r="H110" s="657" t="str">
        <f>IF('①7.積算内訳（販促）'!H109="","",'①7.積算内訳（販促）'!H109)</f>
        <v/>
      </c>
      <c r="I110" s="1570"/>
      <c r="J110" s="252" t="s">
        <v>190</v>
      </c>
      <c r="K110" s="253"/>
      <c r="L110" s="271" t="str">
        <f t="shared" si="53"/>
        <v/>
      </c>
      <c r="M110" s="254" t="str">
        <f t="shared" si="54"/>
        <v/>
      </c>
      <c r="N110" s="254" t="str">
        <f t="shared" si="55"/>
        <v/>
      </c>
      <c r="O110" s="254" t="str">
        <f t="shared" si="56"/>
        <v/>
      </c>
      <c r="P110" s="1171"/>
      <c r="Q110" s="1168"/>
      <c r="R110" s="1169"/>
      <c r="S110" s="237"/>
    </row>
    <row r="111" spans="2:20" ht="19.5" hidden="1" customHeight="1">
      <c r="B111" s="1176"/>
      <c r="C111" s="255" t="s">
        <v>191</v>
      </c>
      <c r="D111" s="253"/>
      <c r="E111" s="271">
        <f t="shared" si="52"/>
        <v>0</v>
      </c>
      <c r="F111" s="271" t="str">
        <f>IF('①7.積算内訳（販促）'!F110="","",'①7.積算内訳（販促）'!F110)</f>
        <v/>
      </c>
      <c r="G111" s="271" t="str">
        <f>IF('①7.積算内訳（販促）'!G110="","",'①7.積算内訳（販促）'!G110)</f>
        <v/>
      </c>
      <c r="H111" s="657" t="str">
        <f>IF('①7.積算内訳（販促）'!H110="","",'①7.積算内訳（販促）'!H110)</f>
        <v/>
      </c>
      <c r="I111" s="1570"/>
      <c r="J111" s="255" t="s">
        <v>191</v>
      </c>
      <c r="K111" s="253"/>
      <c r="L111" s="271" t="str">
        <f t="shared" si="53"/>
        <v/>
      </c>
      <c r="M111" s="254" t="str">
        <f t="shared" si="54"/>
        <v/>
      </c>
      <c r="N111" s="254" t="str">
        <f t="shared" si="55"/>
        <v/>
      </c>
      <c r="O111" s="254" t="str">
        <f t="shared" si="56"/>
        <v/>
      </c>
      <c r="P111" s="1171"/>
      <c r="Q111" s="1168"/>
      <c r="R111" s="1169"/>
      <c r="S111" s="237"/>
    </row>
    <row r="112" spans="2:20" ht="19.5" hidden="1" customHeight="1">
      <c r="B112" s="1176"/>
      <c r="C112" s="252" t="s">
        <v>192</v>
      </c>
      <c r="D112" s="253"/>
      <c r="E112" s="271">
        <f t="shared" si="52"/>
        <v>0</v>
      </c>
      <c r="F112" s="271" t="str">
        <f>IF('①7.積算内訳（販促）'!F111="","",'①7.積算内訳（販促）'!F111)</f>
        <v/>
      </c>
      <c r="G112" s="271" t="str">
        <f>IF('①7.積算内訳（販促）'!G111="","",'①7.積算内訳（販促）'!G111)</f>
        <v/>
      </c>
      <c r="H112" s="657" t="str">
        <f>IF('①7.積算内訳（販促）'!H111="","",'①7.積算内訳（販促）'!H111)</f>
        <v/>
      </c>
      <c r="I112" s="1570"/>
      <c r="J112" s="252" t="s">
        <v>192</v>
      </c>
      <c r="K112" s="253"/>
      <c r="L112" s="271" t="str">
        <f t="shared" si="53"/>
        <v/>
      </c>
      <c r="M112" s="254" t="str">
        <f t="shared" si="54"/>
        <v/>
      </c>
      <c r="N112" s="254" t="str">
        <f t="shared" si="55"/>
        <v/>
      </c>
      <c r="O112" s="254" t="str">
        <f t="shared" si="56"/>
        <v/>
      </c>
      <c r="P112" s="1171"/>
      <c r="Q112" s="1168"/>
      <c r="R112" s="1169"/>
      <c r="S112" s="240"/>
      <c r="T112" s="213"/>
    </row>
    <row r="113" spans="2:20" ht="19.5" hidden="1" customHeight="1">
      <c r="B113" s="1176"/>
      <c r="C113" s="252" t="s">
        <v>193</v>
      </c>
      <c r="D113" s="253"/>
      <c r="E113" s="271">
        <f t="shared" si="52"/>
        <v>0</v>
      </c>
      <c r="F113" s="658" t="str">
        <f>IF('①7.積算内訳（販促）'!F112="","",'①7.積算内訳（販促）'!F112)</f>
        <v/>
      </c>
      <c r="G113" s="658" t="str">
        <f>IF('①7.積算内訳（販促）'!G112="","",'①7.積算内訳（販促）'!G112)</f>
        <v/>
      </c>
      <c r="H113" s="657" t="str">
        <f>IF('①7.積算内訳（販促）'!H112="","",'①7.積算内訳（販促）'!H112)</f>
        <v/>
      </c>
      <c r="I113" s="1570"/>
      <c r="J113" s="252" t="s">
        <v>193</v>
      </c>
      <c r="K113" s="253"/>
      <c r="L113" s="271" t="str">
        <f t="shared" si="53"/>
        <v/>
      </c>
      <c r="M113" s="256" t="str">
        <f t="shared" si="54"/>
        <v/>
      </c>
      <c r="N113" s="256" t="str">
        <f t="shared" si="55"/>
        <v/>
      </c>
      <c r="O113" s="256" t="str">
        <f t="shared" si="56"/>
        <v/>
      </c>
      <c r="P113" s="1171"/>
      <c r="Q113" s="1168"/>
      <c r="R113" s="1169"/>
      <c r="S113" s="240"/>
      <c r="T113" s="213"/>
    </row>
    <row r="114" spans="2:20" ht="19.5" hidden="1" customHeight="1">
      <c r="B114" s="1176"/>
      <c r="C114" s="257" t="s">
        <v>194</v>
      </c>
      <c r="D114" s="253"/>
      <c r="E114" s="271">
        <f t="shared" si="52"/>
        <v>0</v>
      </c>
      <c r="F114" s="271" t="str">
        <f>IF('①7.積算内訳（販促）'!F113="","",'①7.積算内訳（販促）'!F113)</f>
        <v/>
      </c>
      <c r="G114" s="271" t="str">
        <f>IF('①7.積算内訳（販促）'!G113="","",'①7.積算内訳（販促）'!G113)</f>
        <v/>
      </c>
      <c r="H114" s="657" t="str">
        <f>IF('①7.積算内訳（販促）'!H113="","",'①7.積算内訳（販促）'!H113)</f>
        <v/>
      </c>
      <c r="I114" s="1570"/>
      <c r="J114" s="257" t="s">
        <v>194</v>
      </c>
      <c r="K114" s="253"/>
      <c r="L114" s="271" t="str">
        <f t="shared" si="53"/>
        <v/>
      </c>
      <c r="M114" s="254" t="str">
        <f t="shared" si="54"/>
        <v/>
      </c>
      <c r="N114" s="254" t="str">
        <f t="shared" si="55"/>
        <v/>
      </c>
      <c r="O114" s="254" t="str">
        <f t="shared" si="56"/>
        <v/>
      </c>
      <c r="P114" s="1171"/>
      <c r="Q114" s="1168"/>
      <c r="R114" s="1169"/>
      <c r="S114" s="240"/>
      <c r="T114" s="213"/>
    </row>
    <row r="115" spans="2:20" ht="19.5" hidden="1" customHeight="1">
      <c r="B115" s="1176"/>
      <c r="C115" s="252" t="s">
        <v>195</v>
      </c>
      <c r="D115" s="253"/>
      <c r="E115" s="271">
        <f t="shared" si="52"/>
        <v>0</v>
      </c>
      <c r="F115" s="271" t="str">
        <f>IF('①7.積算内訳（販促）'!F114="","",'①7.積算内訳（販促）'!F114)</f>
        <v/>
      </c>
      <c r="G115" s="271" t="str">
        <f>IF('①7.積算内訳（販促）'!G114="","",'①7.積算内訳（販促）'!G114)</f>
        <v/>
      </c>
      <c r="H115" s="657" t="str">
        <f>IF('①7.積算内訳（販促）'!H114="","",'①7.積算内訳（販促）'!H114)</f>
        <v/>
      </c>
      <c r="I115" s="1570"/>
      <c r="J115" s="252" t="s">
        <v>195</v>
      </c>
      <c r="K115" s="253"/>
      <c r="L115" s="271" t="str">
        <f t="shared" si="53"/>
        <v/>
      </c>
      <c r="M115" s="254" t="str">
        <f t="shared" si="54"/>
        <v/>
      </c>
      <c r="N115" s="254" t="str">
        <f t="shared" si="55"/>
        <v/>
      </c>
      <c r="O115" s="254" t="str">
        <f t="shared" si="56"/>
        <v/>
      </c>
      <c r="P115" s="1171"/>
      <c r="Q115" s="1168"/>
      <c r="R115" s="1169"/>
      <c r="S115" s="240"/>
      <c r="T115" s="213"/>
    </row>
    <row r="116" spans="2:20" ht="19.5" hidden="1" customHeight="1" thickBot="1">
      <c r="B116" s="1176"/>
      <c r="C116" s="258" t="s">
        <v>196</v>
      </c>
      <c r="D116" s="662" t="str">
        <f>IF('①7.積算内訳（販促）'!D115="","",'①7.積算内訳（販促）'!D115)</f>
        <v/>
      </c>
      <c r="E116" s="277">
        <f>SUM(F116:H116)</f>
        <v>0</v>
      </c>
      <c r="F116" s="272" t="str">
        <f>IF('①7.積算内訳（販促）'!F115="","",'①7.積算内訳（販促）'!F115)</f>
        <v/>
      </c>
      <c r="G116" s="272" t="str">
        <f>IF('①7.積算内訳（販促）'!G115="","",'①7.積算内訳（販促）'!G115)</f>
        <v/>
      </c>
      <c r="H116" s="659" t="str">
        <f>IF('①7.積算内訳（販促）'!H115="","",'①7.積算内訳（販促）'!H115)</f>
        <v/>
      </c>
      <c r="I116" s="1571"/>
      <c r="J116" s="258" t="s">
        <v>196</v>
      </c>
      <c r="K116" s="259"/>
      <c r="L116" s="272" t="str">
        <f t="shared" si="53"/>
        <v/>
      </c>
      <c r="M116" s="260" t="str">
        <f t="shared" si="54"/>
        <v/>
      </c>
      <c r="N116" s="260" t="str">
        <f t="shared" si="55"/>
        <v/>
      </c>
      <c r="O116" s="260" t="str">
        <f t="shared" si="56"/>
        <v/>
      </c>
      <c r="P116" s="1171"/>
      <c r="Q116" s="1203"/>
      <c r="R116" s="1204"/>
      <c r="S116" s="240"/>
      <c r="T116" s="213"/>
    </row>
    <row r="117" spans="2:20" ht="37.5" hidden="1" customHeight="1">
      <c r="B117" s="268" t="str">
        <f>IF('①4.事業内容（販促）'!B16="","",'①4.事業内容（販促）'!B16)</f>
        <v/>
      </c>
      <c r="C117" s="1199" t="str">
        <f>IF('①4.事業内容（販促）'!C16="","",'①4.事業内容（販促）'!C16)</f>
        <v/>
      </c>
      <c r="D117" s="1200"/>
      <c r="E117" s="269">
        <f>SUM(E118:E126)</f>
        <v>0</v>
      </c>
      <c r="F117" s="269">
        <f>SUM(F118:F126)</f>
        <v>0</v>
      </c>
      <c r="G117" s="269">
        <f>SUM(G118:G126)</f>
        <v>0</v>
      </c>
      <c r="H117" s="661">
        <f>SUM(H118:H126)</f>
        <v>0</v>
      </c>
      <c r="I117" s="664" t="str">
        <f>IF(B117="","",B117)</f>
        <v/>
      </c>
      <c r="J117" s="1199" t="str">
        <f>IF('⑦1.活動計画変更（販促）'!C29="変更",'⑦1.活動計画変更（販促）'!D29,IF('⑦1.活動計画変更（販促）'!C29="選択",'⑦1.活動計画変更（販促）'!D28,""))</f>
        <v/>
      </c>
      <c r="K117" s="1200"/>
      <c r="L117" s="267" t="str">
        <f>IF(SUM(L118:L126)=0,"",SUM(L118:L126))</f>
        <v/>
      </c>
      <c r="M117" s="267" t="str">
        <f>IF(SUM(M118:M126)=0,"",SUM(M118:M126))</f>
        <v/>
      </c>
      <c r="N117" s="267" t="str">
        <f>IF(SUM(N118:N126)=0,"",SUM(N118:N126))</f>
        <v/>
      </c>
      <c r="O117" s="267" t="str">
        <f>IF(SUM(O118:O126)=0,"",SUM(O118:O126))</f>
        <v/>
      </c>
      <c r="P117" s="263"/>
      <c r="Q117" s="1201"/>
      <c r="R117" s="1202"/>
      <c r="S117" s="237"/>
    </row>
    <row r="118" spans="2:20" ht="19.5" hidden="1" customHeight="1">
      <c r="B118" s="1175"/>
      <c r="C118" s="249" t="s">
        <v>188</v>
      </c>
      <c r="D118" s="250"/>
      <c r="E118" s="270">
        <f>SUM(F118:H118)</f>
        <v>0</v>
      </c>
      <c r="F118" s="270" t="str">
        <f>IF('①7.積算内訳（販促）'!F117="","",'①7.積算内訳（販促）'!F117)</f>
        <v/>
      </c>
      <c r="G118" s="270" t="str">
        <f>IF('①7.積算内訳（販促）'!G117="","",'①7.積算内訳（販促）'!G117)</f>
        <v/>
      </c>
      <c r="H118" s="656" t="str">
        <f>IF('①7.積算内訳（販促）'!H117="","",'①7.積算内訳（販促）'!H117)</f>
        <v/>
      </c>
      <c r="I118" s="1569" t="str">
        <f>IF('⑦1.活動計画変更（販促）'!C29="選択","",IF('⑦1.活動計画変更（販促）'!C29="変更",'⑦1.活動計画変更（販促）'!C29,IF('⑦1.活動計画変更（販促）'!C29="中止","中止","")))</f>
        <v/>
      </c>
      <c r="J118" s="249" t="s">
        <v>188</v>
      </c>
      <c r="K118" s="250"/>
      <c r="L118" s="270" t="str">
        <f>IF(SUM(M118:O118)=0,"",SUM(M118:O118))</f>
        <v/>
      </c>
      <c r="M118" s="251" t="str">
        <f>IF(F118="","",IF(I$118="中止","",F118))</f>
        <v/>
      </c>
      <c r="N118" s="251" t="str">
        <f>IF(G118="","",IF(I$118="中止","",G118))</f>
        <v/>
      </c>
      <c r="O118" s="251" t="str">
        <f>IF(H118="","",IF(I$118="中止","",H118))</f>
        <v/>
      </c>
      <c r="P118" s="1186"/>
      <c r="Q118" s="1173"/>
      <c r="R118" s="1174"/>
      <c r="S118" s="240"/>
      <c r="T118" s="213"/>
    </row>
    <row r="119" spans="2:20" ht="19.5" hidden="1" customHeight="1">
      <c r="B119" s="1176"/>
      <c r="C119" s="252" t="s">
        <v>189</v>
      </c>
      <c r="D119" s="253"/>
      <c r="E119" s="271">
        <f t="shared" ref="E119:E125" si="57">SUM(F119:H119)</f>
        <v>0</v>
      </c>
      <c r="F119" s="271" t="str">
        <f>IF('①7.積算内訳（販促）'!F118="","",'①7.積算内訳（販促）'!F118)</f>
        <v/>
      </c>
      <c r="G119" s="271" t="str">
        <f>IF('①7.積算内訳（販促）'!G118="","",'①7.積算内訳（販促）'!G118)</f>
        <v/>
      </c>
      <c r="H119" s="657" t="str">
        <f>IF('①7.積算内訳（販促）'!H118="","",'①7.積算内訳（販促）'!H118)</f>
        <v/>
      </c>
      <c r="I119" s="1570"/>
      <c r="J119" s="252" t="s">
        <v>189</v>
      </c>
      <c r="K119" s="253"/>
      <c r="L119" s="271" t="str">
        <f t="shared" ref="L119:L126" si="58">IF(SUM(M119:O119)=0,"",SUM(M119:O119))</f>
        <v/>
      </c>
      <c r="M119" s="254" t="str">
        <f t="shared" ref="M119:M126" si="59">IF(F119="","",IF(I$118="中止","",F119))</f>
        <v/>
      </c>
      <c r="N119" s="254" t="str">
        <f t="shared" ref="N119:N126" si="60">IF(G119="","",IF(I$118="中止","",G119))</f>
        <v/>
      </c>
      <c r="O119" s="254" t="str">
        <f t="shared" ref="O119:O126" si="61">IF(H119="","",IF(I$118="中止","",H119))</f>
        <v/>
      </c>
      <c r="P119" s="1171"/>
      <c r="Q119" s="1168"/>
      <c r="R119" s="1169"/>
      <c r="S119" s="237"/>
    </row>
    <row r="120" spans="2:20" ht="19.5" hidden="1" customHeight="1">
      <c r="B120" s="1176"/>
      <c r="C120" s="252" t="s">
        <v>190</v>
      </c>
      <c r="D120" s="253"/>
      <c r="E120" s="271">
        <f t="shared" si="57"/>
        <v>0</v>
      </c>
      <c r="F120" s="271" t="str">
        <f>IF('①7.積算内訳（販促）'!F119="","",'①7.積算内訳（販促）'!F119)</f>
        <v/>
      </c>
      <c r="G120" s="271" t="str">
        <f>IF('①7.積算内訳（販促）'!G119="","",'①7.積算内訳（販促）'!G119)</f>
        <v/>
      </c>
      <c r="H120" s="657" t="str">
        <f>IF('①7.積算内訳（販促）'!H119="","",'①7.積算内訳（販促）'!H119)</f>
        <v/>
      </c>
      <c r="I120" s="1570"/>
      <c r="J120" s="252" t="s">
        <v>190</v>
      </c>
      <c r="K120" s="253"/>
      <c r="L120" s="271" t="str">
        <f t="shared" si="58"/>
        <v/>
      </c>
      <c r="M120" s="254" t="str">
        <f t="shared" si="59"/>
        <v/>
      </c>
      <c r="N120" s="254" t="str">
        <f t="shared" si="60"/>
        <v/>
      </c>
      <c r="O120" s="254" t="str">
        <f t="shared" si="61"/>
        <v/>
      </c>
      <c r="P120" s="1171"/>
      <c r="Q120" s="1168"/>
      <c r="R120" s="1169"/>
      <c r="S120" s="237"/>
    </row>
    <row r="121" spans="2:20" ht="19.5" hidden="1" customHeight="1">
      <c r="B121" s="1176"/>
      <c r="C121" s="255" t="s">
        <v>191</v>
      </c>
      <c r="D121" s="253"/>
      <c r="E121" s="271">
        <f t="shared" si="57"/>
        <v>0</v>
      </c>
      <c r="F121" s="271" t="str">
        <f>IF('①7.積算内訳（販促）'!F120="","",'①7.積算内訳（販促）'!F120)</f>
        <v/>
      </c>
      <c r="G121" s="271" t="str">
        <f>IF('①7.積算内訳（販促）'!G120="","",'①7.積算内訳（販促）'!G120)</f>
        <v/>
      </c>
      <c r="H121" s="657" t="str">
        <f>IF('①7.積算内訳（販促）'!H120="","",'①7.積算内訳（販促）'!H120)</f>
        <v/>
      </c>
      <c r="I121" s="1570"/>
      <c r="J121" s="255" t="s">
        <v>191</v>
      </c>
      <c r="K121" s="253"/>
      <c r="L121" s="271" t="str">
        <f t="shared" si="58"/>
        <v/>
      </c>
      <c r="M121" s="254" t="str">
        <f t="shared" si="59"/>
        <v/>
      </c>
      <c r="N121" s="254" t="str">
        <f t="shared" si="60"/>
        <v/>
      </c>
      <c r="O121" s="254" t="str">
        <f t="shared" si="61"/>
        <v/>
      </c>
      <c r="P121" s="1171"/>
      <c r="Q121" s="1168"/>
      <c r="R121" s="1169"/>
      <c r="S121" s="237"/>
    </row>
    <row r="122" spans="2:20" ht="19.5" hidden="1" customHeight="1">
      <c r="B122" s="1176"/>
      <c r="C122" s="252" t="s">
        <v>192</v>
      </c>
      <c r="D122" s="253"/>
      <c r="E122" s="271">
        <f t="shared" si="57"/>
        <v>0</v>
      </c>
      <c r="F122" s="271" t="str">
        <f>IF('①7.積算内訳（販促）'!F121="","",'①7.積算内訳（販促）'!F121)</f>
        <v/>
      </c>
      <c r="G122" s="271" t="str">
        <f>IF('①7.積算内訳（販促）'!G121="","",'①7.積算内訳（販促）'!G121)</f>
        <v/>
      </c>
      <c r="H122" s="657" t="str">
        <f>IF('①7.積算内訳（販促）'!H121="","",'①7.積算内訳（販促）'!H121)</f>
        <v/>
      </c>
      <c r="I122" s="1570"/>
      <c r="J122" s="252" t="s">
        <v>192</v>
      </c>
      <c r="K122" s="253"/>
      <c r="L122" s="271" t="str">
        <f t="shared" si="58"/>
        <v/>
      </c>
      <c r="M122" s="254" t="str">
        <f t="shared" si="59"/>
        <v/>
      </c>
      <c r="N122" s="254" t="str">
        <f t="shared" si="60"/>
        <v/>
      </c>
      <c r="O122" s="254" t="str">
        <f t="shared" si="61"/>
        <v/>
      </c>
      <c r="P122" s="1171"/>
      <c r="Q122" s="1168"/>
      <c r="R122" s="1169"/>
      <c r="S122" s="240"/>
      <c r="T122" s="213"/>
    </row>
    <row r="123" spans="2:20" ht="19.5" hidden="1" customHeight="1">
      <c r="B123" s="1176"/>
      <c r="C123" s="252" t="s">
        <v>193</v>
      </c>
      <c r="D123" s="253"/>
      <c r="E123" s="271">
        <f t="shared" si="57"/>
        <v>0</v>
      </c>
      <c r="F123" s="658" t="str">
        <f>IF('①7.積算内訳（販促）'!F122="","",'①7.積算内訳（販促）'!F122)</f>
        <v/>
      </c>
      <c r="G123" s="658" t="str">
        <f>IF('①7.積算内訳（販促）'!G122="","",'①7.積算内訳（販促）'!G122)</f>
        <v/>
      </c>
      <c r="H123" s="657" t="str">
        <f>IF('①7.積算内訳（販促）'!H122="","",'①7.積算内訳（販促）'!H122)</f>
        <v/>
      </c>
      <c r="I123" s="1570"/>
      <c r="J123" s="252" t="s">
        <v>193</v>
      </c>
      <c r="K123" s="253"/>
      <c r="L123" s="271" t="str">
        <f t="shared" si="58"/>
        <v/>
      </c>
      <c r="M123" s="256" t="str">
        <f t="shared" si="59"/>
        <v/>
      </c>
      <c r="N123" s="256" t="str">
        <f t="shared" si="60"/>
        <v/>
      </c>
      <c r="O123" s="256" t="str">
        <f t="shared" si="61"/>
        <v/>
      </c>
      <c r="P123" s="1171"/>
      <c r="Q123" s="1191"/>
      <c r="R123" s="1192"/>
      <c r="S123" s="240"/>
      <c r="T123" s="213"/>
    </row>
    <row r="124" spans="2:20" ht="19.5" hidden="1" customHeight="1">
      <c r="B124" s="1176"/>
      <c r="C124" s="257" t="s">
        <v>194</v>
      </c>
      <c r="D124" s="253"/>
      <c r="E124" s="271">
        <f t="shared" si="57"/>
        <v>0</v>
      </c>
      <c r="F124" s="271" t="str">
        <f>IF('①7.積算内訳（販促）'!F123="","",'①7.積算内訳（販促）'!F123)</f>
        <v/>
      </c>
      <c r="G124" s="271" t="str">
        <f>IF('①7.積算内訳（販促）'!G123="","",'①7.積算内訳（販促）'!G123)</f>
        <v/>
      </c>
      <c r="H124" s="657" t="str">
        <f>IF('①7.積算内訳（販促）'!H123="","",'①7.積算内訳（販促）'!H123)</f>
        <v/>
      </c>
      <c r="I124" s="1570"/>
      <c r="J124" s="257" t="s">
        <v>194</v>
      </c>
      <c r="K124" s="253"/>
      <c r="L124" s="271" t="str">
        <f t="shared" si="58"/>
        <v/>
      </c>
      <c r="M124" s="254" t="str">
        <f t="shared" si="59"/>
        <v/>
      </c>
      <c r="N124" s="254" t="str">
        <f t="shared" si="60"/>
        <v/>
      </c>
      <c r="O124" s="254" t="str">
        <f t="shared" si="61"/>
        <v/>
      </c>
      <c r="P124" s="1171"/>
      <c r="Q124" s="1168"/>
      <c r="R124" s="1169"/>
      <c r="S124" s="240"/>
      <c r="T124" s="213"/>
    </row>
    <row r="125" spans="2:20" ht="19.5" hidden="1" customHeight="1">
      <c r="B125" s="1176"/>
      <c r="C125" s="252" t="s">
        <v>195</v>
      </c>
      <c r="D125" s="253"/>
      <c r="E125" s="271">
        <f t="shared" si="57"/>
        <v>0</v>
      </c>
      <c r="F125" s="271" t="str">
        <f>IF('①7.積算内訳（販促）'!F124="","",'①7.積算内訳（販促）'!F124)</f>
        <v/>
      </c>
      <c r="G125" s="271" t="str">
        <f>IF('①7.積算内訳（販促）'!G124="","",'①7.積算内訳（販促）'!G124)</f>
        <v/>
      </c>
      <c r="H125" s="657" t="str">
        <f>IF('①7.積算内訳（販促）'!H124="","",'①7.積算内訳（販促）'!H124)</f>
        <v/>
      </c>
      <c r="I125" s="1570"/>
      <c r="J125" s="252" t="s">
        <v>195</v>
      </c>
      <c r="K125" s="253"/>
      <c r="L125" s="271" t="str">
        <f t="shared" si="58"/>
        <v/>
      </c>
      <c r="M125" s="254" t="str">
        <f t="shared" si="59"/>
        <v/>
      </c>
      <c r="N125" s="254" t="str">
        <f t="shared" si="60"/>
        <v/>
      </c>
      <c r="O125" s="254" t="str">
        <f t="shared" si="61"/>
        <v/>
      </c>
      <c r="P125" s="1171"/>
      <c r="Q125" s="1168"/>
      <c r="R125" s="1169"/>
      <c r="S125" s="240"/>
      <c r="T125" s="213"/>
    </row>
    <row r="126" spans="2:20" ht="19.5" hidden="1" customHeight="1" thickBot="1">
      <c r="B126" s="1177"/>
      <c r="C126" s="258" t="s">
        <v>196</v>
      </c>
      <c r="D126" s="662" t="str">
        <f>IF('①7.積算内訳（販促）'!D125="","",'①7.積算内訳（販促）'!D125)</f>
        <v/>
      </c>
      <c r="E126" s="272">
        <f>SUM(F126:H126)</f>
        <v>0</v>
      </c>
      <c r="F126" s="272" t="str">
        <f>IF('①7.積算内訳（販促）'!F125="","",'①7.積算内訳（販促）'!F125)</f>
        <v/>
      </c>
      <c r="G126" s="272" t="str">
        <f>IF('①7.積算内訳（販促）'!G125="","",'①7.積算内訳（販促）'!G125)</f>
        <v/>
      </c>
      <c r="H126" s="659" t="str">
        <f>IF('①7.積算内訳（販促）'!H125="","",'①7.積算内訳（販促）'!H125)</f>
        <v/>
      </c>
      <c r="I126" s="1571"/>
      <c r="J126" s="258" t="s">
        <v>196</v>
      </c>
      <c r="K126" s="259"/>
      <c r="L126" s="272" t="str">
        <f t="shared" si="58"/>
        <v/>
      </c>
      <c r="M126" s="260" t="str">
        <f t="shared" si="59"/>
        <v/>
      </c>
      <c r="N126" s="260" t="str">
        <f t="shared" si="60"/>
        <v/>
      </c>
      <c r="O126" s="260" t="str">
        <f t="shared" si="61"/>
        <v/>
      </c>
      <c r="P126" s="1172"/>
      <c r="Q126" s="1189"/>
      <c r="R126" s="1190"/>
      <c r="S126" s="240"/>
      <c r="T126" s="213"/>
    </row>
    <row r="127" spans="2:20" ht="37.5" hidden="1" customHeight="1">
      <c r="B127" s="368" t="str">
        <f>IF('①4.事業内容（販促）'!B17="","",'①4.事業内容（販促）'!B17)</f>
        <v/>
      </c>
      <c r="C127" s="1187" t="str">
        <f>IF('①4.事業内容（販促）'!C17="","",'①4.事業内容（販促）'!C17)</f>
        <v/>
      </c>
      <c r="D127" s="1188"/>
      <c r="E127" s="267">
        <f>SUM(E128:E136)</f>
        <v>0</v>
      </c>
      <c r="F127" s="267">
        <f>SUM(F128:F136)</f>
        <v>0</v>
      </c>
      <c r="G127" s="267">
        <f>SUM(G128:G136)</f>
        <v>0</v>
      </c>
      <c r="H127" s="660">
        <f>SUM(H128:H136)</f>
        <v>0</v>
      </c>
      <c r="I127" s="664" t="str">
        <f>IF(B127="","",B127)</f>
        <v/>
      </c>
      <c r="J127" s="1199" t="str">
        <f>IF('⑦1.活動計画変更（販促）'!C31="変更",'⑦1.活動計画変更（販促）'!D31,IF('⑦1.活動計画変更（販促）'!C31="選択",'⑦1.活動計画変更（販促）'!D30,""))</f>
        <v/>
      </c>
      <c r="K127" s="1200"/>
      <c r="L127" s="267" t="str">
        <f>IF(SUM(L128:L136)=0,"",SUM(L128:L136))</f>
        <v/>
      </c>
      <c r="M127" s="267" t="str">
        <f>IF(SUM(M128:M136)=0,"",SUM(M128:M136))</f>
        <v/>
      </c>
      <c r="N127" s="267" t="str">
        <f>IF(SUM(N128:N136)=0,"",SUM(N128:N136))</f>
        <v/>
      </c>
      <c r="O127" s="267" t="str">
        <f>IF(SUM(O128:O136)=0,"",SUM(O128:O136))</f>
        <v/>
      </c>
      <c r="P127" s="261"/>
      <c r="Q127" s="1195"/>
      <c r="R127" s="1196"/>
      <c r="S127" s="237"/>
    </row>
    <row r="128" spans="2:20" ht="19.5" hidden="1" customHeight="1">
      <c r="B128" s="1175"/>
      <c r="C128" s="249" t="s">
        <v>188</v>
      </c>
      <c r="D128" s="250"/>
      <c r="E128" s="270">
        <f>SUM(F128:H128)</f>
        <v>0</v>
      </c>
      <c r="F128" s="270" t="str">
        <f>IF('①7.積算内訳（販促）'!F127="","",'①7.積算内訳（販促）'!F127)</f>
        <v/>
      </c>
      <c r="G128" s="270" t="str">
        <f>IF('①7.積算内訳（販促）'!G127="","",'①7.積算内訳（販促）'!G127)</f>
        <v/>
      </c>
      <c r="H128" s="656" t="str">
        <f>IF('①7.積算内訳（販促）'!H127="","",'①7.積算内訳（販促）'!H127)</f>
        <v/>
      </c>
      <c r="I128" s="1569" t="str">
        <f>IF('⑦1.活動計画変更（販促）'!C31="選択","",IF('⑦1.活動計画変更（販促）'!C31="変更",'⑦1.活動計画変更（販促）'!C31,IF('⑦1.活動計画変更（販促）'!C31="中止","中止","")))</f>
        <v/>
      </c>
      <c r="J128" s="249" t="s">
        <v>188</v>
      </c>
      <c r="K128" s="250"/>
      <c r="L128" s="270" t="str">
        <f>IF(SUM(M128:O128)=0,"",SUM(M128:O128))</f>
        <v/>
      </c>
      <c r="M128" s="251" t="str">
        <f>IF(F128="","",IF(I$128="中止","",F128))</f>
        <v/>
      </c>
      <c r="N128" s="251" t="str">
        <f>IF(G128="","",IF(I$128="中止","",G128))</f>
        <v/>
      </c>
      <c r="O128" s="251" t="str">
        <f>IF(H128="","",IF(I$128="中止","",H128))</f>
        <v/>
      </c>
      <c r="P128" s="1186"/>
      <c r="Q128" s="1173"/>
      <c r="R128" s="1174"/>
      <c r="S128" s="240"/>
      <c r="T128" s="213"/>
    </row>
    <row r="129" spans="2:20" ht="19.5" hidden="1" customHeight="1">
      <c r="B129" s="1176"/>
      <c r="C129" s="252" t="s">
        <v>189</v>
      </c>
      <c r="D129" s="253"/>
      <c r="E129" s="271">
        <f t="shared" ref="E129:E135" si="62">SUM(F129:H129)</f>
        <v>0</v>
      </c>
      <c r="F129" s="271" t="str">
        <f>IF('①7.積算内訳（販促）'!F128="","",'①7.積算内訳（販促）'!F128)</f>
        <v/>
      </c>
      <c r="G129" s="271" t="str">
        <f>IF('①7.積算内訳（販促）'!G128="","",'①7.積算内訳（販促）'!G128)</f>
        <v/>
      </c>
      <c r="H129" s="657" t="str">
        <f>IF('①7.積算内訳（販促）'!H128="","",'①7.積算内訳（販促）'!H128)</f>
        <v/>
      </c>
      <c r="I129" s="1570"/>
      <c r="J129" s="252" t="s">
        <v>189</v>
      </c>
      <c r="K129" s="253"/>
      <c r="L129" s="271" t="str">
        <f t="shared" ref="L129:L136" si="63">IF(SUM(M129:O129)=0,"",SUM(M129:O129))</f>
        <v/>
      </c>
      <c r="M129" s="254" t="str">
        <f t="shared" ref="M129:M136" si="64">IF(F129="","",IF(I$128="中止","",F129))</f>
        <v/>
      </c>
      <c r="N129" s="254" t="str">
        <f t="shared" ref="N129:N136" si="65">IF(G129="","",IF(I$128="中止","",G129))</f>
        <v/>
      </c>
      <c r="O129" s="254" t="str">
        <f t="shared" ref="O129:O136" si="66">IF(H129="","",IF(I$128="中止","",H129))</f>
        <v/>
      </c>
      <c r="P129" s="1171"/>
      <c r="Q129" s="1168"/>
      <c r="R129" s="1169"/>
      <c r="S129" s="237"/>
    </row>
    <row r="130" spans="2:20" ht="19.5" hidden="1" customHeight="1">
      <c r="B130" s="1176"/>
      <c r="C130" s="252" t="s">
        <v>190</v>
      </c>
      <c r="D130" s="253"/>
      <c r="E130" s="271">
        <f t="shared" si="62"/>
        <v>0</v>
      </c>
      <c r="F130" s="271" t="str">
        <f>IF('①7.積算内訳（販促）'!F129="","",'①7.積算内訳（販促）'!F129)</f>
        <v/>
      </c>
      <c r="G130" s="271" t="str">
        <f>IF('①7.積算内訳（販促）'!G129="","",'①7.積算内訳（販促）'!G129)</f>
        <v/>
      </c>
      <c r="H130" s="657" t="str">
        <f>IF('①7.積算内訳（販促）'!H129="","",'①7.積算内訳（販促）'!H129)</f>
        <v/>
      </c>
      <c r="I130" s="1570"/>
      <c r="J130" s="252" t="s">
        <v>190</v>
      </c>
      <c r="K130" s="253"/>
      <c r="L130" s="271" t="str">
        <f t="shared" si="63"/>
        <v/>
      </c>
      <c r="M130" s="254" t="str">
        <f t="shared" si="64"/>
        <v/>
      </c>
      <c r="N130" s="254" t="str">
        <f t="shared" si="65"/>
        <v/>
      </c>
      <c r="O130" s="254" t="str">
        <f t="shared" si="66"/>
        <v/>
      </c>
      <c r="P130" s="1171"/>
      <c r="Q130" s="1168"/>
      <c r="R130" s="1169"/>
      <c r="S130" s="237"/>
    </row>
    <row r="131" spans="2:20" ht="19.5" hidden="1" customHeight="1">
      <c r="B131" s="1176"/>
      <c r="C131" s="255" t="s">
        <v>191</v>
      </c>
      <c r="D131" s="253"/>
      <c r="E131" s="271">
        <f t="shared" si="62"/>
        <v>0</v>
      </c>
      <c r="F131" s="271" t="str">
        <f>IF('①7.積算内訳（販促）'!F130="","",'①7.積算内訳（販促）'!F130)</f>
        <v/>
      </c>
      <c r="G131" s="271" t="str">
        <f>IF('①7.積算内訳（販促）'!G130="","",'①7.積算内訳（販促）'!G130)</f>
        <v/>
      </c>
      <c r="H131" s="657" t="str">
        <f>IF('①7.積算内訳（販促）'!H130="","",'①7.積算内訳（販促）'!H130)</f>
        <v/>
      </c>
      <c r="I131" s="1570"/>
      <c r="J131" s="255" t="s">
        <v>191</v>
      </c>
      <c r="K131" s="253"/>
      <c r="L131" s="271" t="str">
        <f t="shared" si="63"/>
        <v/>
      </c>
      <c r="M131" s="254" t="str">
        <f t="shared" si="64"/>
        <v/>
      </c>
      <c r="N131" s="254" t="str">
        <f t="shared" si="65"/>
        <v/>
      </c>
      <c r="O131" s="254" t="str">
        <f t="shared" si="66"/>
        <v/>
      </c>
      <c r="P131" s="1171"/>
      <c r="Q131" s="1168"/>
      <c r="R131" s="1169"/>
      <c r="S131" s="237"/>
    </row>
    <row r="132" spans="2:20" ht="19.5" hidden="1" customHeight="1">
      <c r="B132" s="1176"/>
      <c r="C132" s="252" t="s">
        <v>192</v>
      </c>
      <c r="D132" s="253"/>
      <c r="E132" s="271">
        <f t="shared" si="62"/>
        <v>0</v>
      </c>
      <c r="F132" s="271" t="str">
        <f>IF('①7.積算内訳（販促）'!F131="","",'①7.積算内訳（販促）'!F131)</f>
        <v/>
      </c>
      <c r="G132" s="271" t="str">
        <f>IF('①7.積算内訳（販促）'!G131="","",'①7.積算内訳（販促）'!G131)</f>
        <v/>
      </c>
      <c r="H132" s="657" t="str">
        <f>IF('①7.積算内訳（販促）'!H131="","",'①7.積算内訳（販促）'!H131)</f>
        <v/>
      </c>
      <c r="I132" s="1570"/>
      <c r="J132" s="252" t="s">
        <v>192</v>
      </c>
      <c r="K132" s="253"/>
      <c r="L132" s="271" t="str">
        <f t="shared" si="63"/>
        <v/>
      </c>
      <c r="M132" s="254" t="str">
        <f t="shared" si="64"/>
        <v/>
      </c>
      <c r="N132" s="254" t="str">
        <f t="shared" si="65"/>
        <v/>
      </c>
      <c r="O132" s="254" t="str">
        <f t="shared" si="66"/>
        <v/>
      </c>
      <c r="P132" s="1171"/>
      <c r="Q132" s="1168"/>
      <c r="R132" s="1169"/>
      <c r="S132" s="240"/>
      <c r="T132" s="213"/>
    </row>
    <row r="133" spans="2:20" ht="19.5" hidden="1" customHeight="1">
      <c r="B133" s="1176"/>
      <c r="C133" s="252" t="s">
        <v>193</v>
      </c>
      <c r="D133" s="253"/>
      <c r="E133" s="271">
        <f t="shared" si="62"/>
        <v>0</v>
      </c>
      <c r="F133" s="658" t="str">
        <f>IF('①7.積算内訳（販促）'!F132="","",'①7.積算内訳（販促）'!F132)</f>
        <v/>
      </c>
      <c r="G133" s="658" t="str">
        <f>IF('①7.積算内訳（販促）'!G132="","",'①7.積算内訳（販促）'!G132)</f>
        <v/>
      </c>
      <c r="H133" s="657" t="str">
        <f>IF('①7.積算内訳（販促）'!H132="","",'①7.積算内訳（販促）'!H132)</f>
        <v/>
      </c>
      <c r="I133" s="1570"/>
      <c r="J133" s="252" t="s">
        <v>193</v>
      </c>
      <c r="K133" s="253"/>
      <c r="L133" s="271" t="str">
        <f t="shared" si="63"/>
        <v/>
      </c>
      <c r="M133" s="256" t="str">
        <f t="shared" si="64"/>
        <v/>
      </c>
      <c r="N133" s="256" t="str">
        <f t="shared" si="65"/>
        <v/>
      </c>
      <c r="O133" s="256" t="str">
        <f t="shared" si="66"/>
        <v/>
      </c>
      <c r="P133" s="1171"/>
      <c r="Q133" s="1168"/>
      <c r="R133" s="1169"/>
      <c r="S133" s="240"/>
      <c r="T133" s="213"/>
    </row>
    <row r="134" spans="2:20" ht="19.5" hidden="1" customHeight="1">
      <c r="B134" s="1176"/>
      <c r="C134" s="257" t="s">
        <v>194</v>
      </c>
      <c r="D134" s="253"/>
      <c r="E134" s="271">
        <f t="shared" si="62"/>
        <v>0</v>
      </c>
      <c r="F134" s="271" t="str">
        <f>IF('①7.積算内訳（販促）'!F133="","",'①7.積算内訳（販促）'!F133)</f>
        <v/>
      </c>
      <c r="G134" s="271" t="str">
        <f>IF('①7.積算内訳（販促）'!G133="","",'①7.積算内訳（販促）'!G133)</f>
        <v/>
      </c>
      <c r="H134" s="657" t="str">
        <f>IF('①7.積算内訳（販促）'!H133="","",'①7.積算内訳（販促）'!H133)</f>
        <v/>
      </c>
      <c r="I134" s="1570"/>
      <c r="J134" s="257" t="s">
        <v>194</v>
      </c>
      <c r="K134" s="253"/>
      <c r="L134" s="271" t="str">
        <f t="shared" si="63"/>
        <v/>
      </c>
      <c r="M134" s="254" t="str">
        <f t="shared" si="64"/>
        <v/>
      </c>
      <c r="N134" s="254" t="str">
        <f t="shared" si="65"/>
        <v/>
      </c>
      <c r="O134" s="254" t="str">
        <f t="shared" si="66"/>
        <v/>
      </c>
      <c r="P134" s="1171"/>
      <c r="Q134" s="1168"/>
      <c r="R134" s="1169"/>
      <c r="S134" s="240"/>
      <c r="T134" s="213"/>
    </row>
    <row r="135" spans="2:20" ht="19.5" hidden="1" customHeight="1">
      <c r="B135" s="1176"/>
      <c r="C135" s="252" t="s">
        <v>195</v>
      </c>
      <c r="D135" s="253"/>
      <c r="E135" s="271">
        <f t="shared" si="62"/>
        <v>0</v>
      </c>
      <c r="F135" s="271" t="str">
        <f>IF('①7.積算内訳（販促）'!F134="","",'①7.積算内訳（販促）'!F134)</f>
        <v/>
      </c>
      <c r="G135" s="271" t="str">
        <f>IF('①7.積算内訳（販促）'!G134="","",'①7.積算内訳（販促）'!G134)</f>
        <v/>
      </c>
      <c r="H135" s="657" t="str">
        <f>IF('①7.積算内訳（販促）'!H134="","",'①7.積算内訳（販促）'!H134)</f>
        <v/>
      </c>
      <c r="I135" s="1570"/>
      <c r="J135" s="252" t="s">
        <v>195</v>
      </c>
      <c r="K135" s="253"/>
      <c r="L135" s="271" t="str">
        <f t="shared" si="63"/>
        <v/>
      </c>
      <c r="M135" s="254" t="str">
        <f t="shared" si="64"/>
        <v/>
      </c>
      <c r="N135" s="254" t="str">
        <f t="shared" si="65"/>
        <v/>
      </c>
      <c r="O135" s="254" t="str">
        <f t="shared" si="66"/>
        <v/>
      </c>
      <c r="P135" s="1171"/>
      <c r="Q135" s="1168"/>
      <c r="R135" s="1169"/>
      <c r="S135" s="240"/>
      <c r="T135" s="213"/>
    </row>
    <row r="136" spans="2:20" ht="19.5" hidden="1" customHeight="1" thickBot="1">
      <c r="B136" s="1177"/>
      <c r="C136" s="258" t="s">
        <v>196</v>
      </c>
      <c r="D136" s="662" t="str">
        <f>IF('①7.積算内訳（販促）'!D135="","",'①7.積算内訳（販促）'!D135)</f>
        <v/>
      </c>
      <c r="E136" s="272">
        <f>SUM(F136:H136)</f>
        <v>0</v>
      </c>
      <c r="F136" s="272" t="str">
        <f>IF('①7.積算内訳（販促）'!F135="","",'①7.積算内訳（販促）'!F135)</f>
        <v/>
      </c>
      <c r="G136" s="272" t="str">
        <f>IF('①7.積算内訳（販促）'!G135="","",'①7.積算内訳（販促）'!G135)</f>
        <v/>
      </c>
      <c r="H136" s="659" t="str">
        <f>IF('①7.積算内訳（販促）'!H135="","",'①7.積算内訳（販促）'!H135)</f>
        <v/>
      </c>
      <c r="I136" s="1571"/>
      <c r="J136" s="258" t="s">
        <v>196</v>
      </c>
      <c r="K136" s="259"/>
      <c r="L136" s="272" t="str">
        <f t="shared" si="63"/>
        <v/>
      </c>
      <c r="M136" s="260" t="str">
        <f t="shared" si="64"/>
        <v/>
      </c>
      <c r="N136" s="260" t="str">
        <f t="shared" si="65"/>
        <v/>
      </c>
      <c r="O136" s="260" t="str">
        <f t="shared" si="66"/>
        <v/>
      </c>
      <c r="P136" s="1172"/>
      <c r="Q136" s="1193"/>
      <c r="R136" s="1194"/>
      <c r="S136" s="240"/>
      <c r="T136" s="213"/>
    </row>
    <row r="137" spans="2:20" ht="40.5" hidden="1" customHeight="1">
      <c r="B137" s="368" t="str">
        <f>IF('①4.事業内容（販促）'!B18="","",'①4.事業内容（販促）'!B18)</f>
        <v/>
      </c>
      <c r="C137" s="1187" t="str">
        <f>IF('①4.事業内容（販促）'!C18="","",'①4.事業内容（販促）'!C18)</f>
        <v/>
      </c>
      <c r="D137" s="1188"/>
      <c r="E137" s="267">
        <f>SUM(E138:E146)</f>
        <v>0</v>
      </c>
      <c r="F137" s="267">
        <f>SUM(F138:F146)</f>
        <v>0</v>
      </c>
      <c r="G137" s="267">
        <f>SUM(G138:G146)</f>
        <v>0</v>
      </c>
      <c r="H137" s="660">
        <f>SUM(H138:H146)</f>
        <v>0</v>
      </c>
      <c r="I137" s="664" t="str">
        <f>IF(B137="","",B137)</f>
        <v/>
      </c>
      <c r="J137" s="1199" t="str">
        <f>IF('⑦1.活動計画変更（販促）'!C33="変更",'⑦1.活動計画変更（販促）'!D33,IF('⑦1.活動計画変更（販促）'!C33="選択",'⑦1.活動計画変更（販促）'!D32,""))</f>
        <v/>
      </c>
      <c r="K137" s="1200"/>
      <c r="L137" s="267" t="str">
        <f>IF(SUM(L138:L146)=0,"",SUM(L138:L146))</f>
        <v/>
      </c>
      <c r="M137" s="267" t="str">
        <f>IF(SUM(M138:M146)=0,"",SUM(M138:M146))</f>
        <v/>
      </c>
      <c r="N137" s="267" t="str">
        <f>IF(SUM(N138:N146)=0,"",SUM(N138:N146))</f>
        <v/>
      </c>
      <c r="O137" s="267" t="str">
        <f>IF(SUM(O138:O146)=0,"",SUM(O138:O146))</f>
        <v/>
      </c>
      <c r="P137" s="262"/>
      <c r="Q137" s="1197"/>
      <c r="R137" s="1198"/>
      <c r="S137" s="237"/>
    </row>
    <row r="138" spans="2:20" ht="19.5" hidden="1" customHeight="1">
      <c r="B138" s="1175"/>
      <c r="C138" s="249" t="s">
        <v>188</v>
      </c>
      <c r="D138" s="250"/>
      <c r="E138" s="270">
        <f>SUM(F138:H138)</f>
        <v>0</v>
      </c>
      <c r="F138" s="270" t="str">
        <f>IF('①7.積算内訳（販促）'!F137="","",'①7.積算内訳（販促）'!F137)</f>
        <v/>
      </c>
      <c r="G138" s="270" t="str">
        <f>IF('①7.積算内訳（販促）'!G137="","",'①7.積算内訳（販促）'!G137)</f>
        <v/>
      </c>
      <c r="H138" s="656" t="str">
        <f>IF('①7.積算内訳（販促）'!H137="","",'①7.積算内訳（販促）'!H137)</f>
        <v/>
      </c>
      <c r="I138" s="1569" t="str">
        <f>IF('⑦1.活動計画変更（販促）'!C33="選択","",IF('⑦1.活動計画変更（販促）'!C33="変更",'⑦1.活動計画変更（販促）'!C33,IF('⑦1.活動計画変更（販促）'!C33="中止","中止","")))</f>
        <v/>
      </c>
      <c r="J138" s="249" t="s">
        <v>188</v>
      </c>
      <c r="K138" s="250"/>
      <c r="L138" s="270" t="str">
        <f>IF(SUM(M138:O138)=0,"",SUM(M138:O138))</f>
        <v/>
      </c>
      <c r="M138" s="251" t="str">
        <f>IF(F138="","",IF(I$138="中止","",F138))</f>
        <v/>
      </c>
      <c r="N138" s="251" t="str">
        <f>IF(G138="","",IF(I$138="中止","",G138))</f>
        <v/>
      </c>
      <c r="O138" s="251" t="str">
        <f>IF(H138="","",IF(I$138="中止","",H138))</f>
        <v/>
      </c>
      <c r="P138" s="1186"/>
      <c r="Q138" s="1173"/>
      <c r="R138" s="1174"/>
      <c r="S138" s="237"/>
    </row>
    <row r="139" spans="2:20" ht="19.5" hidden="1" customHeight="1">
      <c r="B139" s="1176"/>
      <c r="C139" s="252" t="s">
        <v>189</v>
      </c>
      <c r="D139" s="253"/>
      <c r="E139" s="271">
        <f t="shared" ref="E139:E145" si="67">SUM(F139:H139)</f>
        <v>0</v>
      </c>
      <c r="F139" s="271" t="str">
        <f>IF('①7.積算内訳（販促）'!F138="","",'①7.積算内訳（販促）'!F138)</f>
        <v/>
      </c>
      <c r="G139" s="271" t="str">
        <f>IF('①7.積算内訳（販促）'!G138="","",'①7.積算内訳（販促）'!G138)</f>
        <v/>
      </c>
      <c r="H139" s="657" t="str">
        <f>IF('①7.積算内訳（販促）'!H138="","",'①7.積算内訳（販促）'!H138)</f>
        <v/>
      </c>
      <c r="I139" s="1570"/>
      <c r="J139" s="252" t="s">
        <v>189</v>
      </c>
      <c r="K139" s="253"/>
      <c r="L139" s="271" t="str">
        <f t="shared" ref="L139:L146" si="68">IF(SUM(M139:O139)=0,"",SUM(M139:O139))</f>
        <v/>
      </c>
      <c r="M139" s="254" t="str">
        <f t="shared" ref="M139:M146" si="69">IF(F139="","",IF(I$138="中止","",F139))</f>
        <v/>
      </c>
      <c r="N139" s="254" t="str">
        <f t="shared" ref="N139:N146" si="70">IF(G139="","",IF(I$138="中止","",G139))</f>
        <v/>
      </c>
      <c r="O139" s="254" t="str">
        <f t="shared" ref="O139:O146" si="71">IF(H139="","",IF(I$138="中止","",H139))</f>
        <v/>
      </c>
      <c r="P139" s="1171"/>
      <c r="Q139" s="1168"/>
      <c r="R139" s="1169"/>
      <c r="S139" s="240"/>
      <c r="T139" s="213"/>
    </row>
    <row r="140" spans="2:20" ht="19.5" hidden="1" customHeight="1">
      <c r="B140" s="1176"/>
      <c r="C140" s="252" t="s">
        <v>190</v>
      </c>
      <c r="D140" s="253"/>
      <c r="E140" s="271">
        <f t="shared" si="67"/>
        <v>0</v>
      </c>
      <c r="F140" s="271" t="str">
        <f>IF('①7.積算内訳（販促）'!F139="","",'①7.積算内訳（販促）'!F139)</f>
        <v/>
      </c>
      <c r="G140" s="271" t="str">
        <f>IF('①7.積算内訳（販促）'!G139="","",'①7.積算内訳（販促）'!G139)</f>
        <v/>
      </c>
      <c r="H140" s="657" t="str">
        <f>IF('①7.積算内訳（販促）'!H139="","",'①7.積算内訳（販促）'!H139)</f>
        <v/>
      </c>
      <c r="I140" s="1570"/>
      <c r="J140" s="252" t="s">
        <v>190</v>
      </c>
      <c r="K140" s="253"/>
      <c r="L140" s="271" t="str">
        <f t="shared" si="68"/>
        <v/>
      </c>
      <c r="M140" s="254" t="str">
        <f t="shared" si="69"/>
        <v/>
      </c>
      <c r="N140" s="254" t="str">
        <f t="shared" si="70"/>
        <v/>
      </c>
      <c r="O140" s="254" t="str">
        <f t="shared" si="71"/>
        <v/>
      </c>
      <c r="P140" s="1171"/>
      <c r="Q140" s="1168"/>
      <c r="R140" s="1169"/>
      <c r="S140" s="240"/>
      <c r="T140" s="213"/>
    </row>
    <row r="141" spans="2:20" ht="19.5" hidden="1" customHeight="1">
      <c r="B141" s="1176"/>
      <c r="C141" s="255" t="s">
        <v>191</v>
      </c>
      <c r="D141" s="253"/>
      <c r="E141" s="271">
        <f t="shared" si="67"/>
        <v>0</v>
      </c>
      <c r="F141" s="271" t="str">
        <f>IF('①7.積算内訳（販促）'!F140="","",'①7.積算内訳（販促）'!F140)</f>
        <v/>
      </c>
      <c r="G141" s="271" t="str">
        <f>IF('①7.積算内訳（販促）'!G140="","",'①7.積算内訳（販促）'!G140)</f>
        <v/>
      </c>
      <c r="H141" s="657" t="str">
        <f>IF('①7.積算内訳（販促）'!H140="","",'①7.積算内訳（販促）'!H140)</f>
        <v/>
      </c>
      <c r="I141" s="1570"/>
      <c r="J141" s="255" t="s">
        <v>191</v>
      </c>
      <c r="K141" s="253"/>
      <c r="L141" s="271" t="str">
        <f t="shared" si="68"/>
        <v/>
      </c>
      <c r="M141" s="254" t="str">
        <f t="shared" si="69"/>
        <v/>
      </c>
      <c r="N141" s="254" t="str">
        <f t="shared" si="70"/>
        <v/>
      </c>
      <c r="O141" s="254" t="str">
        <f t="shared" si="71"/>
        <v/>
      </c>
      <c r="P141" s="1171"/>
      <c r="Q141" s="1168"/>
      <c r="R141" s="1169"/>
      <c r="S141" s="240"/>
      <c r="T141" s="213"/>
    </row>
    <row r="142" spans="2:20" ht="19.5" hidden="1" customHeight="1">
      <c r="B142" s="1176"/>
      <c r="C142" s="252" t="s">
        <v>192</v>
      </c>
      <c r="D142" s="253"/>
      <c r="E142" s="271">
        <f t="shared" si="67"/>
        <v>0</v>
      </c>
      <c r="F142" s="271" t="str">
        <f>IF('①7.積算内訳（販促）'!F141="","",'①7.積算内訳（販促）'!F141)</f>
        <v/>
      </c>
      <c r="G142" s="271" t="str">
        <f>IF('①7.積算内訳（販促）'!G141="","",'①7.積算内訳（販促）'!G141)</f>
        <v/>
      </c>
      <c r="H142" s="657" t="str">
        <f>IF('①7.積算内訳（販促）'!H141="","",'①7.積算内訳（販促）'!H141)</f>
        <v/>
      </c>
      <c r="I142" s="1570"/>
      <c r="J142" s="252" t="s">
        <v>192</v>
      </c>
      <c r="K142" s="253"/>
      <c r="L142" s="271" t="str">
        <f t="shared" si="68"/>
        <v/>
      </c>
      <c r="M142" s="254" t="str">
        <f t="shared" si="69"/>
        <v/>
      </c>
      <c r="N142" s="254" t="str">
        <f t="shared" si="70"/>
        <v/>
      </c>
      <c r="O142" s="254" t="str">
        <f t="shared" si="71"/>
        <v/>
      </c>
      <c r="P142" s="1171"/>
      <c r="Q142" s="1168"/>
      <c r="R142" s="1169"/>
      <c r="S142" s="237"/>
    </row>
    <row r="143" spans="2:20" ht="19.5" hidden="1" customHeight="1">
      <c r="B143" s="1176"/>
      <c r="C143" s="252" t="s">
        <v>193</v>
      </c>
      <c r="D143" s="253"/>
      <c r="E143" s="271">
        <f t="shared" si="67"/>
        <v>0</v>
      </c>
      <c r="F143" s="658" t="str">
        <f>IF('①7.積算内訳（販促）'!F142="","",'①7.積算内訳（販促）'!F142)</f>
        <v/>
      </c>
      <c r="G143" s="658" t="str">
        <f>IF('①7.積算内訳（販促）'!G142="","",'①7.積算内訳（販促）'!G142)</f>
        <v/>
      </c>
      <c r="H143" s="657" t="str">
        <f>IF('①7.積算内訳（販促）'!H142="","",'①7.積算内訳（販促）'!H142)</f>
        <v/>
      </c>
      <c r="I143" s="1570"/>
      <c r="J143" s="252" t="s">
        <v>193</v>
      </c>
      <c r="K143" s="253"/>
      <c r="L143" s="271" t="str">
        <f t="shared" si="68"/>
        <v/>
      </c>
      <c r="M143" s="256" t="str">
        <f t="shared" si="69"/>
        <v/>
      </c>
      <c r="N143" s="256" t="str">
        <f t="shared" si="70"/>
        <v/>
      </c>
      <c r="O143" s="256" t="str">
        <f t="shared" si="71"/>
        <v/>
      </c>
      <c r="P143" s="1171"/>
      <c r="Q143" s="1191"/>
      <c r="R143" s="1192"/>
      <c r="S143" s="237"/>
    </row>
    <row r="144" spans="2:20" ht="19.5" hidden="1" customHeight="1">
      <c r="B144" s="1176"/>
      <c r="C144" s="257" t="s">
        <v>194</v>
      </c>
      <c r="D144" s="253"/>
      <c r="E144" s="271">
        <f t="shared" si="67"/>
        <v>0</v>
      </c>
      <c r="F144" s="271" t="str">
        <f>IF('①7.積算内訳（販促）'!F143="","",'①7.積算内訳（販促）'!F143)</f>
        <v/>
      </c>
      <c r="G144" s="271" t="str">
        <f>IF('①7.積算内訳（販促）'!G143="","",'①7.積算内訳（販促）'!G143)</f>
        <v/>
      </c>
      <c r="H144" s="657" t="str">
        <f>IF('①7.積算内訳（販促）'!H143="","",'①7.積算内訳（販促）'!H143)</f>
        <v/>
      </c>
      <c r="I144" s="1570"/>
      <c r="J144" s="257" t="s">
        <v>194</v>
      </c>
      <c r="K144" s="253"/>
      <c r="L144" s="271" t="str">
        <f t="shared" si="68"/>
        <v/>
      </c>
      <c r="M144" s="254" t="str">
        <f t="shared" si="69"/>
        <v/>
      </c>
      <c r="N144" s="254" t="str">
        <f t="shared" si="70"/>
        <v/>
      </c>
      <c r="O144" s="254" t="str">
        <f t="shared" si="71"/>
        <v/>
      </c>
      <c r="P144" s="1171"/>
      <c r="Q144" s="1168"/>
      <c r="R144" s="1169"/>
      <c r="S144" s="237"/>
    </row>
    <row r="145" spans="2:20" ht="19.5" hidden="1" customHeight="1">
      <c r="B145" s="1176"/>
      <c r="C145" s="252" t="s">
        <v>195</v>
      </c>
      <c r="D145" s="253"/>
      <c r="E145" s="271">
        <f t="shared" si="67"/>
        <v>0</v>
      </c>
      <c r="F145" s="271" t="str">
        <f>IF('①7.積算内訳（販促）'!F144="","",'①7.積算内訳（販促）'!F144)</f>
        <v/>
      </c>
      <c r="G145" s="271" t="str">
        <f>IF('①7.積算内訳（販促）'!G144="","",'①7.積算内訳（販促）'!G144)</f>
        <v/>
      </c>
      <c r="H145" s="657" t="str">
        <f>IF('①7.積算内訳（販促）'!H144="","",'①7.積算内訳（販促）'!H144)</f>
        <v/>
      </c>
      <c r="I145" s="1570"/>
      <c r="J145" s="252" t="s">
        <v>195</v>
      </c>
      <c r="K145" s="253"/>
      <c r="L145" s="271" t="str">
        <f t="shared" si="68"/>
        <v/>
      </c>
      <c r="M145" s="254" t="str">
        <f t="shared" si="69"/>
        <v/>
      </c>
      <c r="N145" s="254" t="str">
        <f t="shared" si="70"/>
        <v/>
      </c>
      <c r="O145" s="254" t="str">
        <f t="shared" si="71"/>
        <v/>
      </c>
      <c r="P145" s="1171"/>
      <c r="Q145" s="1168"/>
      <c r="R145" s="1169"/>
      <c r="S145" s="237"/>
    </row>
    <row r="146" spans="2:20" ht="19.5" hidden="1" customHeight="1" thickBot="1">
      <c r="B146" s="1177"/>
      <c r="C146" s="258" t="s">
        <v>196</v>
      </c>
      <c r="D146" s="662" t="str">
        <f>IF('①7.積算内訳（販促）'!D145="","",'①7.積算内訳（販促）'!D145)</f>
        <v/>
      </c>
      <c r="E146" s="272">
        <f>SUM(F146:H146)</f>
        <v>0</v>
      </c>
      <c r="F146" s="272" t="str">
        <f>IF('①7.積算内訳（販促）'!F145="","",'①7.積算内訳（販促）'!F145)</f>
        <v/>
      </c>
      <c r="G146" s="272" t="str">
        <f>IF('①7.積算内訳（販促）'!G145="","",'①7.積算内訳（販促）'!G145)</f>
        <v/>
      </c>
      <c r="H146" s="659" t="str">
        <f>IF('①7.積算内訳（販促）'!H145="","",'①7.積算内訳（販促）'!H145)</f>
        <v/>
      </c>
      <c r="I146" s="1571"/>
      <c r="J146" s="258" t="s">
        <v>196</v>
      </c>
      <c r="K146" s="259"/>
      <c r="L146" s="272" t="str">
        <f t="shared" si="68"/>
        <v/>
      </c>
      <c r="M146" s="260" t="str">
        <f t="shared" si="69"/>
        <v/>
      </c>
      <c r="N146" s="260" t="str">
        <f t="shared" si="70"/>
        <v/>
      </c>
      <c r="O146" s="260" t="str">
        <f t="shared" si="71"/>
        <v/>
      </c>
      <c r="P146" s="1172"/>
      <c r="Q146" s="1189"/>
      <c r="R146" s="1190"/>
      <c r="S146" s="237"/>
    </row>
    <row r="147" spans="2:20" ht="37.5" hidden="1" customHeight="1">
      <c r="B147" s="368" t="str">
        <f>IF('①4.事業内容（販促）'!B19="","",'①4.事業内容（販促）'!B19)</f>
        <v/>
      </c>
      <c r="C147" s="1187" t="str">
        <f>IF('①4.事業内容（販促）'!C19="","",'①4.事業内容（販促）'!C19)</f>
        <v/>
      </c>
      <c r="D147" s="1188"/>
      <c r="E147" s="267">
        <f>SUM(E148:E156)</f>
        <v>0</v>
      </c>
      <c r="F147" s="267">
        <f>SUM(F148:F156)</f>
        <v>0</v>
      </c>
      <c r="G147" s="267">
        <f>SUM(G148:G156)</f>
        <v>0</v>
      </c>
      <c r="H147" s="660">
        <f>SUM(H148:H156)</f>
        <v>0</v>
      </c>
      <c r="I147" s="664" t="str">
        <f>IF(B147="","",B147)</f>
        <v/>
      </c>
      <c r="J147" s="1199" t="str">
        <f>IF('⑦1.活動計画変更（販促）'!C35="変更",'⑦1.活動計画変更（販促）'!D35,IF('⑦1.活動計画変更（販促）'!C35="選択",'⑦1.活動計画変更（販促）'!D34,""))</f>
        <v/>
      </c>
      <c r="K147" s="1200"/>
      <c r="L147" s="267" t="str">
        <f>IF(SUM(L148:L156)=0,"",SUM(L148:L156))</f>
        <v/>
      </c>
      <c r="M147" s="267" t="str">
        <f>IF(SUM(M148:M156)=0,"",SUM(M148:M156))</f>
        <v/>
      </c>
      <c r="N147" s="267" t="str">
        <f>IF(SUM(N148:N156)=0,"",SUM(N148:N156))</f>
        <v/>
      </c>
      <c r="O147" s="267" t="str">
        <f>IF(SUM(O148:O156)=0,"",SUM(O148:O156))</f>
        <v/>
      </c>
      <c r="P147" s="261"/>
      <c r="Q147" s="1195"/>
      <c r="R147" s="1196"/>
      <c r="S147" s="237"/>
    </row>
    <row r="148" spans="2:20" ht="19.5" hidden="1" customHeight="1">
      <c r="B148" s="1175"/>
      <c r="C148" s="249" t="s">
        <v>188</v>
      </c>
      <c r="D148" s="250"/>
      <c r="E148" s="270">
        <f>SUM(F148:H148)</f>
        <v>0</v>
      </c>
      <c r="F148" s="270" t="str">
        <f>IF('①7.積算内訳（販促）'!F147="","",'①7.積算内訳（販促）'!F147)</f>
        <v/>
      </c>
      <c r="G148" s="270" t="str">
        <f>IF('①7.積算内訳（販促）'!G147="","",'①7.積算内訳（販促）'!G147)</f>
        <v/>
      </c>
      <c r="H148" s="656" t="str">
        <f>IF('①7.積算内訳（販促）'!H147="","",'①7.積算内訳（販促）'!H147)</f>
        <v/>
      </c>
      <c r="I148" s="1569" t="str">
        <f>IF('⑦1.活動計画変更（販促）'!C35="選択","",IF('⑦1.活動計画変更（販促）'!C35="変更",'⑦1.活動計画変更（販促）'!C35,IF('⑦1.活動計画変更（販促）'!C35="中止","中止","")))</f>
        <v/>
      </c>
      <c r="J148" s="249" t="s">
        <v>188</v>
      </c>
      <c r="K148" s="250"/>
      <c r="L148" s="270" t="str">
        <f>IF(SUM(M148:O148)=0,"",SUM(M148:O148))</f>
        <v/>
      </c>
      <c r="M148" s="251" t="str">
        <f>IF(F148="","",IF(I$148="中止","",F148))</f>
        <v/>
      </c>
      <c r="N148" s="251" t="str">
        <f>IF(G148="","",IF(I$148="中止","",G148))</f>
        <v/>
      </c>
      <c r="O148" s="251" t="str">
        <f>IF(H148="","",IF(I$148="中止","",H148))</f>
        <v/>
      </c>
      <c r="P148" s="1186"/>
      <c r="Q148" s="1173"/>
      <c r="R148" s="1174"/>
      <c r="S148" s="240"/>
      <c r="T148" s="213"/>
    </row>
    <row r="149" spans="2:20" ht="19.5" hidden="1" customHeight="1">
      <c r="B149" s="1176"/>
      <c r="C149" s="252" t="s">
        <v>189</v>
      </c>
      <c r="D149" s="253"/>
      <c r="E149" s="271">
        <f t="shared" ref="E149:E155" si="72">SUM(F149:H149)</f>
        <v>0</v>
      </c>
      <c r="F149" s="271" t="str">
        <f>IF('①7.積算内訳（販促）'!F148="","",'①7.積算内訳（販促）'!F148)</f>
        <v/>
      </c>
      <c r="G149" s="271" t="str">
        <f>IF('①7.積算内訳（販促）'!G148="","",'①7.積算内訳（販促）'!G148)</f>
        <v/>
      </c>
      <c r="H149" s="657" t="str">
        <f>IF('①7.積算内訳（販促）'!H148="","",'①7.積算内訳（販促）'!H148)</f>
        <v/>
      </c>
      <c r="I149" s="1570"/>
      <c r="J149" s="252" t="s">
        <v>189</v>
      </c>
      <c r="K149" s="253"/>
      <c r="L149" s="271" t="str">
        <f t="shared" ref="L149:L156" si="73">IF(SUM(M149:O149)=0,"",SUM(M149:O149))</f>
        <v/>
      </c>
      <c r="M149" s="254" t="str">
        <f t="shared" ref="M149:M156" si="74">IF(F149="","",IF(I$148="中止","",F149))</f>
        <v/>
      </c>
      <c r="N149" s="254" t="str">
        <f t="shared" ref="N149:N156" si="75">IF(G149="","",IF(I$148="中止","",G149))</f>
        <v/>
      </c>
      <c r="O149" s="254" t="str">
        <f t="shared" ref="O149:O156" si="76">IF(H149="","",IF(I$148="中止","",H149))</f>
        <v/>
      </c>
      <c r="P149" s="1171"/>
      <c r="Q149" s="1168"/>
      <c r="R149" s="1169"/>
      <c r="S149" s="237"/>
    </row>
    <row r="150" spans="2:20" ht="19.5" hidden="1" customHeight="1">
      <c r="B150" s="1176"/>
      <c r="C150" s="252" t="s">
        <v>190</v>
      </c>
      <c r="D150" s="253"/>
      <c r="E150" s="271">
        <f t="shared" si="72"/>
        <v>0</v>
      </c>
      <c r="F150" s="271" t="str">
        <f>IF('①7.積算内訳（販促）'!F149="","",'①7.積算内訳（販促）'!F149)</f>
        <v/>
      </c>
      <c r="G150" s="271" t="str">
        <f>IF('①7.積算内訳（販促）'!G149="","",'①7.積算内訳（販促）'!G149)</f>
        <v/>
      </c>
      <c r="H150" s="657" t="str">
        <f>IF('①7.積算内訳（販促）'!H149="","",'①7.積算内訳（販促）'!H149)</f>
        <v/>
      </c>
      <c r="I150" s="1570"/>
      <c r="J150" s="252" t="s">
        <v>190</v>
      </c>
      <c r="K150" s="253"/>
      <c r="L150" s="271" t="str">
        <f t="shared" si="73"/>
        <v/>
      </c>
      <c r="M150" s="254" t="str">
        <f t="shared" si="74"/>
        <v/>
      </c>
      <c r="N150" s="254" t="str">
        <f t="shared" si="75"/>
        <v/>
      </c>
      <c r="O150" s="254" t="str">
        <f t="shared" si="76"/>
        <v/>
      </c>
      <c r="P150" s="1171"/>
      <c r="Q150" s="1168"/>
      <c r="R150" s="1169"/>
      <c r="S150" s="237"/>
    </row>
    <row r="151" spans="2:20" ht="19.5" hidden="1" customHeight="1">
      <c r="B151" s="1176"/>
      <c r="C151" s="255" t="s">
        <v>191</v>
      </c>
      <c r="D151" s="253"/>
      <c r="E151" s="271">
        <f t="shared" si="72"/>
        <v>0</v>
      </c>
      <c r="F151" s="271" t="str">
        <f>IF('①7.積算内訳（販促）'!F150="","",'①7.積算内訳（販促）'!F150)</f>
        <v/>
      </c>
      <c r="G151" s="271" t="str">
        <f>IF('①7.積算内訳（販促）'!G150="","",'①7.積算内訳（販促）'!G150)</f>
        <v/>
      </c>
      <c r="H151" s="657" t="str">
        <f>IF('①7.積算内訳（販促）'!H150="","",'①7.積算内訳（販促）'!H150)</f>
        <v/>
      </c>
      <c r="I151" s="1570"/>
      <c r="J151" s="255" t="s">
        <v>191</v>
      </c>
      <c r="K151" s="253"/>
      <c r="L151" s="271" t="str">
        <f t="shared" si="73"/>
        <v/>
      </c>
      <c r="M151" s="254" t="str">
        <f t="shared" si="74"/>
        <v/>
      </c>
      <c r="N151" s="254" t="str">
        <f t="shared" si="75"/>
        <v/>
      </c>
      <c r="O151" s="254" t="str">
        <f t="shared" si="76"/>
        <v/>
      </c>
      <c r="P151" s="1171"/>
      <c r="Q151" s="1168"/>
      <c r="R151" s="1169"/>
      <c r="S151" s="237"/>
    </row>
    <row r="152" spans="2:20" ht="19.5" hidden="1" customHeight="1">
      <c r="B152" s="1176"/>
      <c r="C152" s="252" t="s">
        <v>192</v>
      </c>
      <c r="D152" s="253"/>
      <c r="E152" s="271">
        <f t="shared" si="72"/>
        <v>0</v>
      </c>
      <c r="F152" s="271" t="str">
        <f>IF('①7.積算内訳（販促）'!F151="","",'①7.積算内訳（販促）'!F151)</f>
        <v/>
      </c>
      <c r="G152" s="271" t="str">
        <f>IF('①7.積算内訳（販促）'!G151="","",'①7.積算内訳（販促）'!G151)</f>
        <v/>
      </c>
      <c r="H152" s="657" t="str">
        <f>IF('①7.積算内訳（販促）'!H151="","",'①7.積算内訳（販促）'!H151)</f>
        <v/>
      </c>
      <c r="I152" s="1570"/>
      <c r="J152" s="252" t="s">
        <v>192</v>
      </c>
      <c r="K152" s="253"/>
      <c r="L152" s="271" t="str">
        <f t="shared" si="73"/>
        <v/>
      </c>
      <c r="M152" s="254" t="str">
        <f t="shared" si="74"/>
        <v/>
      </c>
      <c r="N152" s="254" t="str">
        <f t="shared" si="75"/>
        <v/>
      </c>
      <c r="O152" s="254" t="str">
        <f t="shared" si="76"/>
        <v/>
      </c>
      <c r="P152" s="1171"/>
      <c r="Q152" s="1168"/>
      <c r="R152" s="1169"/>
      <c r="S152" s="240"/>
      <c r="T152" s="213"/>
    </row>
    <row r="153" spans="2:20" ht="19.5" hidden="1" customHeight="1">
      <c r="B153" s="1176"/>
      <c r="C153" s="252" t="s">
        <v>193</v>
      </c>
      <c r="D153" s="253"/>
      <c r="E153" s="271">
        <f t="shared" si="72"/>
        <v>0</v>
      </c>
      <c r="F153" s="658" t="str">
        <f>IF('①7.積算内訳（販促）'!F152="","",'①7.積算内訳（販促）'!F152)</f>
        <v/>
      </c>
      <c r="G153" s="658" t="str">
        <f>IF('①7.積算内訳（販促）'!G152="","",'①7.積算内訳（販促）'!G152)</f>
        <v/>
      </c>
      <c r="H153" s="657" t="str">
        <f>IF('①7.積算内訳（販促）'!H152="","",'①7.積算内訳（販促）'!H152)</f>
        <v/>
      </c>
      <c r="I153" s="1570"/>
      <c r="J153" s="252" t="s">
        <v>193</v>
      </c>
      <c r="K153" s="253"/>
      <c r="L153" s="271" t="str">
        <f t="shared" si="73"/>
        <v/>
      </c>
      <c r="M153" s="256" t="str">
        <f t="shared" si="74"/>
        <v/>
      </c>
      <c r="N153" s="256" t="str">
        <f t="shared" si="75"/>
        <v/>
      </c>
      <c r="O153" s="256" t="str">
        <f t="shared" si="76"/>
        <v/>
      </c>
      <c r="P153" s="1171"/>
      <c r="Q153" s="1168"/>
      <c r="R153" s="1169"/>
      <c r="S153" s="240"/>
      <c r="T153" s="213"/>
    </row>
    <row r="154" spans="2:20" ht="19.5" hidden="1" customHeight="1">
      <c r="B154" s="1176"/>
      <c r="C154" s="257" t="s">
        <v>194</v>
      </c>
      <c r="D154" s="253"/>
      <c r="E154" s="271">
        <f t="shared" si="72"/>
        <v>0</v>
      </c>
      <c r="F154" s="271" t="str">
        <f>IF('①7.積算内訳（販促）'!F153="","",'①7.積算内訳（販促）'!F153)</f>
        <v/>
      </c>
      <c r="G154" s="271" t="str">
        <f>IF('①7.積算内訳（販促）'!G153="","",'①7.積算内訳（販促）'!G153)</f>
        <v/>
      </c>
      <c r="H154" s="657" t="str">
        <f>IF('①7.積算内訳（販促）'!H153="","",'①7.積算内訳（販促）'!H153)</f>
        <v/>
      </c>
      <c r="I154" s="1570"/>
      <c r="J154" s="257" t="s">
        <v>194</v>
      </c>
      <c r="K154" s="253"/>
      <c r="L154" s="271" t="str">
        <f t="shared" si="73"/>
        <v/>
      </c>
      <c r="M154" s="254" t="str">
        <f t="shared" si="74"/>
        <v/>
      </c>
      <c r="N154" s="254" t="str">
        <f t="shared" si="75"/>
        <v/>
      </c>
      <c r="O154" s="254" t="str">
        <f t="shared" si="76"/>
        <v/>
      </c>
      <c r="P154" s="1171"/>
      <c r="Q154" s="1168"/>
      <c r="R154" s="1169"/>
      <c r="S154" s="240"/>
      <c r="T154" s="213"/>
    </row>
    <row r="155" spans="2:20" ht="19.5" hidden="1" customHeight="1">
      <c r="B155" s="1176"/>
      <c r="C155" s="252" t="s">
        <v>195</v>
      </c>
      <c r="D155" s="253"/>
      <c r="E155" s="271">
        <f t="shared" si="72"/>
        <v>0</v>
      </c>
      <c r="F155" s="271" t="str">
        <f>IF('①7.積算内訳（販促）'!F154="","",'①7.積算内訳（販促）'!F154)</f>
        <v/>
      </c>
      <c r="G155" s="271" t="str">
        <f>IF('①7.積算内訳（販促）'!G154="","",'①7.積算内訳（販促）'!G154)</f>
        <v/>
      </c>
      <c r="H155" s="657" t="str">
        <f>IF('①7.積算内訳（販促）'!H154="","",'①7.積算内訳（販促）'!H154)</f>
        <v/>
      </c>
      <c r="I155" s="1570"/>
      <c r="J155" s="252" t="s">
        <v>195</v>
      </c>
      <c r="K155" s="253"/>
      <c r="L155" s="271" t="str">
        <f t="shared" si="73"/>
        <v/>
      </c>
      <c r="M155" s="254" t="str">
        <f t="shared" si="74"/>
        <v/>
      </c>
      <c r="N155" s="254" t="str">
        <f t="shared" si="75"/>
        <v/>
      </c>
      <c r="O155" s="254" t="str">
        <f t="shared" si="76"/>
        <v/>
      </c>
      <c r="P155" s="1171"/>
      <c r="Q155" s="1168"/>
      <c r="R155" s="1169"/>
      <c r="S155" s="240"/>
      <c r="T155" s="213"/>
    </row>
    <row r="156" spans="2:20" ht="19.5" hidden="1" customHeight="1" thickBot="1">
      <c r="B156" s="1177"/>
      <c r="C156" s="258" t="s">
        <v>196</v>
      </c>
      <c r="D156" s="662" t="str">
        <f>IF('①7.積算内訳（販促）'!D155="","",'①7.積算内訳（販促）'!D155)</f>
        <v/>
      </c>
      <c r="E156" s="272">
        <f>SUM(F156:H156)</f>
        <v>0</v>
      </c>
      <c r="F156" s="272" t="str">
        <f>IF('①7.積算内訳（販促）'!F155="","",'①7.積算内訳（販促）'!F155)</f>
        <v/>
      </c>
      <c r="G156" s="272" t="str">
        <f>IF('①7.積算内訳（販促）'!G155="","",'①7.積算内訳（販促）'!G155)</f>
        <v/>
      </c>
      <c r="H156" s="659" t="str">
        <f>IF('①7.積算内訳（販促）'!H155="","",'①7.積算内訳（販促）'!H155)</f>
        <v/>
      </c>
      <c r="I156" s="1571"/>
      <c r="J156" s="258" t="s">
        <v>196</v>
      </c>
      <c r="K156" s="259"/>
      <c r="L156" s="272" t="str">
        <f t="shared" si="73"/>
        <v/>
      </c>
      <c r="M156" s="260" t="str">
        <f t="shared" si="74"/>
        <v/>
      </c>
      <c r="N156" s="260" t="str">
        <f t="shared" si="75"/>
        <v/>
      </c>
      <c r="O156" s="260" t="str">
        <f t="shared" si="76"/>
        <v/>
      </c>
      <c r="P156" s="1172"/>
      <c r="Q156" s="1193"/>
      <c r="R156" s="1194"/>
      <c r="S156" s="240"/>
      <c r="T156" s="213"/>
    </row>
    <row r="157" spans="2:20" ht="37.5" hidden="1" customHeight="1">
      <c r="B157" s="368" t="str">
        <f>IF('①4.事業内容（販促）'!B20="","",'①4.事業内容（販促）'!B20)</f>
        <v/>
      </c>
      <c r="C157" s="1187" t="str">
        <f>IF('①4.事業内容（販促）'!C20="","",'①4.事業内容（販促）'!C20)</f>
        <v/>
      </c>
      <c r="D157" s="1188"/>
      <c r="E157" s="267">
        <f>SUM(E158:E166)</f>
        <v>0</v>
      </c>
      <c r="F157" s="267">
        <f>SUM(F158:F166)</f>
        <v>0</v>
      </c>
      <c r="G157" s="267">
        <f>SUM(G158:G166)</f>
        <v>0</v>
      </c>
      <c r="H157" s="660">
        <f>SUM(H158:H166)</f>
        <v>0</v>
      </c>
      <c r="I157" s="664" t="str">
        <f>IF(B157="","",B157)</f>
        <v/>
      </c>
      <c r="J157" s="1199" t="str">
        <f>IF('⑦1.活動計画変更（販促）'!C37="変更",'⑦1.活動計画変更（販促）'!D37,IF('⑦1.活動計画変更（販促）'!C37="選択",'⑦1.活動計画変更（販促）'!D36,""))</f>
        <v/>
      </c>
      <c r="K157" s="1200"/>
      <c r="L157" s="267" t="str">
        <f>IF(SUM(L158:L166)=0,"",SUM(L158:L166))</f>
        <v/>
      </c>
      <c r="M157" s="267" t="str">
        <f>IF(SUM(M158:M166)=0,"",SUM(M158:M166))</f>
        <v/>
      </c>
      <c r="N157" s="267" t="str">
        <f>IF(SUM(N158:N166)=0,"",SUM(N158:N166))</f>
        <v/>
      </c>
      <c r="O157" s="267" t="str">
        <f>IF(SUM(O158:O166)=0,"",SUM(O158:O166))</f>
        <v/>
      </c>
      <c r="P157" s="262"/>
      <c r="Q157" s="1197"/>
      <c r="R157" s="1198"/>
      <c r="S157" s="237"/>
    </row>
    <row r="158" spans="2:20" ht="19.5" hidden="1" customHeight="1">
      <c r="B158" s="1175"/>
      <c r="C158" s="249" t="s">
        <v>188</v>
      </c>
      <c r="D158" s="250"/>
      <c r="E158" s="270">
        <f>SUM(F158:H158)</f>
        <v>0</v>
      </c>
      <c r="F158" s="270" t="str">
        <f>IF('①7.積算内訳（販促）'!F157="","",'①7.積算内訳（販促）'!F157)</f>
        <v/>
      </c>
      <c r="G158" s="270" t="str">
        <f>IF('①7.積算内訳（販促）'!G157="","",'①7.積算内訳（販促）'!G157)</f>
        <v/>
      </c>
      <c r="H158" s="656" t="str">
        <f>IF('①7.積算内訳（販促）'!H157="","",'①7.積算内訳（販促）'!H157)</f>
        <v/>
      </c>
      <c r="I158" s="1569" t="str">
        <f>IF('⑦1.活動計画変更（販促）'!C37="選択","",IF('⑦1.活動計画変更（販促）'!C37="変更",'⑦1.活動計画変更（販促）'!C37,IF('⑦1.活動計画変更（販促）'!C37="中止","中止","")))</f>
        <v/>
      </c>
      <c r="J158" s="249" t="s">
        <v>188</v>
      </c>
      <c r="K158" s="250"/>
      <c r="L158" s="270" t="str">
        <f>IF(SUM(M158:O158)=0,"",SUM(M158:O158))</f>
        <v/>
      </c>
      <c r="M158" s="251" t="str">
        <f>IF(F158="","",IF(I$158="中止","",F158))</f>
        <v/>
      </c>
      <c r="N158" s="251" t="str">
        <f>IF(G158="","",IF(I$158="中止","",G158))</f>
        <v/>
      </c>
      <c r="O158" s="251" t="str">
        <f>IF(H158="","",IF(I$158="中止","",H158))</f>
        <v/>
      </c>
      <c r="P158" s="1186"/>
      <c r="Q158" s="1173"/>
      <c r="R158" s="1174"/>
      <c r="S158" s="240"/>
      <c r="T158" s="213"/>
    </row>
    <row r="159" spans="2:20" ht="19.5" hidden="1" customHeight="1">
      <c r="B159" s="1176"/>
      <c r="C159" s="252" t="s">
        <v>189</v>
      </c>
      <c r="D159" s="253"/>
      <c r="E159" s="271">
        <f t="shared" ref="E159:E165" si="77">SUM(F159:H159)</f>
        <v>0</v>
      </c>
      <c r="F159" s="271" t="str">
        <f>IF('①7.積算内訳（販促）'!F158="","",'①7.積算内訳（販促）'!F158)</f>
        <v/>
      </c>
      <c r="G159" s="271" t="str">
        <f>IF('①7.積算内訳（販促）'!G158="","",'①7.積算内訳（販促）'!G158)</f>
        <v/>
      </c>
      <c r="H159" s="657" t="str">
        <f>IF('①7.積算内訳（販促）'!H158="","",'①7.積算内訳（販促）'!H158)</f>
        <v/>
      </c>
      <c r="I159" s="1570"/>
      <c r="J159" s="252" t="s">
        <v>189</v>
      </c>
      <c r="K159" s="253"/>
      <c r="L159" s="271" t="str">
        <f t="shared" ref="L159:L166" si="78">IF(SUM(M159:O159)=0,"",SUM(M159:O159))</f>
        <v/>
      </c>
      <c r="M159" s="254" t="str">
        <f t="shared" ref="M159:M166" si="79">IF(F159="","",IF(I$158="中止","",F159))</f>
        <v/>
      </c>
      <c r="N159" s="254" t="str">
        <f t="shared" ref="N159:N166" si="80">IF(G159="","",IF(I$158="中止","",G159))</f>
        <v/>
      </c>
      <c r="O159" s="254" t="str">
        <f t="shared" ref="O159:O166" si="81">IF(H159="","",IF(I$158="中止","",H159))</f>
        <v/>
      </c>
      <c r="P159" s="1171"/>
      <c r="Q159" s="1168"/>
      <c r="R159" s="1169"/>
      <c r="S159" s="237"/>
    </row>
    <row r="160" spans="2:20" ht="19.5" hidden="1" customHeight="1">
      <c r="B160" s="1176"/>
      <c r="C160" s="252" t="s">
        <v>190</v>
      </c>
      <c r="D160" s="253"/>
      <c r="E160" s="271">
        <f t="shared" si="77"/>
        <v>0</v>
      </c>
      <c r="F160" s="271" t="str">
        <f>IF('①7.積算内訳（販促）'!F159="","",'①7.積算内訳（販促）'!F159)</f>
        <v/>
      </c>
      <c r="G160" s="271" t="str">
        <f>IF('①7.積算内訳（販促）'!G159="","",'①7.積算内訳（販促）'!G159)</f>
        <v/>
      </c>
      <c r="H160" s="657" t="str">
        <f>IF('①7.積算内訳（販促）'!H159="","",'①7.積算内訳（販促）'!H159)</f>
        <v/>
      </c>
      <c r="I160" s="1570"/>
      <c r="J160" s="252" t="s">
        <v>190</v>
      </c>
      <c r="K160" s="253"/>
      <c r="L160" s="271" t="str">
        <f t="shared" si="78"/>
        <v/>
      </c>
      <c r="M160" s="254" t="str">
        <f t="shared" si="79"/>
        <v/>
      </c>
      <c r="N160" s="254" t="str">
        <f t="shared" si="80"/>
        <v/>
      </c>
      <c r="O160" s="254" t="str">
        <f t="shared" si="81"/>
        <v/>
      </c>
      <c r="P160" s="1171"/>
      <c r="Q160" s="1168"/>
      <c r="R160" s="1169"/>
      <c r="S160" s="237"/>
    </row>
    <row r="161" spans="2:20" ht="19.5" hidden="1" customHeight="1">
      <c r="B161" s="1176"/>
      <c r="C161" s="255" t="s">
        <v>191</v>
      </c>
      <c r="D161" s="253"/>
      <c r="E161" s="271">
        <f t="shared" si="77"/>
        <v>0</v>
      </c>
      <c r="F161" s="271" t="str">
        <f>IF('①7.積算内訳（販促）'!F160="","",'①7.積算内訳（販促）'!F160)</f>
        <v/>
      </c>
      <c r="G161" s="271" t="str">
        <f>IF('①7.積算内訳（販促）'!G160="","",'①7.積算内訳（販促）'!G160)</f>
        <v/>
      </c>
      <c r="H161" s="657" t="str">
        <f>IF('①7.積算内訳（販促）'!H160="","",'①7.積算内訳（販促）'!H160)</f>
        <v/>
      </c>
      <c r="I161" s="1570"/>
      <c r="J161" s="255" t="s">
        <v>191</v>
      </c>
      <c r="K161" s="253"/>
      <c r="L161" s="271" t="str">
        <f t="shared" si="78"/>
        <v/>
      </c>
      <c r="M161" s="254" t="str">
        <f t="shared" si="79"/>
        <v/>
      </c>
      <c r="N161" s="254" t="str">
        <f t="shared" si="80"/>
        <v/>
      </c>
      <c r="O161" s="254" t="str">
        <f t="shared" si="81"/>
        <v/>
      </c>
      <c r="P161" s="1171"/>
      <c r="Q161" s="1168"/>
      <c r="R161" s="1169"/>
      <c r="S161" s="237"/>
    </row>
    <row r="162" spans="2:20" ht="19.5" hidden="1" customHeight="1">
      <c r="B162" s="1176"/>
      <c r="C162" s="252" t="s">
        <v>192</v>
      </c>
      <c r="D162" s="253"/>
      <c r="E162" s="271">
        <f t="shared" si="77"/>
        <v>0</v>
      </c>
      <c r="F162" s="271" t="str">
        <f>IF('①7.積算内訳（販促）'!F161="","",'①7.積算内訳（販促）'!F161)</f>
        <v/>
      </c>
      <c r="G162" s="271" t="str">
        <f>IF('①7.積算内訳（販促）'!G161="","",'①7.積算内訳（販促）'!G161)</f>
        <v/>
      </c>
      <c r="H162" s="657" t="str">
        <f>IF('①7.積算内訳（販促）'!H161="","",'①7.積算内訳（販促）'!H161)</f>
        <v/>
      </c>
      <c r="I162" s="1570"/>
      <c r="J162" s="252" t="s">
        <v>192</v>
      </c>
      <c r="K162" s="253"/>
      <c r="L162" s="271" t="str">
        <f t="shared" si="78"/>
        <v/>
      </c>
      <c r="M162" s="254" t="str">
        <f t="shared" si="79"/>
        <v/>
      </c>
      <c r="N162" s="254" t="str">
        <f t="shared" si="80"/>
        <v/>
      </c>
      <c r="O162" s="254" t="str">
        <f t="shared" si="81"/>
        <v/>
      </c>
      <c r="P162" s="1171"/>
      <c r="Q162" s="1168"/>
      <c r="R162" s="1169"/>
      <c r="S162" s="240"/>
      <c r="T162" s="213"/>
    </row>
    <row r="163" spans="2:20" ht="19.5" hidden="1" customHeight="1">
      <c r="B163" s="1176"/>
      <c r="C163" s="252" t="s">
        <v>193</v>
      </c>
      <c r="D163" s="253"/>
      <c r="E163" s="271">
        <f t="shared" si="77"/>
        <v>0</v>
      </c>
      <c r="F163" s="658" t="str">
        <f>IF('①7.積算内訳（販促）'!F162="","",'①7.積算内訳（販促）'!F162)</f>
        <v/>
      </c>
      <c r="G163" s="658" t="str">
        <f>IF('①7.積算内訳（販促）'!G162="","",'①7.積算内訳（販促）'!G162)</f>
        <v/>
      </c>
      <c r="H163" s="657" t="str">
        <f>IF('①7.積算内訳（販促）'!H162="","",'①7.積算内訳（販促）'!H162)</f>
        <v/>
      </c>
      <c r="I163" s="1570"/>
      <c r="J163" s="252" t="s">
        <v>193</v>
      </c>
      <c r="K163" s="253"/>
      <c r="L163" s="271" t="str">
        <f t="shared" si="78"/>
        <v/>
      </c>
      <c r="M163" s="256" t="str">
        <f t="shared" si="79"/>
        <v/>
      </c>
      <c r="N163" s="256" t="str">
        <f t="shared" si="80"/>
        <v/>
      </c>
      <c r="O163" s="256" t="str">
        <f t="shared" si="81"/>
        <v/>
      </c>
      <c r="P163" s="1171"/>
      <c r="Q163" s="1191"/>
      <c r="R163" s="1192"/>
      <c r="S163" s="240"/>
      <c r="T163" s="213"/>
    </row>
    <row r="164" spans="2:20" ht="19.5" hidden="1" customHeight="1">
      <c r="B164" s="1176"/>
      <c r="C164" s="257" t="s">
        <v>194</v>
      </c>
      <c r="D164" s="253"/>
      <c r="E164" s="271">
        <f t="shared" si="77"/>
        <v>0</v>
      </c>
      <c r="F164" s="271" t="str">
        <f>IF('①7.積算内訳（販促）'!F163="","",'①7.積算内訳（販促）'!F163)</f>
        <v/>
      </c>
      <c r="G164" s="271" t="str">
        <f>IF('①7.積算内訳（販促）'!G163="","",'①7.積算内訳（販促）'!G163)</f>
        <v/>
      </c>
      <c r="H164" s="657" t="str">
        <f>IF('①7.積算内訳（販促）'!H163="","",'①7.積算内訳（販促）'!H163)</f>
        <v/>
      </c>
      <c r="I164" s="1570"/>
      <c r="J164" s="257" t="s">
        <v>194</v>
      </c>
      <c r="K164" s="253"/>
      <c r="L164" s="271" t="str">
        <f t="shared" si="78"/>
        <v/>
      </c>
      <c r="M164" s="254" t="str">
        <f t="shared" si="79"/>
        <v/>
      </c>
      <c r="N164" s="254" t="str">
        <f t="shared" si="80"/>
        <v/>
      </c>
      <c r="O164" s="254" t="str">
        <f t="shared" si="81"/>
        <v/>
      </c>
      <c r="P164" s="1171"/>
      <c r="Q164" s="1168"/>
      <c r="R164" s="1169"/>
      <c r="S164" s="240"/>
      <c r="T164" s="213"/>
    </row>
    <row r="165" spans="2:20" ht="19.5" hidden="1" customHeight="1">
      <c r="B165" s="1176"/>
      <c r="C165" s="252" t="s">
        <v>195</v>
      </c>
      <c r="D165" s="253"/>
      <c r="E165" s="271">
        <f t="shared" si="77"/>
        <v>0</v>
      </c>
      <c r="F165" s="271" t="str">
        <f>IF('①7.積算内訳（販促）'!F164="","",'①7.積算内訳（販促）'!F164)</f>
        <v/>
      </c>
      <c r="G165" s="271" t="str">
        <f>IF('①7.積算内訳（販促）'!G164="","",'①7.積算内訳（販促）'!G164)</f>
        <v/>
      </c>
      <c r="H165" s="657" t="str">
        <f>IF('①7.積算内訳（販促）'!H164="","",'①7.積算内訳（販促）'!H164)</f>
        <v/>
      </c>
      <c r="I165" s="1570"/>
      <c r="J165" s="252" t="s">
        <v>195</v>
      </c>
      <c r="K165" s="253"/>
      <c r="L165" s="271" t="str">
        <f t="shared" si="78"/>
        <v/>
      </c>
      <c r="M165" s="254" t="str">
        <f t="shared" si="79"/>
        <v/>
      </c>
      <c r="N165" s="254" t="str">
        <f t="shared" si="80"/>
        <v/>
      </c>
      <c r="O165" s="254" t="str">
        <f t="shared" si="81"/>
        <v/>
      </c>
      <c r="P165" s="1171"/>
      <c r="Q165" s="1168"/>
      <c r="R165" s="1169"/>
      <c r="S165" s="240"/>
      <c r="T165" s="213"/>
    </row>
    <row r="166" spans="2:20" ht="19.5" hidden="1" customHeight="1" thickBot="1">
      <c r="B166" s="1177"/>
      <c r="C166" s="258" t="s">
        <v>196</v>
      </c>
      <c r="D166" s="662" t="str">
        <f>IF('①7.積算内訳（販促）'!D165="","",'①7.積算内訳（販促）'!D165)</f>
        <v/>
      </c>
      <c r="E166" s="272">
        <f>SUM(F166:H166)</f>
        <v>0</v>
      </c>
      <c r="F166" s="272" t="str">
        <f>IF('①7.積算内訳（販促）'!F165="","",'①7.積算内訳（販促）'!F165)</f>
        <v/>
      </c>
      <c r="G166" s="272" t="str">
        <f>IF('①7.積算内訳（販促）'!G165="","",'①7.積算内訳（販促）'!G165)</f>
        <v/>
      </c>
      <c r="H166" s="659" t="str">
        <f>IF('①7.積算内訳（販促）'!H165="","",'①7.積算内訳（販促）'!H165)</f>
        <v/>
      </c>
      <c r="I166" s="1571"/>
      <c r="J166" s="258" t="s">
        <v>196</v>
      </c>
      <c r="K166" s="259"/>
      <c r="L166" s="272" t="str">
        <f t="shared" si="78"/>
        <v/>
      </c>
      <c r="M166" s="260" t="str">
        <f t="shared" si="79"/>
        <v/>
      </c>
      <c r="N166" s="260" t="str">
        <f t="shared" si="80"/>
        <v/>
      </c>
      <c r="O166" s="260" t="str">
        <f t="shared" si="81"/>
        <v/>
      </c>
      <c r="P166" s="1172"/>
      <c r="Q166" s="1189"/>
      <c r="R166" s="1190"/>
      <c r="S166" s="240"/>
      <c r="T166" s="213"/>
    </row>
    <row r="167" spans="2:20" ht="37.5" hidden="1" customHeight="1">
      <c r="B167" s="368" t="str">
        <f>IF('①4.事業内容（販促）'!B21="","",'①4.事業内容（販促）'!B21)</f>
        <v/>
      </c>
      <c r="C167" s="1187" t="str">
        <f>IF('①4.事業内容（販促）'!C21="","",'①4.事業内容（販促）'!C21)</f>
        <v/>
      </c>
      <c r="D167" s="1188"/>
      <c r="E167" s="267">
        <f>SUM(E168:E176)</f>
        <v>0</v>
      </c>
      <c r="F167" s="267">
        <f>SUM(F168:F176)</f>
        <v>0</v>
      </c>
      <c r="G167" s="267">
        <f>SUM(G168:G176)</f>
        <v>0</v>
      </c>
      <c r="H167" s="660">
        <f>SUM(H168:H176)</f>
        <v>0</v>
      </c>
      <c r="I167" s="664" t="str">
        <f>IF(B167="","",B167)</f>
        <v/>
      </c>
      <c r="J167" s="1199" t="str">
        <f>IF('⑦1.活動計画変更（販促）'!C39="変更",'⑦1.活動計画変更（販促）'!D39,IF('⑦1.活動計画変更（販促）'!C39="選択",'⑦1.活動計画変更（販促）'!D38,""))</f>
        <v/>
      </c>
      <c r="K167" s="1200"/>
      <c r="L167" s="267" t="str">
        <f>IF(SUM(L168:L176)=0,"",SUM(L168:L176))</f>
        <v/>
      </c>
      <c r="M167" s="267" t="str">
        <f>IF(SUM(M168:M176)=0,"",SUM(M168:M176))</f>
        <v/>
      </c>
      <c r="N167" s="267" t="str">
        <f>IF(SUM(N168:N176)=0,"",SUM(N168:N176))</f>
        <v/>
      </c>
      <c r="O167" s="267" t="str">
        <f>IF(SUM(O168:O176)=0,"",SUM(O168:O176))</f>
        <v/>
      </c>
      <c r="P167" s="261"/>
      <c r="Q167" s="1195"/>
      <c r="R167" s="1196"/>
      <c r="S167" s="237"/>
    </row>
    <row r="168" spans="2:20" ht="19.5" hidden="1" customHeight="1">
      <c r="B168" s="1175"/>
      <c r="C168" s="249" t="s">
        <v>188</v>
      </c>
      <c r="D168" s="250"/>
      <c r="E168" s="270">
        <f>SUM(F168:H168)</f>
        <v>0</v>
      </c>
      <c r="F168" s="270" t="str">
        <f>IF('①7.積算内訳（販促）'!F167="","",'①7.積算内訳（販促）'!F167)</f>
        <v/>
      </c>
      <c r="G168" s="270" t="str">
        <f>IF('①7.積算内訳（販促）'!G167="","",'①7.積算内訳（販促）'!G167)</f>
        <v/>
      </c>
      <c r="H168" s="656" t="str">
        <f>IF('①7.積算内訳（販促）'!H167="","",'①7.積算内訳（販促）'!H167)</f>
        <v/>
      </c>
      <c r="I168" s="1569" t="str">
        <f>IF('⑦1.活動計画変更（販促）'!C39="選択","",IF('⑦1.活動計画変更（販促）'!C39="変更",'⑦1.活動計画変更（販促）'!C39,IF('⑦1.活動計画変更（販促）'!C39="中止","中止","")))</f>
        <v/>
      </c>
      <c r="J168" s="249" t="s">
        <v>188</v>
      </c>
      <c r="K168" s="250"/>
      <c r="L168" s="270" t="str">
        <f>IF(SUM(M168:O168)=0,"",SUM(M168:O168))</f>
        <v/>
      </c>
      <c r="M168" s="251" t="str">
        <f>IF(F168="","",IF(I$168="中止","",F168))</f>
        <v/>
      </c>
      <c r="N168" s="251" t="str">
        <f>IF(G168="","",IF(I$168="中止","",G168))</f>
        <v/>
      </c>
      <c r="O168" s="251" t="str">
        <f>IF(H168="","",IF(I$168="中止","",H168))</f>
        <v/>
      </c>
      <c r="P168" s="1186"/>
      <c r="Q168" s="1173"/>
      <c r="R168" s="1174"/>
      <c r="S168" s="240"/>
      <c r="T168" s="213"/>
    </row>
    <row r="169" spans="2:20" ht="19.5" hidden="1" customHeight="1">
      <c r="B169" s="1176"/>
      <c r="C169" s="252" t="s">
        <v>189</v>
      </c>
      <c r="D169" s="253"/>
      <c r="E169" s="271">
        <f t="shared" ref="E169:E175" si="82">SUM(F169:H169)</f>
        <v>0</v>
      </c>
      <c r="F169" s="271" t="str">
        <f>IF('①7.積算内訳（販促）'!F168="","",'①7.積算内訳（販促）'!F168)</f>
        <v/>
      </c>
      <c r="G169" s="271" t="str">
        <f>IF('①7.積算内訳（販促）'!G168="","",'①7.積算内訳（販促）'!G168)</f>
        <v/>
      </c>
      <c r="H169" s="657" t="str">
        <f>IF('①7.積算内訳（販促）'!H168="","",'①7.積算内訳（販促）'!H168)</f>
        <v/>
      </c>
      <c r="I169" s="1570"/>
      <c r="J169" s="252" t="s">
        <v>189</v>
      </c>
      <c r="K169" s="253"/>
      <c r="L169" s="271" t="str">
        <f t="shared" ref="L169:L176" si="83">IF(SUM(M169:O169)=0,"",SUM(M169:O169))</f>
        <v/>
      </c>
      <c r="M169" s="254" t="str">
        <f t="shared" ref="M169:M176" si="84">IF(F169="","",IF(I$168="中止","",F169))</f>
        <v/>
      </c>
      <c r="N169" s="254" t="str">
        <f t="shared" ref="N169:N176" si="85">IF(G169="","",IF(I$168="中止","",G169))</f>
        <v/>
      </c>
      <c r="O169" s="254" t="str">
        <f t="shared" ref="O169:O176" si="86">IF(H169="","",IF(I$168="中止","",H169))</f>
        <v/>
      </c>
      <c r="P169" s="1171"/>
      <c r="Q169" s="1168"/>
      <c r="R169" s="1169"/>
      <c r="S169" s="237"/>
    </row>
    <row r="170" spans="2:20" ht="19.5" hidden="1" customHeight="1">
      <c r="B170" s="1176"/>
      <c r="C170" s="252" t="s">
        <v>190</v>
      </c>
      <c r="D170" s="253"/>
      <c r="E170" s="271">
        <f t="shared" si="82"/>
        <v>0</v>
      </c>
      <c r="F170" s="271" t="str">
        <f>IF('①7.積算内訳（販促）'!F169="","",'①7.積算内訳（販促）'!F169)</f>
        <v/>
      </c>
      <c r="G170" s="271" t="str">
        <f>IF('①7.積算内訳（販促）'!G169="","",'①7.積算内訳（販促）'!G169)</f>
        <v/>
      </c>
      <c r="H170" s="657" t="str">
        <f>IF('①7.積算内訳（販促）'!H169="","",'①7.積算内訳（販促）'!H169)</f>
        <v/>
      </c>
      <c r="I170" s="1570"/>
      <c r="J170" s="252" t="s">
        <v>190</v>
      </c>
      <c r="K170" s="253"/>
      <c r="L170" s="271" t="str">
        <f t="shared" si="83"/>
        <v/>
      </c>
      <c r="M170" s="254" t="str">
        <f t="shared" si="84"/>
        <v/>
      </c>
      <c r="N170" s="254" t="str">
        <f t="shared" si="85"/>
        <v/>
      </c>
      <c r="O170" s="254" t="str">
        <f t="shared" si="86"/>
        <v/>
      </c>
      <c r="P170" s="1171"/>
      <c r="Q170" s="1168"/>
      <c r="R170" s="1169"/>
      <c r="S170" s="237"/>
    </row>
    <row r="171" spans="2:20" ht="19.5" hidden="1" customHeight="1">
      <c r="B171" s="1176"/>
      <c r="C171" s="255" t="s">
        <v>191</v>
      </c>
      <c r="D171" s="253"/>
      <c r="E171" s="271">
        <f t="shared" si="82"/>
        <v>0</v>
      </c>
      <c r="F171" s="271" t="str">
        <f>IF('①7.積算内訳（販促）'!F170="","",'①7.積算内訳（販促）'!F170)</f>
        <v/>
      </c>
      <c r="G171" s="271" t="str">
        <f>IF('①7.積算内訳（販促）'!G170="","",'①7.積算内訳（販促）'!G170)</f>
        <v/>
      </c>
      <c r="H171" s="657" t="str">
        <f>IF('①7.積算内訳（販促）'!H170="","",'①7.積算内訳（販促）'!H170)</f>
        <v/>
      </c>
      <c r="I171" s="1570"/>
      <c r="J171" s="255" t="s">
        <v>191</v>
      </c>
      <c r="K171" s="253"/>
      <c r="L171" s="271" t="str">
        <f t="shared" si="83"/>
        <v/>
      </c>
      <c r="M171" s="254" t="str">
        <f t="shared" si="84"/>
        <v/>
      </c>
      <c r="N171" s="254" t="str">
        <f t="shared" si="85"/>
        <v/>
      </c>
      <c r="O171" s="254" t="str">
        <f t="shared" si="86"/>
        <v/>
      </c>
      <c r="P171" s="1171"/>
      <c r="Q171" s="1168"/>
      <c r="R171" s="1169"/>
      <c r="S171" s="237"/>
    </row>
    <row r="172" spans="2:20" ht="19.5" hidden="1" customHeight="1">
      <c r="B172" s="1176"/>
      <c r="C172" s="252" t="s">
        <v>192</v>
      </c>
      <c r="D172" s="253"/>
      <c r="E172" s="271">
        <f t="shared" si="82"/>
        <v>0</v>
      </c>
      <c r="F172" s="271" t="str">
        <f>IF('①7.積算内訳（販促）'!F171="","",'①7.積算内訳（販促）'!F171)</f>
        <v/>
      </c>
      <c r="G172" s="271" t="str">
        <f>IF('①7.積算内訳（販促）'!G171="","",'①7.積算内訳（販促）'!G171)</f>
        <v/>
      </c>
      <c r="H172" s="657" t="str">
        <f>IF('①7.積算内訳（販促）'!H171="","",'①7.積算内訳（販促）'!H171)</f>
        <v/>
      </c>
      <c r="I172" s="1570"/>
      <c r="J172" s="252" t="s">
        <v>192</v>
      </c>
      <c r="K172" s="253"/>
      <c r="L172" s="271" t="str">
        <f t="shared" si="83"/>
        <v/>
      </c>
      <c r="M172" s="254" t="str">
        <f t="shared" si="84"/>
        <v/>
      </c>
      <c r="N172" s="254" t="str">
        <f t="shared" si="85"/>
        <v/>
      </c>
      <c r="O172" s="254" t="str">
        <f t="shared" si="86"/>
        <v/>
      </c>
      <c r="P172" s="1171"/>
      <c r="Q172" s="1168"/>
      <c r="R172" s="1169"/>
      <c r="S172" s="240"/>
      <c r="T172" s="213"/>
    </row>
    <row r="173" spans="2:20" ht="19.5" hidden="1" customHeight="1">
      <c r="B173" s="1176"/>
      <c r="C173" s="252" t="s">
        <v>193</v>
      </c>
      <c r="D173" s="253"/>
      <c r="E173" s="271">
        <f t="shared" si="82"/>
        <v>0</v>
      </c>
      <c r="F173" s="658" t="str">
        <f>IF('①7.積算内訳（販促）'!F172="","",'①7.積算内訳（販促）'!F172)</f>
        <v/>
      </c>
      <c r="G173" s="658" t="str">
        <f>IF('①7.積算内訳（販促）'!G172="","",'①7.積算内訳（販促）'!G172)</f>
        <v/>
      </c>
      <c r="H173" s="657" t="str">
        <f>IF('①7.積算内訳（販促）'!H172="","",'①7.積算内訳（販促）'!H172)</f>
        <v/>
      </c>
      <c r="I173" s="1570"/>
      <c r="J173" s="252" t="s">
        <v>193</v>
      </c>
      <c r="K173" s="253"/>
      <c r="L173" s="271" t="str">
        <f t="shared" si="83"/>
        <v/>
      </c>
      <c r="M173" s="256" t="str">
        <f t="shared" si="84"/>
        <v/>
      </c>
      <c r="N173" s="256" t="str">
        <f t="shared" si="85"/>
        <v/>
      </c>
      <c r="O173" s="256" t="str">
        <f t="shared" si="86"/>
        <v/>
      </c>
      <c r="P173" s="1171"/>
      <c r="Q173" s="1168"/>
      <c r="R173" s="1169"/>
      <c r="S173" s="240"/>
      <c r="T173" s="213"/>
    </row>
    <row r="174" spans="2:20" ht="19.5" hidden="1" customHeight="1">
      <c r="B174" s="1176"/>
      <c r="C174" s="257" t="s">
        <v>194</v>
      </c>
      <c r="D174" s="253"/>
      <c r="E174" s="271">
        <f t="shared" si="82"/>
        <v>0</v>
      </c>
      <c r="F174" s="271" t="str">
        <f>IF('①7.積算内訳（販促）'!F173="","",'①7.積算内訳（販促）'!F173)</f>
        <v/>
      </c>
      <c r="G174" s="271" t="str">
        <f>IF('①7.積算内訳（販促）'!G173="","",'①7.積算内訳（販促）'!G173)</f>
        <v/>
      </c>
      <c r="H174" s="657" t="str">
        <f>IF('①7.積算内訳（販促）'!H173="","",'①7.積算内訳（販促）'!H173)</f>
        <v/>
      </c>
      <c r="I174" s="1570"/>
      <c r="J174" s="257" t="s">
        <v>194</v>
      </c>
      <c r="K174" s="253"/>
      <c r="L174" s="271" t="str">
        <f t="shared" si="83"/>
        <v/>
      </c>
      <c r="M174" s="254" t="str">
        <f t="shared" si="84"/>
        <v/>
      </c>
      <c r="N174" s="254" t="str">
        <f t="shared" si="85"/>
        <v/>
      </c>
      <c r="O174" s="254" t="str">
        <f t="shared" si="86"/>
        <v/>
      </c>
      <c r="P174" s="1171"/>
      <c r="Q174" s="1168"/>
      <c r="R174" s="1169"/>
      <c r="S174" s="240"/>
      <c r="T174" s="213"/>
    </row>
    <row r="175" spans="2:20" ht="19.5" hidden="1" customHeight="1">
      <c r="B175" s="1176"/>
      <c r="C175" s="252" t="s">
        <v>195</v>
      </c>
      <c r="D175" s="253"/>
      <c r="E175" s="271">
        <f t="shared" si="82"/>
        <v>0</v>
      </c>
      <c r="F175" s="271" t="str">
        <f>IF('①7.積算内訳（販促）'!F174="","",'①7.積算内訳（販促）'!F174)</f>
        <v/>
      </c>
      <c r="G175" s="271" t="str">
        <f>IF('①7.積算内訳（販促）'!G174="","",'①7.積算内訳（販促）'!G174)</f>
        <v/>
      </c>
      <c r="H175" s="657" t="str">
        <f>IF('①7.積算内訳（販促）'!H174="","",'①7.積算内訳（販促）'!H174)</f>
        <v/>
      </c>
      <c r="I175" s="1570"/>
      <c r="J175" s="252" t="s">
        <v>195</v>
      </c>
      <c r="K175" s="253"/>
      <c r="L175" s="271" t="str">
        <f t="shared" si="83"/>
        <v/>
      </c>
      <c r="M175" s="254" t="str">
        <f t="shared" si="84"/>
        <v/>
      </c>
      <c r="N175" s="254" t="str">
        <f t="shared" si="85"/>
        <v/>
      </c>
      <c r="O175" s="254" t="str">
        <f t="shared" si="86"/>
        <v/>
      </c>
      <c r="P175" s="1171"/>
      <c r="Q175" s="1168"/>
      <c r="R175" s="1169"/>
      <c r="S175" s="240"/>
      <c r="T175" s="213"/>
    </row>
    <row r="176" spans="2:20" ht="19.5" hidden="1" customHeight="1" thickBot="1">
      <c r="B176" s="1176"/>
      <c r="C176" s="258" t="s">
        <v>196</v>
      </c>
      <c r="D176" s="662" t="str">
        <f>IF('①7.積算内訳（販促）'!D175="","",'①7.積算内訳（販促）'!D175)</f>
        <v/>
      </c>
      <c r="E176" s="277">
        <f>SUM(F176:H176)</f>
        <v>0</v>
      </c>
      <c r="F176" s="272" t="str">
        <f>IF('①7.積算内訳（販促）'!F175="","",'①7.積算内訳（販促）'!F175)</f>
        <v/>
      </c>
      <c r="G176" s="272" t="str">
        <f>IF('①7.積算内訳（販促）'!G175="","",'①7.積算内訳（販促）'!G175)</f>
        <v/>
      </c>
      <c r="H176" s="659" t="str">
        <f>IF('①7.積算内訳（販促）'!H175="","",'①7.積算内訳（販促）'!H175)</f>
        <v/>
      </c>
      <c r="I176" s="1571"/>
      <c r="J176" s="258" t="s">
        <v>196</v>
      </c>
      <c r="K176" s="259"/>
      <c r="L176" s="272" t="str">
        <f t="shared" si="83"/>
        <v/>
      </c>
      <c r="M176" s="260" t="str">
        <f t="shared" si="84"/>
        <v/>
      </c>
      <c r="N176" s="260" t="str">
        <f t="shared" si="85"/>
        <v/>
      </c>
      <c r="O176" s="260" t="str">
        <f t="shared" si="86"/>
        <v/>
      </c>
      <c r="P176" s="1171"/>
      <c r="Q176" s="1203"/>
      <c r="R176" s="1204"/>
      <c r="S176" s="240"/>
      <c r="T176" s="213"/>
    </row>
    <row r="177" spans="2:20" ht="37.5" hidden="1" customHeight="1">
      <c r="B177" s="268" t="str">
        <f>IF('①4.事業内容（販促）'!B22="","",'①4.事業内容（販促）'!B22)</f>
        <v/>
      </c>
      <c r="C177" s="1199" t="str">
        <f>IF('①4.事業内容（販促）'!C22="","",'①4.事業内容（販促）'!C22)</f>
        <v/>
      </c>
      <c r="D177" s="1200"/>
      <c r="E177" s="269">
        <f>SUM(E178:E186)</f>
        <v>0</v>
      </c>
      <c r="F177" s="269">
        <f>SUM(F178:F186)</f>
        <v>0</v>
      </c>
      <c r="G177" s="269">
        <f>SUM(G178:G186)</f>
        <v>0</v>
      </c>
      <c r="H177" s="661">
        <f>SUM(H178:H186)</f>
        <v>0</v>
      </c>
      <c r="I177" s="664" t="str">
        <f>IF(B177="","",B177)</f>
        <v/>
      </c>
      <c r="J177" s="1199" t="str">
        <f>IF('⑦1.活動計画変更（販促）'!C41="変更",'⑦1.活動計画変更（販促）'!D41,IF('⑦1.活動計画変更（販促）'!C41="選択",'⑦1.活動計画変更（販促）'!D40,""))</f>
        <v/>
      </c>
      <c r="K177" s="1200"/>
      <c r="L177" s="267" t="str">
        <f>IF(SUM(L178:L186)=0,"",SUM(L178:L186))</f>
        <v/>
      </c>
      <c r="M177" s="267" t="str">
        <f>IF(SUM(M178:M186)=0,"",SUM(M178:M186))</f>
        <v/>
      </c>
      <c r="N177" s="267" t="str">
        <f>IF(SUM(N178:N186)=0,"",SUM(N178:N186))</f>
        <v/>
      </c>
      <c r="O177" s="267" t="str">
        <f>IF(SUM(O178:O186)=0,"",SUM(O178:O186))</f>
        <v/>
      </c>
      <c r="P177" s="263"/>
      <c r="Q177" s="1201"/>
      <c r="R177" s="1202"/>
      <c r="S177" s="237"/>
    </row>
    <row r="178" spans="2:20" ht="19.5" hidden="1" customHeight="1">
      <c r="B178" s="1175"/>
      <c r="C178" s="249" t="s">
        <v>188</v>
      </c>
      <c r="D178" s="250"/>
      <c r="E178" s="270">
        <f>SUM(F178:H178)</f>
        <v>0</v>
      </c>
      <c r="F178" s="270" t="str">
        <f>IF('①7.積算内訳（販促）'!F177="","",'①7.積算内訳（販促）'!F177)</f>
        <v/>
      </c>
      <c r="G178" s="270" t="str">
        <f>IF('①7.積算内訳（販促）'!G177="","",'①7.積算内訳（販促）'!G177)</f>
        <v/>
      </c>
      <c r="H178" s="656" t="str">
        <f>IF('①7.積算内訳（販促）'!H177="","",'①7.積算内訳（販促）'!H177)</f>
        <v/>
      </c>
      <c r="I178" s="1569" t="str">
        <f>IF('⑦1.活動計画変更（販促）'!C41="選択","",IF('⑦1.活動計画変更（販促）'!C41="変更",'⑦1.活動計画変更（販促）'!C41,IF('⑦1.活動計画変更（販促）'!C41="中止","中止","")))</f>
        <v/>
      </c>
      <c r="J178" s="249" t="s">
        <v>188</v>
      </c>
      <c r="K178" s="250"/>
      <c r="L178" s="270" t="str">
        <f>IF(SUM(M178:O178)=0,"",SUM(M178:O178))</f>
        <v/>
      </c>
      <c r="M178" s="251" t="str">
        <f>IF(F178="","",IF(I$178="中止","",F178))</f>
        <v/>
      </c>
      <c r="N178" s="251" t="str">
        <f>IF(G178="","",IF(I$178="中止","",G178))</f>
        <v/>
      </c>
      <c r="O178" s="251" t="str">
        <f>IF(H178="","",IF(I$178="中止","",H178))</f>
        <v/>
      </c>
      <c r="P178" s="1186"/>
      <c r="Q178" s="1173"/>
      <c r="R178" s="1174"/>
      <c r="S178" s="240"/>
      <c r="T178" s="213"/>
    </row>
    <row r="179" spans="2:20" ht="19.5" hidden="1" customHeight="1">
      <c r="B179" s="1176"/>
      <c r="C179" s="252" t="s">
        <v>189</v>
      </c>
      <c r="D179" s="253"/>
      <c r="E179" s="271">
        <f t="shared" ref="E179:E185" si="87">SUM(F179:H179)</f>
        <v>0</v>
      </c>
      <c r="F179" s="271" t="str">
        <f>IF('①7.積算内訳（販促）'!F178="","",'①7.積算内訳（販促）'!F178)</f>
        <v/>
      </c>
      <c r="G179" s="271" t="str">
        <f>IF('①7.積算内訳（販促）'!G178="","",'①7.積算内訳（販促）'!G178)</f>
        <v/>
      </c>
      <c r="H179" s="657" t="str">
        <f>IF('①7.積算内訳（販促）'!H178="","",'①7.積算内訳（販促）'!H178)</f>
        <v/>
      </c>
      <c r="I179" s="1570"/>
      <c r="J179" s="252" t="s">
        <v>189</v>
      </c>
      <c r="K179" s="253"/>
      <c r="L179" s="271" t="str">
        <f t="shared" ref="L179:L186" si="88">IF(SUM(M179:O179)=0,"",SUM(M179:O179))</f>
        <v/>
      </c>
      <c r="M179" s="254" t="str">
        <f t="shared" ref="M179:M186" si="89">IF(F179="","",IF(I$178="中止","",F179))</f>
        <v/>
      </c>
      <c r="N179" s="254" t="str">
        <f t="shared" ref="N179:N186" si="90">IF(G179="","",IF(I$178="中止","",G179))</f>
        <v/>
      </c>
      <c r="O179" s="254" t="str">
        <f t="shared" ref="O179:O186" si="91">IF(H179="","",IF(I$178="中止","",H179))</f>
        <v/>
      </c>
      <c r="P179" s="1171"/>
      <c r="Q179" s="1168"/>
      <c r="R179" s="1169"/>
      <c r="S179" s="237"/>
    </row>
    <row r="180" spans="2:20" ht="19.5" hidden="1" customHeight="1">
      <c r="B180" s="1176"/>
      <c r="C180" s="252" t="s">
        <v>190</v>
      </c>
      <c r="D180" s="253"/>
      <c r="E180" s="271">
        <f t="shared" si="87"/>
        <v>0</v>
      </c>
      <c r="F180" s="271" t="str">
        <f>IF('①7.積算内訳（販促）'!F179="","",'①7.積算内訳（販促）'!F179)</f>
        <v/>
      </c>
      <c r="G180" s="271" t="str">
        <f>IF('①7.積算内訳（販促）'!G179="","",'①7.積算内訳（販促）'!G179)</f>
        <v/>
      </c>
      <c r="H180" s="657" t="str">
        <f>IF('①7.積算内訳（販促）'!H179="","",'①7.積算内訳（販促）'!H179)</f>
        <v/>
      </c>
      <c r="I180" s="1570"/>
      <c r="J180" s="252" t="s">
        <v>190</v>
      </c>
      <c r="K180" s="253"/>
      <c r="L180" s="271" t="str">
        <f t="shared" si="88"/>
        <v/>
      </c>
      <c r="M180" s="254" t="str">
        <f t="shared" si="89"/>
        <v/>
      </c>
      <c r="N180" s="254" t="str">
        <f t="shared" si="90"/>
        <v/>
      </c>
      <c r="O180" s="254" t="str">
        <f t="shared" si="91"/>
        <v/>
      </c>
      <c r="P180" s="1171"/>
      <c r="Q180" s="1168"/>
      <c r="R180" s="1169"/>
      <c r="S180" s="237"/>
    </row>
    <row r="181" spans="2:20" ht="19.5" hidden="1" customHeight="1">
      <c r="B181" s="1176"/>
      <c r="C181" s="255" t="s">
        <v>191</v>
      </c>
      <c r="D181" s="253"/>
      <c r="E181" s="271">
        <f t="shared" si="87"/>
        <v>0</v>
      </c>
      <c r="F181" s="271" t="str">
        <f>IF('①7.積算内訳（販促）'!F180="","",'①7.積算内訳（販促）'!F180)</f>
        <v/>
      </c>
      <c r="G181" s="271" t="str">
        <f>IF('①7.積算内訳（販促）'!G180="","",'①7.積算内訳（販促）'!G180)</f>
        <v/>
      </c>
      <c r="H181" s="657" t="str">
        <f>IF('①7.積算内訳（販促）'!H180="","",'①7.積算内訳（販促）'!H180)</f>
        <v/>
      </c>
      <c r="I181" s="1570"/>
      <c r="J181" s="255" t="s">
        <v>191</v>
      </c>
      <c r="K181" s="253"/>
      <c r="L181" s="271" t="str">
        <f t="shared" si="88"/>
        <v/>
      </c>
      <c r="M181" s="254" t="str">
        <f t="shared" si="89"/>
        <v/>
      </c>
      <c r="N181" s="254" t="str">
        <f t="shared" si="90"/>
        <v/>
      </c>
      <c r="O181" s="254" t="str">
        <f t="shared" si="91"/>
        <v/>
      </c>
      <c r="P181" s="1171"/>
      <c r="Q181" s="1168"/>
      <c r="R181" s="1169"/>
      <c r="S181" s="237"/>
    </row>
    <row r="182" spans="2:20" ht="19.5" hidden="1" customHeight="1">
      <c r="B182" s="1176"/>
      <c r="C182" s="252" t="s">
        <v>192</v>
      </c>
      <c r="D182" s="253"/>
      <c r="E182" s="271">
        <f t="shared" si="87"/>
        <v>0</v>
      </c>
      <c r="F182" s="271" t="str">
        <f>IF('①7.積算内訳（販促）'!F181="","",'①7.積算内訳（販促）'!F181)</f>
        <v/>
      </c>
      <c r="G182" s="271" t="str">
        <f>IF('①7.積算内訳（販促）'!G181="","",'①7.積算内訳（販促）'!G181)</f>
        <v/>
      </c>
      <c r="H182" s="657" t="str">
        <f>IF('①7.積算内訳（販促）'!H181="","",'①7.積算内訳（販促）'!H181)</f>
        <v/>
      </c>
      <c r="I182" s="1570"/>
      <c r="J182" s="252" t="s">
        <v>192</v>
      </c>
      <c r="K182" s="253"/>
      <c r="L182" s="271" t="str">
        <f t="shared" si="88"/>
        <v/>
      </c>
      <c r="M182" s="254" t="str">
        <f t="shared" si="89"/>
        <v/>
      </c>
      <c r="N182" s="254" t="str">
        <f t="shared" si="90"/>
        <v/>
      </c>
      <c r="O182" s="254" t="str">
        <f t="shared" si="91"/>
        <v/>
      </c>
      <c r="P182" s="1171"/>
      <c r="Q182" s="1168"/>
      <c r="R182" s="1169"/>
      <c r="S182" s="240"/>
      <c r="T182" s="213"/>
    </row>
    <row r="183" spans="2:20" ht="19.5" hidden="1" customHeight="1">
      <c r="B183" s="1176"/>
      <c r="C183" s="252" t="s">
        <v>193</v>
      </c>
      <c r="D183" s="253"/>
      <c r="E183" s="271">
        <f t="shared" si="87"/>
        <v>0</v>
      </c>
      <c r="F183" s="658" t="str">
        <f>IF('①7.積算内訳（販促）'!F182="","",'①7.積算内訳（販促）'!F182)</f>
        <v/>
      </c>
      <c r="G183" s="658" t="str">
        <f>IF('①7.積算内訳（販促）'!G182="","",'①7.積算内訳（販促）'!G182)</f>
        <v/>
      </c>
      <c r="H183" s="657" t="str">
        <f>IF('①7.積算内訳（販促）'!H182="","",'①7.積算内訳（販促）'!H182)</f>
        <v/>
      </c>
      <c r="I183" s="1570"/>
      <c r="J183" s="252" t="s">
        <v>193</v>
      </c>
      <c r="K183" s="253"/>
      <c r="L183" s="271" t="str">
        <f t="shared" si="88"/>
        <v/>
      </c>
      <c r="M183" s="256" t="str">
        <f t="shared" si="89"/>
        <v/>
      </c>
      <c r="N183" s="256" t="str">
        <f t="shared" si="90"/>
        <v/>
      </c>
      <c r="O183" s="256" t="str">
        <f t="shared" si="91"/>
        <v/>
      </c>
      <c r="P183" s="1171"/>
      <c r="Q183" s="1191"/>
      <c r="R183" s="1192"/>
      <c r="S183" s="240"/>
      <c r="T183" s="213"/>
    </row>
    <row r="184" spans="2:20" ht="19.5" hidden="1" customHeight="1">
      <c r="B184" s="1176"/>
      <c r="C184" s="257" t="s">
        <v>194</v>
      </c>
      <c r="D184" s="253"/>
      <c r="E184" s="271">
        <f t="shared" si="87"/>
        <v>0</v>
      </c>
      <c r="F184" s="271" t="str">
        <f>IF('①7.積算内訳（販促）'!F183="","",'①7.積算内訳（販促）'!F183)</f>
        <v/>
      </c>
      <c r="G184" s="271" t="str">
        <f>IF('①7.積算内訳（販促）'!G183="","",'①7.積算内訳（販促）'!G183)</f>
        <v/>
      </c>
      <c r="H184" s="657" t="str">
        <f>IF('①7.積算内訳（販促）'!H183="","",'①7.積算内訳（販促）'!H183)</f>
        <v/>
      </c>
      <c r="I184" s="1570"/>
      <c r="J184" s="257" t="s">
        <v>194</v>
      </c>
      <c r="K184" s="253"/>
      <c r="L184" s="271" t="str">
        <f t="shared" si="88"/>
        <v/>
      </c>
      <c r="M184" s="254" t="str">
        <f t="shared" si="89"/>
        <v/>
      </c>
      <c r="N184" s="254" t="str">
        <f t="shared" si="90"/>
        <v/>
      </c>
      <c r="O184" s="254" t="str">
        <f t="shared" si="91"/>
        <v/>
      </c>
      <c r="P184" s="1171"/>
      <c r="Q184" s="1168"/>
      <c r="R184" s="1169"/>
      <c r="S184" s="240"/>
      <c r="T184" s="213"/>
    </row>
    <row r="185" spans="2:20" ht="19.5" hidden="1" customHeight="1">
      <c r="B185" s="1176"/>
      <c r="C185" s="252" t="s">
        <v>195</v>
      </c>
      <c r="D185" s="253"/>
      <c r="E185" s="271">
        <f t="shared" si="87"/>
        <v>0</v>
      </c>
      <c r="F185" s="271" t="str">
        <f>IF('①7.積算内訳（販促）'!F184="","",'①7.積算内訳（販促）'!F184)</f>
        <v/>
      </c>
      <c r="G185" s="271" t="str">
        <f>IF('①7.積算内訳（販促）'!G184="","",'①7.積算内訳（販促）'!G184)</f>
        <v/>
      </c>
      <c r="H185" s="657" t="str">
        <f>IF('①7.積算内訳（販促）'!H184="","",'①7.積算内訳（販促）'!H184)</f>
        <v/>
      </c>
      <c r="I185" s="1570"/>
      <c r="J185" s="252" t="s">
        <v>195</v>
      </c>
      <c r="K185" s="253"/>
      <c r="L185" s="271" t="str">
        <f t="shared" si="88"/>
        <v/>
      </c>
      <c r="M185" s="254" t="str">
        <f t="shared" si="89"/>
        <v/>
      </c>
      <c r="N185" s="254" t="str">
        <f t="shared" si="90"/>
        <v/>
      </c>
      <c r="O185" s="254" t="str">
        <f t="shared" si="91"/>
        <v/>
      </c>
      <c r="P185" s="1171"/>
      <c r="Q185" s="1168"/>
      <c r="R185" s="1169"/>
      <c r="S185" s="240"/>
      <c r="T185" s="213"/>
    </row>
    <row r="186" spans="2:20" ht="19.5" hidden="1" customHeight="1" thickBot="1">
      <c r="B186" s="1177"/>
      <c r="C186" s="258" t="s">
        <v>196</v>
      </c>
      <c r="D186" s="662" t="str">
        <f>IF('①7.積算内訳（販促）'!D185="","",'①7.積算内訳（販促）'!D185)</f>
        <v/>
      </c>
      <c r="E186" s="272">
        <f>SUM(F186:H186)</f>
        <v>0</v>
      </c>
      <c r="F186" s="272" t="str">
        <f>IF('①7.積算内訳（販促）'!F185="","",'①7.積算内訳（販促）'!F185)</f>
        <v/>
      </c>
      <c r="G186" s="272" t="str">
        <f>IF('①7.積算内訳（販促）'!G185="","",'①7.積算内訳（販促）'!G185)</f>
        <v/>
      </c>
      <c r="H186" s="659" t="str">
        <f>IF('①7.積算内訳（販促）'!H185="","",'①7.積算内訳（販促）'!H185)</f>
        <v/>
      </c>
      <c r="I186" s="1571"/>
      <c r="J186" s="258" t="s">
        <v>196</v>
      </c>
      <c r="K186" s="259"/>
      <c r="L186" s="272" t="str">
        <f t="shared" si="88"/>
        <v/>
      </c>
      <c r="M186" s="260" t="str">
        <f t="shared" si="89"/>
        <v/>
      </c>
      <c r="N186" s="260" t="str">
        <f t="shared" si="90"/>
        <v/>
      </c>
      <c r="O186" s="260" t="str">
        <f t="shared" si="91"/>
        <v/>
      </c>
      <c r="P186" s="1172"/>
      <c r="Q186" s="1189"/>
      <c r="R186" s="1190"/>
      <c r="S186" s="240"/>
      <c r="T186" s="213"/>
    </row>
    <row r="187" spans="2:20" ht="37.5" hidden="1" customHeight="1">
      <c r="B187" s="368" t="str">
        <f>IF('①4.事業内容（販促）'!B23="","",'①4.事業内容（販促）'!B23)</f>
        <v/>
      </c>
      <c r="C187" s="1187" t="str">
        <f>IF('①4.事業内容（販促）'!C23="","",'①4.事業内容（販促）'!C23)</f>
        <v/>
      </c>
      <c r="D187" s="1188"/>
      <c r="E187" s="267">
        <f>SUM(E188:E196)</f>
        <v>0</v>
      </c>
      <c r="F187" s="267">
        <f>SUM(F188:F196)</f>
        <v>0</v>
      </c>
      <c r="G187" s="267">
        <f>SUM(G188:G196)</f>
        <v>0</v>
      </c>
      <c r="H187" s="660">
        <f>SUM(H188:H196)</f>
        <v>0</v>
      </c>
      <c r="I187" s="664" t="str">
        <f>IF(B187="","",B187)</f>
        <v/>
      </c>
      <c r="J187" s="1199" t="str">
        <f>IF('⑦1.活動計画変更（販促）'!C43="変更",'⑦1.活動計画変更（販促）'!D43,IF('⑦1.活動計画変更（販促）'!C43="選択",'⑦1.活動計画変更（販促）'!D42,""))</f>
        <v/>
      </c>
      <c r="K187" s="1200"/>
      <c r="L187" s="267" t="str">
        <f>IF(SUM(L188:L196)=0,"",SUM(L188:L196))</f>
        <v/>
      </c>
      <c r="M187" s="267" t="str">
        <f>IF(SUM(M188:M196)=0,"",SUM(M188:M196))</f>
        <v/>
      </c>
      <c r="N187" s="267" t="str">
        <f>IF(SUM(N188:N196)=0,"",SUM(N188:N196))</f>
        <v/>
      </c>
      <c r="O187" s="267" t="str">
        <f>IF(SUM(O188:O196)=0,"",SUM(O188:O196))</f>
        <v/>
      </c>
      <c r="P187" s="261"/>
      <c r="Q187" s="1195"/>
      <c r="R187" s="1196"/>
      <c r="S187" s="237"/>
    </row>
    <row r="188" spans="2:20" ht="19.5" hidden="1" customHeight="1">
      <c r="B188" s="1175"/>
      <c r="C188" s="249" t="s">
        <v>188</v>
      </c>
      <c r="D188" s="250"/>
      <c r="E188" s="270">
        <f>SUM(F188:H188)</f>
        <v>0</v>
      </c>
      <c r="F188" s="270" t="str">
        <f>IF('①7.積算内訳（販促）'!F187="","",'①7.積算内訳（販促）'!F187)</f>
        <v/>
      </c>
      <c r="G188" s="270" t="str">
        <f>IF('①7.積算内訳（販促）'!G187="","",'①7.積算内訳（販促）'!G187)</f>
        <v/>
      </c>
      <c r="H188" s="656" t="str">
        <f>IF('①7.積算内訳（販促）'!H187="","",'①7.積算内訳（販促）'!H187)</f>
        <v/>
      </c>
      <c r="I188" s="1569" t="str">
        <f>IF('⑦1.活動計画変更（販促）'!C43="選択","",IF('⑦1.活動計画変更（販促）'!C43="変更",'⑦1.活動計画変更（販促）'!C43,IF('⑦1.活動計画変更（販促）'!C43="中止","中止","")))</f>
        <v/>
      </c>
      <c r="J188" s="249" t="s">
        <v>188</v>
      </c>
      <c r="K188" s="250"/>
      <c r="L188" s="270" t="str">
        <f>IF(SUM(M188:O188)=0,"",SUM(M188:O188))</f>
        <v/>
      </c>
      <c r="M188" s="251" t="str">
        <f>IF(F188="","",IF(I$188="中止","",F188))</f>
        <v/>
      </c>
      <c r="N188" s="251" t="str">
        <f>IF(G188="","",IF(I$188="中止","",G188))</f>
        <v/>
      </c>
      <c r="O188" s="251" t="str">
        <f>IF(H188="","",IF(I$188="中止","",H188))</f>
        <v/>
      </c>
      <c r="P188" s="1186"/>
      <c r="Q188" s="1173"/>
      <c r="R188" s="1174"/>
      <c r="S188" s="240"/>
      <c r="T188" s="213"/>
    </row>
    <row r="189" spans="2:20" ht="19.5" hidden="1" customHeight="1">
      <c r="B189" s="1176"/>
      <c r="C189" s="252" t="s">
        <v>189</v>
      </c>
      <c r="D189" s="253"/>
      <c r="E189" s="271">
        <f t="shared" ref="E189:E195" si="92">SUM(F189:H189)</f>
        <v>0</v>
      </c>
      <c r="F189" s="271" t="str">
        <f>IF('①7.積算内訳（販促）'!F188="","",'①7.積算内訳（販促）'!F188)</f>
        <v/>
      </c>
      <c r="G189" s="271" t="str">
        <f>IF('①7.積算内訳（販促）'!G188="","",'①7.積算内訳（販促）'!G188)</f>
        <v/>
      </c>
      <c r="H189" s="657" t="str">
        <f>IF('①7.積算内訳（販促）'!H188="","",'①7.積算内訳（販促）'!H188)</f>
        <v/>
      </c>
      <c r="I189" s="1570"/>
      <c r="J189" s="252" t="s">
        <v>189</v>
      </c>
      <c r="K189" s="253"/>
      <c r="L189" s="271" t="str">
        <f t="shared" ref="L189:L196" si="93">IF(SUM(M189:O189)=0,"",SUM(M189:O189))</f>
        <v/>
      </c>
      <c r="M189" s="254" t="str">
        <f t="shared" ref="M189:M196" si="94">IF(F189="","",IF(I$188="中止","",F189))</f>
        <v/>
      </c>
      <c r="N189" s="254" t="str">
        <f t="shared" ref="N189:N196" si="95">IF(G189="","",IF(I$188="中止","",G189))</f>
        <v/>
      </c>
      <c r="O189" s="254" t="str">
        <f t="shared" ref="O189:O196" si="96">IF(H189="","",IF(I$188="中止","",H189))</f>
        <v/>
      </c>
      <c r="P189" s="1171"/>
      <c r="Q189" s="1168"/>
      <c r="R189" s="1169"/>
      <c r="S189" s="237"/>
    </row>
    <row r="190" spans="2:20" ht="19.5" hidden="1" customHeight="1">
      <c r="B190" s="1176"/>
      <c r="C190" s="252" t="s">
        <v>190</v>
      </c>
      <c r="D190" s="253"/>
      <c r="E190" s="271">
        <f t="shared" si="92"/>
        <v>0</v>
      </c>
      <c r="F190" s="271" t="str">
        <f>IF('①7.積算内訳（販促）'!F189="","",'①7.積算内訳（販促）'!F189)</f>
        <v/>
      </c>
      <c r="G190" s="271" t="str">
        <f>IF('①7.積算内訳（販促）'!G189="","",'①7.積算内訳（販促）'!G189)</f>
        <v/>
      </c>
      <c r="H190" s="657" t="str">
        <f>IF('①7.積算内訳（販促）'!H189="","",'①7.積算内訳（販促）'!H189)</f>
        <v/>
      </c>
      <c r="I190" s="1570"/>
      <c r="J190" s="252" t="s">
        <v>190</v>
      </c>
      <c r="K190" s="253"/>
      <c r="L190" s="271" t="str">
        <f t="shared" si="93"/>
        <v/>
      </c>
      <c r="M190" s="254" t="str">
        <f t="shared" si="94"/>
        <v/>
      </c>
      <c r="N190" s="254" t="str">
        <f t="shared" si="95"/>
        <v/>
      </c>
      <c r="O190" s="254" t="str">
        <f t="shared" si="96"/>
        <v/>
      </c>
      <c r="P190" s="1171"/>
      <c r="Q190" s="1168"/>
      <c r="R190" s="1169"/>
      <c r="S190" s="237"/>
    </row>
    <row r="191" spans="2:20" ht="19.5" hidden="1" customHeight="1">
      <c r="B191" s="1176"/>
      <c r="C191" s="255" t="s">
        <v>191</v>
      </c>
      <c r="D191" s="253"/>
      <c r="E191" s="271">
        <f t="shared" si="92"/>
        <v>0</v>
      </c>
      <c r="F191" s="271" t="str">
        <f>IF('①7.積算内訳（販促）'!F190="","",'①7.積算内訳（販促）'!F190)</f>
        <v/>
      </c>
      <c r="G191" s="271" t="str">
        <f>IF('①7.積算内訳（販促）'!G190="","",'①7.積算内訳（販促）'!G190)</f>
        <v/>
      </c>
      <c r="H191" s="657" t="str">
        <f>IF('①7.積算内訳（販促）'!H190="","",'①7.積算内訳（販促）'!H190)</f>
        <v/>
      </c>
      <c r="I191" s="1570"/>
      <c r="J191" s="255" t="s">
        <v>191</v>
      </c>
      <c r="K191" s="253"/>
      <c r="L191" s="271" t="str">
        <f t="shared" si="93"/>
        <v/>
      </c>
      <c r="M191" s="254" t="str">
        <f t="shared" si="94"/>
        <v/>
      </c>
      <c r="N191" s="254" t="str">
        <f t="shared" si="95"/>
        <v/>
      </c>
      <c r="O191" s="254" t="str">
        <f t="shared" si="96"/>
        <v/>
      </c>
      <c r="P191" s="1171"/>
      <c r="Q191" s="1168"/>
      <c r="R191" s="1169"/>
      <c r="S191" s="237"/>
    </row>
    <row r="192" spans="2:20" ht="19.5" hidden="1" customHeight="1">
      <c r="B192" s="1176"/>
      <c r="C192" s="252" t="s">
        <v>192</v>
      </c>
      <c r="D192" s="253"/>
      <c r="E192" s="271">
        <f t="shared" si="92"/>
        <v>0</v>
      </c>
      <c r="F192" s="271" t="str">
        <f>IF('①7.積算内訳（販促）'!F191="","",'①7.積算内訳（販促）'!F191)</f>
        <v/>
      </c>
      <c r="G192" s="271" t="str">
        <f>IF('①7.積算内訳（販促）'!G191="","",'①7.積算内訳（販促）'!G191)</f>
        <v/>
      </c>
      <c r="H192" s="657" t="str">
        <f>IF('①7.積算内訳（販促）'!H191="","",'①7.積算内訳（販促）'!H191)</f>
        <v/>
      </c>
      <c r="I192" s="1570"/>
      <c r="J192" s="252" t="s">
        <v>192</v>
      </c>
      <c r="K192" s="253"/>
      <c r="L192" s="271" t="str">
        <f t="shared" si="93"/>
        <v/>
      </c>
      <c r="M192" s="254" t="str">
        <f t="shared" si="94"/>
        <v/>
      </c>
      <c r="N192" s="254" t="str">
        <f t="shared" si="95"/>
        <v/>
      </c>
      <c r="O192" s="254" t="str">
        <f t="shared" si="96"/>
        <v/>
      </c>
      <c r="P192" s="1171"/>
      <c r="Q192" s="1168"/>
      <c r="R192" s="1169"/>
      <c r="S192" s="240"/>
      <c r="T192" s="213"/>
    </row>
    <row r="193" spans="2:20" ht="19.5" hidden="1" customHeight="1">
      <c r="B193" s="1176"/>
      <c r="C193" s="252" t="s">
        <v>193</v>
      </c>
      <c r="D193" s="253"/>
      <c r="E193" s="271">
        <f t="shared" si="92"/>
        <v>0</v>
      </c>
      <c r="F193" s="658" t="str">
        <f>IF('①7.積算内訳（販促）'!F192="","",'①7.積算内訳（販促）'!F192)</f>
        <v/>
      </c>
      <c r="G193" s="658" t="str">
        <f>IF('①7.積算内訳（販促）'!G192="","",'①7.積算内訳（販促）'!G192)</f>
        <v/>
      </c>
      <c r="H193" s="657" t="str">
        <f>IF('①7.積算内訳（販促）'!H192="","",'①7.積算内訳（販促）'!H192)</f>
        <v/>
      </c>
      <c r="I193" s="1570"/>
      <c r="J193" s="252" t="s">
        <v>193</v>
      </c>
      <c r="K193" s="253"/>
      <c r="L193" s="271" t="str">
        <f t="shared" si="93"/>
        <v/>
      </c>
      <c r="M193" s="256" t="str">
        <f t="shared" si="94"/>
        <v/>
      </c>
      <c r="N193" s="256" t="str">
        <f t="shared" si="95"/>
        <v/>
      </c>
      <c r="O193" s="256" t="str">
        <f t="shared" si="96"/>
        <v/>
      </c>
      <c r="P193" s="1171"/>
      <c r="Q193" s="1168"/>
      <c r="R193" s="1169"/>
      <c r="S193" s="240"/>
      <c r="T193" s="213"/>
    </row>
    <row r="194" spans="2:20" ht="19.5" hidden="1" customHeight="1">
      <c r="B194" s="1176"/>
      <c r="C194" s="257" t="s">
        <v>194</v>
      </c>
      <c r="D194" s="253"/>
      <c r="E194" s="271">
        <f t="shared" si="92"/>
        <v>0</v>
      </c>
      <c r="F194" s="271" t="str">
        <f>IF('①7.積算内訳（販促）'!F193="","",'①7.積算内訳（販促）'!F193)</f>
        <v/>
      </c>
      <c r="G194" s="271" t="str">
        <f>IF('①7.積算内訳（販促）'!G193="","",'①7.積算内訳（販促）'!G193)</f>
        <v/>
      </c>
      <c r="H194" s="657" t="str">
        <f>IF('①7.積算内訳（販促）'!H193="","",'①7.積算内訳（販促）'!H193)</f>
        <v/>
      </c>
      <c r="I194" s="1570"/>
      <c r="J194" s="257" t="s">
        <v>194</v>
      </c>
      <c r="K194" s="253"/>
      <c r="L194" s="271" t="str">
        <f t="shared" si="93"/>
        <v/>
      </c>
      <c r="M194" s="254" t="str">
        <f t="shared" si="94"/>
        <v/>
      </c>
      <c r="N194" s="254" t="str">
        <f t="shared" si="95"/>
        <v/>
      </c>
      <c r="O194" s="254" t="str">
        <f t="shared" si="96"/>
        <v/>
      </c>
      <c r="P194" s="1171"/>
      <c r="Q194" s="1168"/>
      <c r="R194" s="1169"/>
      <c r="S194" s="240"/>
      <c r="T194" s="213"/>
    </row>
    <row r="195" spans="2:20" ht="19.5" hidden="1" customHeight="1">
      <c r="B195" s="1176"/>
      <c r="C195" s="252" t="s">
        <v>195</v>
      </c>
      <c r="D195" s="253"/>
      <c r="E195" s="271">
        <f t="shared" si="92"/>
        <v>0</v>
      </c>
      <c r="F195" s="271" t="str">
        <f>IF('①7.積算内訳（販促）'!F194="","",'①7.積算内訳（販促）'!F194)</f>
        <v/>
      </c>
      <c r="G195" s="271" t="str">
        <f>IF('①7.積算内訳（販促）'!G194="","",'①7.積算内訳（販促）'!G194)</f>
        <v/>
      </c>
      <c r="H195" s="657" t="str">
        <f>IF('①7.積算内訳（販促）'!H194="","",'①7.積算内訳（販促）'!H194)</f>
        <v/>
      </c>
      <c r="I195" s="1570"/>
      <c r="J195" s="252" t="s">
        <v>195</v>
      </c>
      <c r="K195" s="253"/>
      <c r="L195" s="271" t="str">
        <f t="shared" si="93"/>
        <v/>
      </c>
      <c r="M195" s="254" t="str">
        <f t="shared" si="94"/>
        <v/>
      </c>
      <c r="N195" s="254" t="str">
        <f t="shared" si="95"/>
        <v/>
      </c>
      <c r="O195" s="254" t="str">
        <f t="shared" si="96"/>
        <v/>
      </c>
      <c r="P195" s="1171"/>
      <c r="Q195" s="1168"/>
      <c r="R195" s="1169"/>
      <c r="S195" s="240"/>
      <c r="T195" s="213"/>
    </row>
    <row r="196" spans="2:20" ht="19.5" hidden="1" customHeight="1" thickBot="1">
      <c r="B196" s="1176"/>
      <c r="C196" s="258" t="s">
        <v>196</v>
      </c>
      <c r="D196" s="662" t="str">
        <f>IF('①7.積算内訳（販促）'!D195="","",'①7.積算内訳（販促）'!D195)</f>
        <v/>
      </c>
      <c r="E196" s="277">
        <f>SUM(F196:H196)</f>
        <v>0</v>
      </c>
      <c r="F196" s="272" t="str">
        <f>IF('①7.積算内訳（販促）'!F195="","",'①7.積算内訳（販促）'!F195)</f>
        <v/>
      </c>
      <c r="G196" s="272" t="str">
        <f>IF('①7.積算内訳（販促）'!G195="","",'①7.積算内訳（販促）'!G195)</f>
        <v/>
      </c>
      <c r="H196" s="659" t="str">
        <f>IF('①7.積算内訳（販促）'!H195="","",'①7.積算内訳（販促）'!H195)</f>
        <v/>
      </c>
      <c r="I196" s="1571"/>
      <c r="J196" s="258" t="s">
        <v>196</v>
      </c>
      <c r="K196" s="259"/>
      <c r="L196" s="272" t="str">
        <f t="shared" si="93"/>
        <v/>
      </c>
      <c r="M196" s="260" t="str">
        <f t="shared" si="94"/>
        <v/>
      </c>
      <c r="N196" s="260" t="str">
        <f t="shared" si="95"/>
        <v/>
      </c>
      <c r="O196" s="260" t="str">
        <f t="shared" si="96"/>
        <v/>
      </c>
      <c r="P196" s="1171"/>
      <c r="Q196" s="1203"/>
      <c r="R196" s="1204"/>
      <c r="S196" s="240"/>
      <c r="T196" s="213"/>
    </row>
    <row r="197" spans="2:20" ht="37.5" hidden="1" customHeight="1">
      <c r="B197" s="268" t="str">
        <f>IF('①4.事業内容（販促）'!B24="","",'①4.事業内容（販促）'!B24)</f>
        <v/>
      </c>
      <c r="C197" s="1199" t="str">
        <f>IF('①4.事業内容（販促）'!C24="","",'①4.事業内容（販促）'!C24)</f>
        <v/>
      </c>
      <c r="D197" s="1200"/>
      <c r="E197" s="269">
        <f>SUM(E198:E206)</f>
        <v>0</v>
      </c>
      <c r="F197" s="269">
        <f>SUM(F198:F206)</f>
        <v>0</v>
      </c>
      <c r="G197" s="269">
        <f>SUM(G198:G206)</f>
        <v>0</v>
      </c>
      <c r="H197" s="661">
        <f>SUM(H198:H206)</f>
        <v>0</v>
      </c>
      <c r="I197" s="664" t="str">
        <f>IF(B197="","",B197)</f>
        <v/>
      </c>
      <c r="J197" s="1199" t="str">
        <f>IF('⑦1.活動計画変更（販促）'!C45="変更",'⑦1.活動計画変更（販促）'!D45,IF('⑦1.活動計画変更（販促）'!C45="選択",'⑦1.活動計画変更（販促）'!D44,""))</f>
        <v/>
      </c>
      <c r="K197" s="1200"/>
      <c r="L197" s="267" t="str">
        <f>IF(SUM(L198:L206)=0,"",SUM(L198:L206))</f>
        <v/>
      </c>
      <c r="M197" s="267" t="str">
        <f>IF(SUM(M198:M206)=0,"",SUM(M198:M206))</f>
        <v/>
      </c>
      <c r="N197" s="267" t="str">
        <f>IF(SUM(N198:N206)=0,"",SUM(N198:N206))</f>
        <v/>
      </c>
      <c r="O197" s="267" t="str">
        <f>IF(SUM(O198:O206)=0,"",SUM(O198:O206))</f>
        <v/>
      </c>
      <c r="P197" s="263"/>
      <c r="Q197" s="1201"/>
      <c r="R197" s="1202"/>
      <c r="S197" s="237"/>
    </row>
    <row r="198" spans="2:20" ht="19.5" hidden="1" customHeight="1">
      <c r="B198" s="1175"/>
      <c r="C198" s="249" t="s">
        <v>188</v>
      </c>
      <c r="D198" s="250"/>
      <c r="E198" s="270">
        <f>SUM(F198:H198)</f>
        <v>0</v>
      </c>
      <c r="F198" s="270" t="str">
        <f>IF('①7.積算内訳（販促）'!F197="","",'①7.積算内訳（販促）'!F197)</f>
        <v/>
      </c>
      <c r="G198" s="270" t="str">
        <f>IF('①7.積算内訳（販促）'!G197="","",'①7.積算内訳（販促）'!G197)</f>
        <v/>
      </c>
      <c r="H198" s="656" t="str">
        <f>IF('①7.積算内訳（販促）'!H197="","",'①7.積算内訳（販促）'!H197)</f>
        <v/>
      </c>
      <c r="I198" s="1569" t="str">
        <f>IF('⑦1.活動計画変更（販促）'!C45="選択","",IF('⑦1.活動計画変更（販促）'!C45="変更",'⑦1.活動計画変更（販促）'!C45,IF('⑦1.活動計画変更（販促）'!C45="中止","中止","")))</f>
        <v/>
      </c>
      <c r="J198" s="249" t="s">
        <v>188</v>
      </c>
      <c r="K198" s="250"/>
      <c r="L198" s="270" t="str">
        <f>IF(SUM(M198:O198)=0,"",SUM(M198:O198))</f>
        <v/>
      </c>
      <c r="M198" s="251" t="str">
        <f>IF(F198="","",IF(I$198="中止","",F198))</f>
        <v/>
      </c>
      <c r="N198" s="251" t="str">
        <f>IF(G198="","",IF(I$198="中止","",G198))</f>
        <v/>
      </c>
      <c r="O198" s="251" t="str">
        <f>IF(H198="","",IF(I$198="中止","",H198))</f>
        <v/>
      </c>
      <c r="P198" s="1186"/>
      <c r="Q198" s="1173"/>
      <c r="R198" s="1174"/>
      <c r="S198" s="240"/>
      <c r="T198" s="213"/>
    </row>
    <row r="199" spans="2:20" ht="19.5" hidden="1" customHeight="1">
      <c r="B199" s="1176"/>
      <c r="C199" s="252" t="s">
        <v>189</v>
      </c>
      <c r="D199" s="253"/>
      <c r="E199" s="271">
        <f t="shared" ref="E199:E205" si="97">SUM(F199:H199)</f>
        <v>0</v>
      </c>
      <c r="F199" s="271" t="str">
        <f>IF('①7.積算内訳（販促）'!F198="","",'①7.積算内訳（販促）'!F198)</f>
        <v/>
      </c>
      <c r="G199" s="271" t="str">
        <f>IF('①7.積算内訳（販促）'!G198="","",'①7.積算内訳（販促）'!G198)</f>
        <v/>
      </c>
      <c r="H199" s="657" t="str">
        <f>IF('①7.積算内訳（販促）'!H198="","",'①7.積算内訳（販促）'!H198)</f>
        <v/>
      </c>
      <c r="I199" s="1570"/>
      <c r="J199" s="252" t="s">
        <v>189</v>
      </c>
      <c r="K199" s="253"/>
      <c r="L199" s="271" t="str">
        <f t="shared" ref="L199:L206" si="98">IF(SUM(M199:O199)=0,"",SUM(M199:O199))</f>
        <v/>
      </c>
      <c r="M199" s="254" t="str">
        <f t="shared" ref="M199:M206" si="99">IF(F199="","",IF(I$198="中止","",F199))</f>
        <v/>
      </c>
      <c r="N199" s="254" t="str">
        <f t="shared" ref="N199:N206" si="100">IF(G199="","",IF(I$198="中止","",G199))</f>
        <v/>
      </c>
      <c r="O199" s="254" t="str">
        <f t="shared" ref="O199:O206" si="101">IF(H199="","",IF(I$198="中止","",H199))</f>
        <v/>
      </c>
      <c r="P199" s="1171"/>
      <c r="Q199" s="1168"/>
      <c r="R199" s="1169"/>
      <c r="S199" s="237"/>
    </row>
    <row r="200" spans="2:20" ht="19.5" hidden="1" customHeight="1">
      <c r="B200" s="1176"/>
      <c r="C200" s="252" t="s">
        <v>190</v>
      </c>
      <c r="D200" s="253"/>
      <c r="E200" s="271">
        <f t="shared" si="97"/>
        <v>0</v>
      </c>
      <c r="F200" s="271" t="str">
        <f>IF('①7.積算内訳（販促）'!F199="","",'①7.積算内訳（販促）'!F199)</f>
        <v/>
      </c>
      <c r="G200" s="271" t="str">
        <f>IF('①7.積算内訳（販促）'!G199="","",'①7.積算内訳（販促）'!G199)</f>
        <v/>
      </c>
      <c r="H200" s="657" t="str">
        <f>IF('①7.積算内訳（販促）'!H199="","",'①7.積算内訳（販促）'!H199)</f>
        <v/>
      </c>
      <c r="I200" s="1570"/>
      <c r="J200" s="252" t="s">
        <v>190</v>
      </c>
      <c r="K200" s="253"/>
      <c r="L200" s="271" t="str">
        <f t="shared" si="98"/>
        <v/>
      </c>
      <c r="M200" s="254" t="str">
        <f t="shared" si="99"/>
        <v/>
      </c>
      <c r="N200" s="254" t="str">
        <f t="shared" si="100"/>
        <v/>
      </c>
      <c r="O200" s="254" t="str">
        <f t="shared" si="101"/>
        <v/>
      </c>
      <c r="P200" s="1171"/>
      <c r="Q200" s="1168"/>
      <c r="R200" s="1169"/>
      <c r="S200" s="237"/>
    </row>
    <row r="201" spans="2:20" ht="19.5" hidden="1" customHeight="1">
      <c r="B201" s="1176"/>
      <c r="C201" s="255" t="s">
        <v>191</v>
      </c>
      <c r="D201" s="253"/>
      <c r="E201" s="271">
        <f t="shared" si="97"/>
        <v>0</v>
      </c>
      <c r="F201" s="271" t="str">
        <f>IF('①7.積算内訳（販促）'!F200="","",'①7.積算内訳（販促）'!F200)</f>
        <v/>
      </c>
      <c r="G201" s="271" t="str">
        <f>IF('①7.積算内訳（販促）'!G200="","",'①7.積算内訳（販促）'!G200)</f>
        <v/>
      </c>
      <c r="H201" s="657" t="str">
        <f>IF('①7.積算内訳（販促）'!H200="","",'①7.積算内訳（販促）'!H200)</f>
        <v/>
      </c>
      <c r="I201" s="1570"/>
      <c r="J201" s="255" t="s">
        <v>191</v>
      </c>
      <c r="K201" s="253"/>
      <c r="L201" s="271" t="str">
        <f t="shared" si="98"/>
        <v/>
      </c>
      <c r="M201" s="254" t="str">
        <f t="shared" si="99"/>
        <v/>
      </c>
      <c r="N201" s="254" t="str">
        <f t="shared" si="100"/>
        <v/>
      </c>
      <c r="O201" s="254" t="str">
        <f t="shared" si="101"/>
        <v/>
      </c>
      <c r="P201" s="1171"/>
      <c r="Q201" s="1168"/>
      <c r="R201" s="1169"/>
      <c r="S201" s="237"/>
    </row>
    <row r="202" spans="2:20" ht="19.5" hidden="1" customHeight="1">
      <c r="B202" s="1176"/>
      <c r="C202" s="252" t="s">
        <v>192</v>
      </c>
      <c r="D202" s="253"/>
      <c r="E202" s="271">
        <f t="shared" si="97"/>
        <v>0</v>
      </c>
      <c r="F202" s="271" t="str">
        <f>IF('①7.積算内訳（販促）'!F201="","",'①7.積算内訳（販促）'!F201)</f>
        <v/>
      </c>
      <c r="G202" s="271" t="str">
        <f>IF('①7.積算内訳（販促）'!G201="","",'①7.積算内訳（販促）'!G201)</f>
        <v/>
      </c>
      <c r="H202" s="657" t="str">
        <f>IF('①7.積算内訳（販促）'!H201="","",'①7.積算内訳（販促）'!H201)</f>
        <v/>
      </c>
      <c r="I202" s="1570"/>
      <c r="J202" s="252" t="s">
        <v>192</v>
      </c>
      <c r="K202" s="253"/>
      <c r="L202" s="271" t="str">
        <f t="shared" si="98"/>
        <v/>
      </c>
      <c r="M202" s="254" t="str">
        <f t="shared" si="99"/>
        <v/>
      </c>
      <c r="N202" s="254" t="str">
        <f t="shared" si="100"/>
        <v/>
      </c>
      <c r="O202" s="254" t="str">
        <f t="shared" si="101"/>
        <v/>
      </c>
      <c r="P202" s="1171"/>
      <c r="Q202" s="1168"/>
      <c r="R202" s="1169"/>
      <c r="S202" s="240"/>
      <c r="T202" s="213"/>
    </row>
    <row r="203" spans="2:20" ht="19.5" hidden="1" customHeight="1">
      <c r="B203" s="1176"/>
      <c r="C203" s="252" t="s">
        <v>193</v>
      </c>
      <c r="D203" s="253"/>
      <c r="E203" s="271">
        <f t="shared" si="97"/>
        <v>0</v>
      </c>
      <c r="F203" s="658" t="str">
        <f>IF('①7.積算内訳（販促）'!F202="","",'①7.積算内訳（販促）'!F202)</f>
        <v/>
      </c>
      <c r="G203" s="658" t="str">
        <f>IF('①7.積算内訳（販促）'!G202="","",'①7.積算内訳（販促）'!G202)</f>
        <v/>
      </c>
      <c r="H203" s="657" t="str">
        <f>IF('①7.積算内訳（販促）'!H202="","",'①7.積算内訳（販促）'!H202)</f>
        <v/>
      </c>
      <c r="I203" s="1570"/>
      <c r="J203" s="252" t="s">
        <v>193</v>
      </c>
      <c r="K203" s="253"/>
      <c r="L203" s="271" t="str">
        <f t="shared" si="98"/>
        <v/>
      </c>
      <c r="M203" s="256" t="str">
        <f t="shared" si="99"/>
        <v/>
      </c>
      <c r="N203" s="256" t="str">
        <f t="shared" si="100"/>
        <v/>
      </c>
      <c r="O203" s="256" t="str">
        <f t="shared" si="101"/>
        <v/>
      </c>
      <c r="P203" s="1171"/>
      <c r="Q203" s="1191"/>
      <c r="R203" s="1192"/>
      <c r="S203" s="240"/>
      <c r="T203" s="213"/>
    </row>
    <row r="204" spans="2:20" ht="19.5" hidden="1" customHeight="1">
      <c r="B204" s="1176"/>
      <c r="C204" s="257" t="s">
        <v>194</v>
      </c>
      <c r="D204" s="253"/>
      <c r="E204" s="271">
        <f t="shared" si="97"/>
        <v>0</v>
      </c>
      <c r="F204" s="271" t="str">
        <f>IF('①7.積算内訳（販促）'!F203="","",'①7.積算内訳（販促）'!F203)</f>
        <v/>
      </c>
      <c r="G204" s="271" t="str">
        <f>IF('①7.積算内訳（販促）'!G203="","",'①7.積算内訳（販促）'!G203)</f>
        <v/>
      </c>
      <c r="H204" s="657" t="str">
        <f>IF('①7.積算内訳（販促）'!H203="","",'①7.積算内訳（販促）'!H203)</f>
        <v/>
      </c>
      <c r="I204" s="1570"/>
      <c r="J204" s="257" t="s">
        <v>194</v>
      </c>
      <c r="K204" s="253"/>
      <c r="L204" s="271" t="str">
        <f t="shared" si="98"/>
        <v/>
      </c>
      <c r="M204" s="254" t="str">
        <f t="shared" si="99"/>
        <v/>
      </c>
      <c r="N204" s="254" t="str">
        <f t="shared" si="100"/>
        <v/>
      </c>
      <c r="O204" s="254" t="str">
        <f t="shared" si="101"/>
        <v/>
      </c>
      <c r="P204" s="1171"/>
      <c r="Q204" s="1168"/>
      <c r="R204" s="1169"/>
      <c r="S204" s="240"/>
      <c r="T204" s="213"/>
    </row>
    <row r="205" spans="2:20" ht="19.5" hidden="1" customHeight="1">
      <c r="B205" s="1176"/>
      <c r="C205" s="252" t="s">
        <v>195</v>
      </c>
      <c r="D205" s="253"/>
      <c r="E205" s="271">
        <f t="shared" si="97"/>
        <v>0</v>
      </c>
      <c r="F205" s="271" t="str">
        <f>IF('①7.積算内訳（販促）'!F204="","",'①7.積算内訳（販促）'!F204)</f>
        <v/>
      </c>
      <c r="G205" s="271" t="str">
        <f>IF('①7.積算内訳（販促）'!G204="","",'①7.積算内訳（販促）'!G204)</f>
        <v/>
      </c>
      <c r="H205" s="657" t="str">
        <f>IF('①7.積算内訳（販促）'!H204="","",'①7.積算内訳（販促）'!H204)</f>
        <v/>
      </c>
      <c r="I205" s="1570"/>
      <c r="J205" s="252" t="s">
        <v>195</v>
      </c>
      <c r="K205" s="253"/>
      <c r="L205" s="271" t="str">
        <f t="shared" si="98"/>
        <v/>
      </c>
      <c r="M205" s="254" t="str">
        <f t="shared" si="99"/>
        <v/>
      </c>
      <c r="N205" s="254" t="str">
        <f t="shared" si="100"/>
        <v/>
      </c>
      <c r="O205" s="254" t="str">
        <f t="shared" si="101"/>
        <v/>
      </c>
      <c r="P205" s="1171"/>
      <c r="Q205" s="1168"/>
      <c r="R205" s="1169"/>
      <c r="S205" s="240"/>
      <c r="T205" s="213"/>
    </row>
    <row r="206" spans="2:20" ht="19.5" hidden="1" customHeight="1" thickBot="1">
      <c r="B206" s="1177"/>
      <c r="C206" s="258" t="s">
        <v>196</v>
      </c>
      <c r="D206" s="662" t="str">
        <f>IF('①7.積算内訳（販促）'!D205="","",'①7.積算内訳（販促）'!D205)</f>
        <v/>
      </c>
      <c r="E206" s="272">
        <f>SUM(F206:H206)</f>
        <v>0</v>
      </c>
      <c r="F206" s="272" t="str">
        <f>IF('①7.積算内訳（販促）'!F205="","",'①7.積算内訳（販促）'!F205)</f>
        <v/>
      </c>
      <c r="G206" s="272" t="str">
        <f>IF('①7.積算内訳（販促）'!G205="","",'①7.積算内訳（販促）'!G205)</f>
        <v/>
      </c>
      <c r="H206" s="659" t="str">
        <f>IF('①7.積算内訳（販促）'!H205="","",'①7.積算内訳（販促）'!H205)</f>
        <v/>
      </c>
      <c r="I206" s="1571"/>
      <c r="J206" s="258" t="s">
        <v>196</v>
      </c>
      <c r="K206" s="259"/>
      <c r="L206" s="272" t="str">
        <f t="shared" si="98"/>
        <v/>
      </c>
      <c r="M206" s="260" t="str">
        <f t="shared" si="99"/>
        <v/>
      </c>
      <c r="N206" s="260" t="str">
        <f t="shared" si="100"/>
        <v/>
      </c>
      <c r="O206" s="260" t="str">
        <f t="shared" si="101"/>
        <v/>
      </c>
      <c r="P206" s="1172"/>
      <c r="Q206" s="1189"/>
      <c r="R206" s="1190"/>
      <c r="S206" s="240"/>
      <c r="T206" s="213"/>
    </row>
    <row r="207" spans="2:20" ht="37.5" hidden="1" customHeight="1" thickTop="1">
      <c r="B207" s="368" t="str">
        <f>IF('①4.事業内容（販促）'!B25="","",'①4.事業内容（販促）'!B25)</f>
        <v/>
      </c>
      <c r="C207" s="1187" t="str">
        <f>IF('①4.事業内容（販促）'!C25="","",'①4.事業内容（販促）'!C25)</f>
        <v/>
      </c>
      <c r="D207" s="1188"/>
      <c r="E207" s="267">
        <f>SUM(E208:E216)</f>
        <v>0</v>
      </c>
      <c r="F207" s="267">
        <f>SUM(F208:F216)</f>
        <v>0</v>
      </c>
      <c r="G207" s="267">
        <f>SUM(G208:G216)</f>
        <v>0</v>
      </c>
      <c r="H207" s="660">
        <f>SUM(H208:H216)</f>
        <v>0</v>
      </c>
      <c r="I207" s="664" t="str">
        <f>IF(B207="","",B207)</f>
        <v/>
      </c>
      <c r="J207" s="1187" t="str">
        <f>IF('⑦1.活動計画変更（販促）'!C47="変更",'⑦1.活動計画変更（販促）'!D47,IF('⑦1.活動計画変更（販促）'!C47="選択",'⑦1.活動計画変更（販促）'!D46,""))</f>
        <v/>
      </c>
      <c r="K207" s="1188"/>
      <c r="L207" s="265" t="str">
        <f>IF(SUM(L208:L216)=0,"",SUM(L208:L216))</f>
        <v/>
      </c>
      <c r="M207" s="265" t="str">
        <f>IF(SUM(M208:M216)=0,"",SUM(M208:M216))</f>
        <v/>
      </c>
      <c r="N207" s="265" t="str">
        <f>IF(SUM(N208:N216)=0,"",SUM(N208:N216))</f>
        <v/>
      </c>
      <c r="O207" s="265" t="str">
        <f>IF(SUM(O208:O216)=0,"",SUM(O208:O216))</f>
        <v/>
      </c>
      <c r="P207" s="261"/>
      <c r="Q207" s="1195"/>
      <c r="R207" s="1196"/>
      <c r="S207" s="237"/>
    </row>
    <row r="208" spans="2:20" ht="19.5" hidden="1" customHeight="1">
      <c r="B208" s="1175"/>
      <c r="C208" s="249" t="s">
        <v>188</v>
      </c>
      <c r="D208" s="250"/>
      <c r="E208" s="270">
        <f>SUM(F208:H208)</f>
        <v>0</v>
      </c>
      <c r="F208" s="270" t="str">
        <f>IF('①7.積算内訳（販促）'!F207="","",'①7.積算内訳（販促）'!F207)</f>
        <v/>
      </c>
      <c r="G208" s="270" t="str">
        <f>IF('①7.積算内訳（販促）'!G207="","",'①7.積算内訳（販促）'!G207)</f>
        <v/>
      </c>
      <c r="H208" s="656" t="str">
        <f>IF('①7.積算内訳（販促）'!H207="","",'①7.積算内訳（販促）'!H207)</f>
        <v/>
      </c>
      <c r="I208" s="1569" t="str">
        <f>IF('⑦1.活動計画変更（販促）'!C47="選択","",IF('⑦1.活動計画変更（販促）'!C47="変更",'⑦1.活動計画変更（販促）'!C47,IF('⑦1.活動計画変更（販促）'!C47="中止","中止","")))</f>
        <v/>
      </c>
      <c r="J208" s="249" t="s">
        <v>188</v>
      </c>
      <c r="K208" s="250"/>
      <c r="L208" s="270" t="str">
        <f>IF(SUM(M208:O208)=0,"",SUM(M208:O208))</f>
        <v/>
      </c>
      <c r="M208" s="251" t="str">
        <f>IF(F208="","",IF(I$208="中止","",F208))</f>
        <v/>
      </c>
      <c r="N208" s="251" t="str">
        <f>IF(G208="","",IF(I$208="中止","",G208))</f>
        <v/>
      </c>
      <c r="O208" s="251" t="str">
        <f>IF(H208="","",IF(I$208="中止","",H208))</f>
        <v/>
      </c>
      <c r="P208" s="1186"/>
      <c r="Q208" s="1173"/>
      <c r="R208" s="1174"/>
      <c r="S208" s="240"/>
      <c r="T208" s="213"/>
    </row>
    <row r="209" spans="2:20" ht="19.5" hidden="1" customHeight="1">
      <c r="B209" s="1176"/>
      <c r="C209" s="252" t="s">
        <v>189</v>
      </c>
      <c r="D209" s="253"/>
      <c r="E209" s="271">
        <f t="shared" ref="E209:E215" si="102">SUM(F209:H209)</f>
        <v>0</v>
      </c>
      <c r="F209" s="271" t="str">
        <f>IF('①7.積算内訳（販促）'!F208="","",'①7.積算内訳（販促）'!F208)</f>
        <v/>
      </c>
      <c r="G209" s="271" t="str">
        <f>IF('①7.積算内訳（販促）'!G208="","",'①7.積算内訳（販促）'!G208)</f>
        <v/>
      </c>
      <c r="H209" s="657" t="str">
        <f>IF('①7.積算内訳（販促）'!H208="","",'①7.積算内訳（販促）'!H208)</f>
        <v/>
      </c>
      <c r="I209" s="1570"/>
      <c r="J209" s="252" t="s">
        <v>189</v>
      </c>
      <c r="K209" s="253"/>
      <c r="L209" s="271" t="str">
        <f t="shared" ref="L209:L216" si="103">IF(SUM(M209:O209)=0,"",SUM(M209:O209))</f>
        <v/>
      </c>
      <c r="M209" s="254" t="str">
        <f t="shared" ref="M209:M216" si="104">IF(F209="","",IF(I$208="中止","",F209))</f>
        <v/>
      </c>
      <c r="N209" s="254" t="str">
        <f t="shared" ref="N209:N216" si="105">IF(G209="","",IF(I$208="中止","",G209))</f>
        <v/>
      </c>
      <c r="O209" s="254" t="str">
        <f t="shared" ref="O209:O216" si="106">IF(H209="","",IF(I$208="中止","",H209))</f>
        <v/>
      </c>
      <c r="P209" s="1171"/>
      <c r="Q209" s="1168"/>
      <c r="R209" s="1169"/>
      <c r="S209" s="237"/>
    </row>
    <row r="210" spans="2:20" ht="19.5" hidden="1" customHeight="1">
      <c r="B210" s="1176"/>
      <c r="C210" s="252" t="s">
        <v>190</v>
      </c>
      <c r="D210" s="253"/>
      <c r="E210" s="271">
        <f t="shared" si="102"/>
        <v>0</v>
      </c>
      <c r="F210" s="271" t="str">
        <f>IF('①7.積算内訳（販促）'!F209="","",'①7.積算内訳（販促）'!F209)</f>
        <v/>
      </c>
      <c r="G210" s="271" t="str">
        <f>IF('①7.積算内訳（販促）'!G209="","",'①7.積算内訳（販促）'!G209)</f>
        <v/>
      </c>
      <c r="H210" s="657" t="str">
        <f>IF('①7.積算内訳（販促）'!H209="","",'①7.積算内訳（販促）'!H209)</f>
        <v/>
      </c>
      <c r="I210" s="1570"/>
      <c r="J210" s="252" t="s">
        <v>190</v>
      </c>
      <c r="K210" s="253"/>
      <c r="L210" s="271" t="str">
        <f t="shared" si="103"/>
        <v/>
      </c>
      <c r="M210" s="254" t="str">
        <f t="shared" si="104"/>
        <v/>
      </c>
      <c r="N210" s="254" t="str">
        <f t="shared" si="105"/>
        <v/>
      </c>
      <c r="O210" s="254" t="str">
        <f t="shared" si="106"/>
        <v/>
      </c>
      <c r="P210" s="1171"/>
      <c r="Q210" s="1168"/>
      <c r="R210" s="1169"/>
      <c r="S210" s="237"/>
    </row>
    <row r="211" spans="2:20" ht="19.5" hidden="1" customHeight="1">
      <c r="B211" s="1176"/>
      <c r="C211" s="255" t="s">
        <v>191</v>
      </c>
      <c r="D211" s="253"/>
      <c r="E211" s="271">
        <f t="shared" si="102"/>
        <v>0</v>
      </c>
      <c r="F211" s="271" t="str">
        <f>IF('①7.積算内訳（販促）'!F210="","",'①7.積算内訳（販促）'!F210)</f>
        <v/>
      </c>
      <c r="G211" s="271" t="str">
        <f>IF('①7.積算内訳（販促）'!G210="","",'①7.積算内訳（販促）'!G210)</f>
        <v/>
      </c>
      <c r="H211" s="657" t="str">
        <f>IF('①7.積算内訳（販促）'!H210="","",'①7.積算内訳（販促）'!H210)</f>
        <v/>
      </c>
      <c r="I211" s="1570"/>
      <c r="J211" s="255" t="s">
        <v>191</v>
      </c>
      <c r="K211" s="253"/>
      <c r="L211" s="271" t="str">
        <f t="shared" si="103"/>
        <v/>
      </c>
      <c r="M211" s="254" t="str">
        <f t="shared" si="104"/>
        <v/>
      </c>
      <c r="N211" s="254" t="str">
        <f t="shared" si="105"/>
        <v/>
      </c>
      <c r="O211" s="254" t="str">
        <f t="shared" si="106"/>
        <v/>
      </c>
      <c r="P211" s="1171"/>
      <c r="Q211" s="1168"/>
      <c r="R211" s="1169"/>
      <c r="S211" s="237"/>
    </row>
    <row r="212" spans="2:20" ht="19.5" hidden="1" customHeight="1">
      <c r="B212" s="1176"/>
      <c r="C212" s="252" t="s">
        <v>192</v>
      </c>
      <c r="D212" s="253"/>
      <c r="E212" s="271">
        <f t="shared" si="102"/>
        <v>0</v>
      </c>
      <c r="F212" s="271" t="str">
        <f>IF('①7.積算内訳（販促）'!F211="","",'①7.積算内訳（販促）'!F211)</f>
        <v/>
      </c>
      <c r="G212" s="271" t="str">
        <f>IF('①7.積算内訳（販促）'!G211="","",'①7.積算内訳（販促）'!G211)</f>
        <v/>
      </c>
      <c r="H212" s="657" t="str">
        <f>IF('①7.積算内訳（販促）'!H211="","",'①7.積算内訳（販促）'!H211)</f>
        <v/>
      </c>
      <c r="I212" s="1570"/>
      <c r="J212" s="252" t="s">
        <v>192</v>
      </c>
      <c r="K212" s="253"/>
      <c r="L212" s="271" t="str">
        <f t="shared" si="103"/>
        <v/>
      </c>
      <c r="M212" s="254" t="str">
        <f t="shared" si="104"/>
        <v/>
      </c>
      <c r="N212" s="254" t="str">
        <f t="shared" si="105"/>
        <v/>
      </c>
      <c r="O212" s="254" t="str">
        <f t="shared" si="106"/>
        <v/>
      </c>
      <c r="P212" s="1171"/>
      <c r="Q212" s="1168"/>
      <c r="R212" s="1169"/>
      <c r="S212" s="240"/>
      <c r="T212" s="213"/>
    </row>
    <row r="213" spans="2:20" ht="19.5" hidden="1" customHeight="1">
      <c r="B213" s="1176"/>
      <c r="C213" s="252" t="s">
        <v>193</v>
      </c>
      <c r="D213" s="253"/>
      <c r="E213" s="271">
        <f t="shared" si="102"/>
        <v>0</v>
      </c>
      <c r="F213" s="658" t="str">
        <f>IF('①7.積算内訳（販促）'!F212="","",'①7.積算内訳（販促）'!F212)</f>
        <v/>
      </c>
      <c r="G213" s="658" t="str">
        <f>IF('①7.積算内訳（販促）'!G212="","",'①7.積算内訳（販促）'!G212)</f>
        <v/>
      </c>
      <c r="H213" s="657" t="str">
        <f>IF('①7.積算内訳（販促）'!H212="","",'①7.積算内訳（販促）'!H212)</f>
        <v/>
      </c>
      <c r="I213" s="1570"/>
      <c r="J213" s="252" t="s">
        <v>193</v>
      </c>
      <c r="K213" s="253"/>
      <c r="L213" s="271" t="str">
        <f t="shared" si="103"/>
        <v/>
      </c>
      <c r="M213" s="256" t="str">
        <f t="shared" si="104"/>
        <v/>
      </c>
      <c r="N213" s="256" t="str">
        <f t="shared" si="105"/>
        <v/>
      </c>
      <c r="O213" s="256" t="str">
        <f t="shared" si="106"/>
        <v/>
      </c>
      <c r="P213" s="1171"/>
      <c r="Q213" s="1168"/>
      <c r="R213" s="1169"/>
      <c r="S213" s="240"/>
      <c r="T213" s="213"/>
    </row>
    <row r="214" spans="2:20" ht="19.5" hidden="1" customHeight="1">
      <c r="B214" s="1176"/>
      <c r="C214" s="257" t="s">
        <v>194</v>
      </c>
      <c r="D214" s="253"/>
      <c r="E214" s="271">
        <f t="shared" si="102"/>
        <v>0</v>
      </c>
      <c r="F214" s="271" t="str">
        <f>IF('①7.積算内訳（販促）'!F213="","",'①7.積算内訳（販促）'!F213)</f>
        <v/>
      </c>
      <c r="G214" s="271" t="str">
        <f>IF('①7.積算内訳（販促）'!G213="","",'①7.積算内訳（販促）'!G213)</f>
        <v/>
      </c>
      <c r="H214" s="657" t="str">
        <f>IF('①7.積算内訳（販促）'!H213="","",'①7.積算内訳（販促）'!H213)</f>
        <v/>
      </c>
      <c r="I214" s="1570"/>
      <c r="J214" s="257" t="s">
        <v>194</v>
      </c>
      <c r="K214" s="253"/>
      <c r="L214" s="271" t="str">
        <f t="shared" si="103"/>
        <v/>
      </c>
      <c r="M214" s="254" t="str">
        <f t="shared" si="104"/>
        <v/>
      </c>
      <c r="N214" s="254" t="str">
        <f t="shared" si="105"/>
        <v/>
      </c>
      <c r="O214" s="254" t="str">
        <f t="shared" si="106"/>
        <v/>
      </c>
      <c r="P214" s="1171"/>
      <c r="Q214" s="1168"/>
      <c r="R214" s="1169"/>
      <c r="S214" s="240"/>
      <c r="T214" s="213"/>
    </row>
    <row r="215" spans="2:20" ht="19.5" hidden="1" customHeight="1">
      <c r="B215" s="1176"/>
      <c r="C215" s="252" t="s">
        <v>195</v>
      </c>
      <c r="D215" s="253"/>
      <c r="E215" s="271">
        <f t="shared" si="102"/>
        <v>0</v>
      </c>
      <c r="F215" s="271" t="str">
        <f>IF('①7.積算内訳（販促）'!F214="","",'①7.積算内訳（販促）'!F214)</f>
        <v/>
      </c>
      <c r="G215" s="271" t="str">
        <f>IF('①7.積算内訳（販促）'!G214="","",'①7.積算内訳（販促）'!G214)</f>
        <v/>
      </c>
      <c r="H215" s="657" t="str">
        <f>IF('①7.積算内訳（販促）'!H214="","",'①7.積算内訳（販促）'!H214)</f>
        <v/>
      </c>
      <c r="I215" s="1570"/>
      <c r="J215" s="252" t="s">
        <v>195</v>
      </c>
      <c r="K215" s="253"/>
      <c r="L215" s="271" t="str">
        <f t="shared" si="103"/>
        <v/>
      </c>
      <c r="M215" s="254" t="str">
        <f t="shared" si="104"/>
        <v/>
      </c>
      <c r="N215" s="254" t="str">
        <f t="shared" si="105"/>
        <v/>
      </c>
      <c r="O215" s="254" t="str">
        <f t="shared" si="106"/>
        <v/>
      </c>
      <c r="P215" s="1171"/>
      <c r="Q215" s="1168"/>
      <c r="R215" s="1169"/>
      <c r="S215" s="240"/>
      <c r="T215" s="213"/>
    </row>
    <row r="216" spans="2:20" ht="19.5" hidden="1" customHeight="1" thickBot="1">
      <c r="B216" s="1176"/>
      <c r="C216" s="258" t="s">
        <v>196</v>
      </c>
      <c r="D216" s="662" t="str">
        <f>IF('①7.積算内訳（販促）'!D215="","",'①7.積算内訳（販促）'!D215)</f>
        <v/>
      </c>
      <c r="E216" s="277">
        <f>SUM(F216:H216)</f>
        <v>0</v>
      </c>
      <c r="F216" s="272" t="str">
        <f>IF('①7.積算内訳（販促）'!F215="","",'①7.積算内訳（販促）'!F215)</f>
        <v/>
      </c>
      <c r="G216" s="272" t="str">
        <f>IF('①7.積算内訳（販促）'!G215="","",'①7.積算内訳（販促）'!G215)</f>
        <v/>
      </c>
      <c r="H216" s="659" t="str">
        <f>IF('①7.積算内訳（販促）'!H215="","",'①7.積算内訳（販促）'!H215)</f>
        <v/>
      </c>
      <c r="I216" s="1571"/>
      <c r="J216" s="258" t="s">
        <v>196</v>
      </c>
      <c r="K216" s="259"/>
      <c r="L216" s="272" t="str">
        <f t="shared" si="103"/>
        <v/>
      </c>
      <c r="M216" s="260" t="str">
        <f t="shared" si="104"/>
        <v/>
      </c>
      <c r="N216" s="260" t="str">
        <f t="shared" si="105"/>
        <v/>
      </c>
      <c r="O216" s="260" t="str">
        <f t="shared" si="106"/>
        <v/>
      </c>
      <c r="P216" s="1171"/>
      <c r="Q216" s="1203"/>
      <c r="R216" s="1204"/>
      <c r="S216" s="240"/>
      <c r="T216" s="213"/>
    </row>
    <row r="217" spans="2:20" ht="37.5" hidden="1" customHeight="1">
      <c r="B217" s="268" t="str">
        <f>IF('①4.事業内容（販促）'!B26="","",'①4.事業内容（販促）'!B26)</f>
        <v/>
      </c>
      <c r="C217" s="1199" t="str">
        <f>IF('①4.事業内容（販促）'!C26="","",'①4.事業内容（販促）'!C26)</f>
        <v/>
      </c>
      <c r="D217" s="1200"/>
      <c r="E217" s="269">
        <f>SUM(E218:E226)</f>
        <v>0</v>
      </c>
      <c r="F217" s="269">
        <f>SUM(F218:F226)</f>
        <v>0</v>
      </c>
      <c r="G217" s="269">
        <f>SUM(G218:G226)</f>
        <v>0</v>
      </c>
      <c r="H217" s="661">
        <f>SUM(H218:H226)</f>
        <v>0</v>
      </c>
      <c r="I217" s="664" t="str">
        <f>IF(B217="","",B217)</f>
        <v/>
      </c>
      <c r="J217" s="1187" t="str">
        <f>IF('⑦1.活動計画変更（販促）'!C49="変更",'⑦1.活動計画変更（販促）'!D49,IF('⑦1.活動計画変更（販促）'!C49="選択",'⑦1.活動計画変更（販促）'!D48,""))</f>
        <v/>
      </c>
      <c r="K217" s="1188"/>
      <c r="L217" s="267" t="str">
        <f>IF(SUM(L218:L226)=0,"",SUM(L218:L226))</f>
        <v/>
      </c>
      <c r="M217" s="267" t="str">
        <f>IF(SUM(M218:M226)=0,"",SUM(M218:M226))</f>
        <v/>
      </c>
      <c r="N217" s="267" t="str">
        <f>IF(SUM(N218:N226)=0,"",SUM(N218:N226))</f>
        <v/>
      </c>
      <c r="O217" s="267" t="str">
        <f>IF(SUM(O218:O226)=0,"",SUM(O218:O226))</f>
        <v/>
      </c>
      <c r="P217" s="263"/>
      <c r="Q217" s="1201"/>
      <c r="R217" s="1202"/>
      <c r="S217" s="237"/>
    </row>
    <row r="218" spans="2:20" ht="19.5" hidden="1" customHeight="1">
      <c r="B218" s="1175"/>
      <c r="C218" s="249" t="s">
        <v>188</v>
      </c>
      <c r="D218" s="250"/>
      <c r="E218" s="270">
        <f>SUM(F218:H218)</f>
        <v>0</v>
      </c>
      <c r="F218" s="270" t="str">
        <f>IF('①7.積算内訳（販促）'!F217="","",'①7.積算内訳（販促）'!F217)</f>
        <v/>
      </c>
      <c r="G218" s="270" t="str">
        <f>IF('①7.積算内訳（販促）'!G217="","",'①7.積算内訳（販促）'!G217)</f>
        <v/>
      </c>
      <c r="H218" s="656" t="str">
        <f>IF('①7.積算内訳（販促）'!H217="","",'①7.積算内訳（販促）'!H217)</f>
        <v/>
      </c>
      <c r="I218" s="1569" t="str">
        <f>IF('⑦1.活動計画変更（販促）'!C49="選択","",IF('⑦1.活動計画変更（販促）'!C49="変更",'⑦1.活動計画変更（販促）'!C49,IF('⑦1.活動計画変更（販促）'!C49="中止","中止","")))</f>
        <v/>
      </c>
      <c r="J218" s="249" t="s">
        <v>188</v>
      </c>
      <c r="K218" s="250"/>
      <c r="L218" s="270" t="str">
        <f>IF(SUM(M218:O218)=0,"",SUM(M218:O218))</f>
        <v/>
      </c>
      <c r="M218" s="251" t="str">
        <f>IF(F218="","",IF(I$218="中止","",F218))</f>
        <v/>
      </c>
      <c r="N218" s="251" t="str">
        <f>IF(G218="","",IF(I$218="中止","",G218))</f>
        <v/>
      </c>
      <c r="O218" s="251" t="str">
        <f>IF(H218="","",IF(I$218="中止","",H218))</f>
        <v/>
      </c>
      <c r="P218" s="1186"/>
      <c r="Q218" s="1173"/>
      <c r="R218" s="1174"/>
      <c r="S218" s="240"/>
      <c r="T218" s="213"/>
    </row>
    <row r="219" spans="2:20" ht="19.5" hidden="1" customHeight="1">
      <c r="B219" s="1176"/>
      <c r="C219" s="252" t="s">
        <v>189</v>
      </c>
      <c r="D219" s="253"/>
      <c r="E219" s="271">
        <f t="shared" ref="E219:E225" si="107">SUM(F219:H219)</f>
        <v>0</v>
      </c>
      <c r="F219" s="271" t="str">
        <f>IF('①7.積算内訳（販促）'!F218="","",'①7.積算内訳（販促）'!F218)</f>
        <v/>
      </c>
      <c r="G219" s="271" t="str">
        <f>IF('①7.積算内訳（販促）'!G218="","",'①7.積算内訳（販促）'!G218)</f>
        <v/>
      </c>
      <c r="H219" s="657" t="str">
        <f>IF('①7.積算内訳（販促）'!H218="","",'①7.積算内訳（販促）'!H218)</f>
        <v/>
      </c>
      <c r="I219" s="1570"/>
      <c r="J219" s="252" t="s">
        <v>189</v>
      </c>
      <c r="K219" s="253"/>
      <c r="L219" s="271" t="str">
        <f t="shared" ref="L219:L226" si="108">IF(SUM(M219:O219)=0,"",SUM(M219:O219))</f>
        <v/>
      </c>
      <c r="M219" s="254" t="str">
        <f t="shared" ref="M219:M226" si="109">IF(F219="","",IF(I$218="中止","",F219))</f>
        <v/>
      </c>
      <c r="N219" s="254" t="str">
        <f t="shared" ref="N219:N226" si="110">IF(G219="","",IF(I$218="中止","",G219))</f>
        <v/>
      </c>
      <c r="O219" s="254" t="str">
        <f t="shared" ref="O219:O226" si="111">IF(H219="","",IF(I$218="中止","",H219))</f>
        <v/>
      </c>
      <c r="P219" s="1171"/>
      <c r="Q219" s="1168"/>
      <c r="R219" s="1169"/>
      <c r="S219" s="237"/>
    </row>
    <row r="220" spans="2:20" ht="19.5" hidden="1" customHeight="1">
      <c r="B220" s="1176"/>
      <c r="C220" s="252" t="s">
        <v>190</v>
      </c>
      <c r="D220" s="253"/>
      <c r="E220" s="271">
        <f t="shared" si="107"/>
        <v>0</v>
      </c>
      <c r="F220" s="271" t="str">
        <f>IF('①7.積算内訳（販促）'!F219="","",'①7.積算内訳（販促）'!F219)</f>
        <v/>
      </c>
      <c r="G220" s="271" t="str">
        <f>IF('①7.積算内訳（販促）'!G219="","",'①7.積算内訳（販促）'!G219)</f>
        <v/>
      </c>
      <c r="H220" s="657" t="str">
        <f>IF('①7.積算内訳（販促）'!H219="","",'①7.積算内訳（販促）'!H219)</f>
        <v/>
      </c>
      <c r="I220" s="1570"/>
      <c r="J220" s="252" t="s">
        <v>190</v>
      </c>
      <c r="K220" s="253"/>
      <c r="L220" s="271" t="str">
        <f t="shared" si="108"/>
        <v/>
      </c>
      <c r="M220" s="254" t="str">
        <f t="shared" si="109"/>
        <v/>
      </c>
      <c r="N220" s="254" t="str">
        <f t="shared" si="110"/>
        <v/>
      </c>
      <c r="O220" s="254" t="str">
        <f t="shared" si="111"/>
        <v/>
      </c>
      <c r="P220" s="1171"/>
      <c r="Q220" s="1168"/>
      <c r="R220" s="1169"/>
      <c r="S220" s="237"/>
    </row>
    <row r="221" spans="2:20" ht="19.5" hidden="1" customHeight="1">
      <c r="B221" s="1176"/>
      <c r="C221" s="255" t="s">
        <v>191</v>
      </c>
      <c r="D221" s="253"/>
      <c r="E221" s="271">
        <f t="shared" si="107"/>
        <v>0</v>
      </c>
      <c r="F221" s="271" t="str">
        <f>IF('①7.積算内訳（販促）'!F220="","",'①7.積算内訳（販促）'!F220)</f>
        <v/>
      </c>
      <c r="G221" s="271" t="str">
        <f>IF('①7.積算内訳（販促）'!G220="","",'①7.積算内訳（販促）'!G220)</f>
        <v/>
      </c>
      <c r="H221" s="657" t="str">
        <f>IF('①7.積算内訳（販促）'!H220="","",'①7.積算内訳（販促）'!H220)</f>
        <v/>
      </c>
      <c r="I221" s="1570"/>
      <c r="J221" s="255" t="s">
        <v>191</v>
      </c>
      <c r="K221" s="253"/>
      <c r="L221" s="271" t="str">
        <f t="shared" si="108"/>
        <v/>
      </c>
      <c r="M221" s="254" t="str">
        <f t="shared" si="109"/>
        <v/>
      </c>
      <c r="N221" s="254" t="str">
        <f t="shared" si="110"/>
        <v/>
      </c>
      <c r="O221" s="254" t="str">
        <f t="shared" si="111"/>
        <v/>
      </c>
      <c r="P221" s="1171"/>
      <c r="Q221" s="1168"/>
      <c r="R221" s="1169"/>
      <c r="S221" s="237"/>
    </row>
    <row r="222" spans="2:20" ht="19.5" hidden="1" customHeight="1">
      <c r="B222" s="1176"/>
      <c r="C222" s="252" t="s">
        <v>192</v>
      </c>
      <c r="D222" s="253"/>
      <c r="E222" s="271">
        <f t="shared" si="107"/>
        <v>0</v>
      </c>
      <c r="F222" s="271" t="str">
        <f>IF('①7.積算内訳（販促）'!F221="","",'①7.積算内訳（販促）'!F221)</f>
        <v/>
      </c>
      <c r="G222" s="271" t="str">
        <f>IF('①7.積算内訳（販促）'!G221="","",'①7.積算内訳（販促）'!G221)</f>
        <v/>
      </c>
      <c r="H222" s="657" t="str">
        <f>IF('①7.積算内訳（販促）'!H221="","",'①7.積算内訳（販促）'!H221)</f>
        <v/>
      </c>
      <c r="I222" s="1570"/>
      <c r="J222" s="252" t="s">
        <v>192</v>
      </c>
      <c r="K222" s="253"/>
      <c r="L222" s="271" t="str">
        <f t="shared" si="108"/>
        <v/>
      </c>
      <c r="M222" s="254" t="str">
        <f t="shared" si="109"/>
        <v/>
      </c>
      <c r="N222" s="254" t="str">
        <f t="shared" si="110"/>
        <v/>
      </c>
      <c r="O222" s="254" t="str">
        <f t="shared" si="111"/>
        <v/>
      </c>
      <c r="P222" s="1171"/>
      <c r="Q222" s="1168"/>
      <c r="R222" s="1169"/>
      <c r="S222" s="240"/>
      <c r="T222" s="213"/>
    </row>
    <row r="223" spans="2:20" ht="19.5" hidden="1" customHeight="1">
      <c r="B223" s="1176"/>
      <c r="C223" s="252" t="s">
        <v>193</v>
      </c>
      <c r="D223" s="253"/>
      <c r="E223" s="271">
        <f t="shared" si="107"/>
        <v>0</v>
      </c>
      <c r="F223" s="658" t="str">
        <f>IF('①7.積算内訳（販促）'!F222="","",'①7.積算内訳（販促）'!F222)</f>
        <v/>
      </c>
      <c r="G223" s="658" t="str">
        <f>IF('①7.積算内訳（販促）'!G222="","",'①7.積算内訳（販促）'!G222)</f>
        <v/>
      </c>
      <c r="H223" s="657" t="str">
        <f>IF('①7.積算内訳（販促）'!H222="","",'①7.積算内訳（販促）'!H222)</f>
        <v/>
      </c>
      <c r="I223" s="1570"/>
      <c r="J223" s="252" t="s">
        <v>193</v>
      </c>
      <c r="K223" s="253"/>
      <c r="L223" s="271" t="str">
        <f t="shared" si="108"/>
        <v/>
      </c>
      <c r="M223" s="256" t="str">
        <f t="shared" si="109"/>
        <v/>
      </c>
      <c r="N223" s="256" t="str">
        <f t="shared" si="110"/>
        <v/>
      </c>
      <c r="O223" s="256" t="str">
        <f t="shared" si="111"/>
        <v/>
      </c>
      <c r="P223" s="1171"/>
      <c r="Q223" s="1191"/>
      <c r="R223" s="1192"/>
      <c r="S223" s="240"/>
      <c r="T223" s="213"/>
    </row>
    <row r="224" spans="2:20" ht="19.5" hidden="1" customHeight="1">
      <c r="B224" s="1176"/>
      <c r="C224" s="257" t="s">
        <v>194</v>
      </c>
      <c r="D224" s="253"/>
      <c r="E224" s="271">
        <f t="shared" si="107"/>
        <v>0</v>
      </c>
      <c r="F224" s="271" t="str">
        <f>IF('①7.積算内訳（販促）'!F223="","",'①7.積算内訳（販促）'!F223)</f>
        <v/>
      </c>
      <c r="G224" s="271" t="str">
        <f>IF('①7.積算内訳（販促）'!G223="","",'①7.積算内訳（販促）'!G223)</f>
        <v/>
      </c>
      <c r="H224" s="657" t="str">
        <f>IF('①7.積算内訳（販促）'!H223="","",'①7.積算内訳（販促）'!H223)</f>
        <v/>
      </c>
      <c r="I224" s="1570"/>
      <c r="J224" s="257" t="s">
        <v>194</v>
      </c>
      <c r="K224" s="253"/>
      <c r="L224" s="271" t="str">
        <f t="shared" si="108"/>
        <v/>
      </c>
      <c r="M224" s="254" t="str">
        <f t="shared" si="109"/>
        <v/>
      </c>
      <c r="N224" s="254" t="str">
        <f t="shared" si="110"/>
        <v/>
      </c>
      <c r="O224" s="254" t="str">
        <f t="shared" si="111"/>
        <v/>
      </c>
      <c r="P224" s="1171"/>
      <c r="Q224" s="1168"/>
      <c r="R224" s="1169"/>
      <c r="S224" s="240"/>
      <c r="T224" s="213"/>
    </row>
    <row r="225" spans="2:20" ht="19.5" hidden="1" customHeight="1">
      <c r="B225" s="1176"/>
      <c r="C225" s="252" t="s">
        <v>195</v>
      </c>
      <c r="D225" s="253"/>
      <c r="E225" s="271">
        <f t="shared" si="107"/>
        <v>0</v>
      </c>
      <c r="F225" s="271" t="str">
        <f>IF('①7.積算内訳（販促）'!F224="","",'①7.積算内訳（販促）'!F224)</f>
        <v/>
      </c>
      <c r="G225" s="271" t="str">
        <f>IF('①7.積算内訳（販促）'!G224="","",'①7.積算内訳（販促）'!G224)</f>
        <v/>
      </c>
      <c r="H225" s="657" t="str">
        <f>IF('①7.積算内訳（販促）'!H224="","",'①7.積算内訳（販促）'!H224)</f>
        <v/>
      </c>
      <c r="I225" s="1570"/>
      <c r="J225" s="252" t="s">
        <v>195</v>
      </c>
      <c r="K225" s="253"/>
      <c r="L225" s="271" t="str">
        <f t="shared" si="108"/>
        <v/>
      </c>
      <c r="M225" s="254" t="str">
        <f t="shared" si="109"/>
        <v/>
      </c>
      <c r="N225" s="254" t="str">
        <f t="shared" si="110"/>
        <v/>
      </c>
      <c r="O225" s="254" t="str">
        <f t="shared" si="111"/>
        <v/>
      </c>
      <c r="P225" s="1171"/>
      <c r="Q225" s="1168"/>
      <c r="R225" s="1169"/>
      <c r="S225" s="240"/>
      <c r="T225" s="213"/>
    </row>
    <row r="226" spans="2:20" ht="19.5" hidden="1" customHeight="1" thickBot="1">
      <c r="B226" s="1177"/>
      <c r="C226" s="258" t="s">
        <v>196</v>
      </c>
      <c r="D226" s="662" t="str">
        <f>IF('①7.積算内訳（販促）'!D225="","",'①7.積算内訳（販促）'!D225)</f>
        <v/>
      </c>
      <c r="E226" s="272">
        <f>SUM(F226:H226)</f>
        <v>0</v>
      </c>
      <c r="F226" s="272" t="str">
        <f>IF('①7.積算内訳（販促）'!F225="","",'①7.積算内訳（販促）'!F225)</f>
        <v/>
      </c>
      <c r="G226" s="272" t="str">
        <f>IF('①7.積算内訳（販促）'!G225="","",'①7.積算内訳（販促）'!G225)</f>
        <v/>
      </c>
      <c r="H226" s="659" t="str">
        <f>IF('①7.積算内訳（販促）'!H225="","",'①7.積算内訳（販促）'!H225)</f>
        <v/>
      </c>
      <c r="I226" s="1571"/>
      <c r="J226" s="258" t="s">
        <v>196</v>
      </c>
      <c r="K226" s="259"/>
      <c r="L226" s="272" t="str">
        <f t="shared" si="108"/>
        <v/>
      </c>
      <c r="M226" s="260" t="str">
        <f t="shared" si="109"/>
        <v/>
      </c>
      <c r="N226" s="260" t="str">
        <f t="shared" si="110"/>
        <v/>
      </c>
      <c r="O226" s="260" t="str">
        <f t="shared" si="111"/>
        <v/>
      </c>
      <c r="P226" s="1172"/>
      <c r="Q226" s="1189"/>
      <c r="R226" s="1190"/>
      <c r="S226" s="240"/>
      <c r="T226" s="213"/>
    </row>
    <row r="227" spans="2:20" ht="37.5" hidden="1" customHeight="1">
      <c r="B227" s="368" t="str">
        <f>IF('①4.事業内容（販促）'!B27="","",'①4.事業内容（販促）'!B27)</f>
        <v/>
      </c>
      <c r="C227" s="1187" t="str">
        <f>IF('①4.事業内容（販促）'!C27="","",'①4.事業内容（販促）'!C27)</f>
        <v/>
      </c>
      <c r="D227" s="1188"/>
      <c r="E227" s="267">
        <f>SUM(E228:E236)</f>
        <v>0</v>
      </c>
      <c r="F227" s="267">
        <f>SUM(F228:F236)</f>
        <v>0</v>
      </c>
      <c r="G227" s="267">
        <f>SUM(G228:G236)</f>
        <v>0</v>
      </c>
      <c r="H227" s="660">
        <f>SUM(H228:H236)</f>
        <v>0</v>
      </c>
      <c r="I227" s="664" t="str">
        <f>IF(B227="","",B227)</f>
        <v/>
      </c>
      <c r="J227" s="1187" t="str">
        <f>IF('⑦1.活動計画変更（販促）'!C51="変更",'⑦1.活動計画変更（販促）'!D51,IF('⑦1.活動計画変更（販促）'!C51="選択",'⑦1.活動計画変更（販促）'!D50,""))</f>
        <v/>
      </c>
      <c r="K227" s="1188"/>
      <c r="L227" s="267" t="str">
        <f>IF(SUM(L228:L236)=0,"",SUM(L228:L236))</f>
        <v/>
      </c>
      <c r="M227" s="267" t="str">
        <f>IF(SUM(M228:M236)=0,"",SUM(M228:M236))</f>
        <v/>
      </c>
      <c r="N227" s="267" t="str">
        <f>IF(SUM(N228:N236)=0,"",SUM(N228:N236))</f>
        <v/>
      </c>
      <c r="O227" s="267" t="str">
        <f>IF(SUM(O228:O236)=0,"",SUM(O228:O236))</f>
        <v/>
      </c>
      <c r="P227" s="261"/>
      <c r="Q227" s="1195"/>
      <c r="R227" s="1196"/>
      <c r="S227" s="237"/>
    </row>
    <row r="228" spans="2:20" ht="19.5" hidden="1" customHeight="1">
      <c r="B228" s="1175"/>
      <c r="C228" s="249" t="s">
        <v>188</v>
      </c>
      <c r="D228" s="250"/>
      <c r="E228" s="270">
        <f>SUM(F228:H228)</f>
        <v>0</v>
      </c>
      <c r="F228" s="270" t="str">
        <f>IF('①7.積算内訳（販促）'!F227="","",'①7.積算内訳（販促）'!F227)</f>
        <v/>
      </c>
      <c r="G228" s="270" t="str">
        <f>IF('①7.積算内訳（販促）'!G227="","",'①7.積算内訳（販促）'!G227)</f>
        <v/>
      </c>
      <c r="H228" s="656" t="str">
        <f>IF('①7.積算内訳（販促）'!H227="","",'①7.積算内訳（販促）'!H227)</f>
        <v/>
      </c>
      <c r="I228" s="1569" t="str">
        <f>IF('⑦1.活動計画変更（販促）'!C51="選択","",IF('⑦1.活動計画変更（販促）'!C51="変更",'⑦1.活動計画変更（販促）'!C51,IF('⑦1.活動計画変更（販促）'!C51="中止","中止","")))</f>
        <v/>
      </c>
      <c r="J228" s="249" t="s">
        <v>188</v>
      </c>
      <c r="K228" s="250"/>
      <c r="L228" s="270" t="str">
        <f>IF(SUM(M228:O228)=0,"",SUM(M228:O228))</f>
        <v/>
      </c>
      <c r="M228" s="251" t="str">
        <f>IF(F228="","",IF(I$228="中止","",F228))</f>
        <v/>
      </c>
      <c r="N228" s="251" t="str">
        <f>IF(G228="","",IF(I$228="中止","",G228))</f>
        <v/>
      </c>
      <c r="O228" s="251" t="str">
        <f>IF(H228="","",IF(I$228="中止","",H228))</f>
        <v/>
      </c>
      <c r="P228" s="1186"/>
      <c r="Q228" s="1173"/>
      <c r="R228" s="1174"/>
      <c r="S228" s="240"/>
      <c r="T228" s="213"/>
    </row>
    <row r="229" spans="2:20" ht="19.5" hidden="1" customHeight="1">
      <c r="B229" s="1176"/>
      <c r="C229" s="252" t="s">
        <v>189</v>
      </c>
      <c r="D229" s="253"/>
      <c r="E229" s="271">
        <f t="shared" ref="E229:E235" si="112">SUM(F229:H229)</f>
        <v>0</v>
      </c>
      <c r="F229" s="271" t="str">
        <f>IF('①7.積算内訳（販促）'!F228="","",'①7.積算内訳（販促）'!F228)</f>
        <v/>
      </c>
      <c r="G229" s="271" t="str">
        <f>IF('①7.積算内訳（販促）'!G228="","",'①7.積算内訳（販促）'!G228)</f>
        <v/>
      </c>
      <c r="H229" s="657" t="str">
        <f>IF('①7.積算内訳（販促）'!H228="","",'①7.積算内訳（販促）'!H228)</f>
        <v/>
      </c>
      <c r="I229" s="1570"/>
      <c r="J229" s="252" t="s">
        <v>189</v>
      </c>
      <c r="K229" s="253"/>
      <c r="L229" s="271" t="str">
        <f t="shared" ref="L229:L236" si="113">IF(SUM(M229:O229)=0,"",SUM(M229:O229))</f>
        <v/>
      </c>
      <c r="M229" s="254" t="str">
        <f t="shared" ref="M229:M236" si="114">IF(F229="","",IF(I$228="中止","",F229))</f>
        <v/>
      </c>
      <c r="N229" s="254" t="str">
        <f t="shared" ref="N229:N236" si="115">IF(G229="","",IF(I$228="中止","",G229))</f>
        <v/>
      </c>
      <c r="O229" s="254" t="str">
        <f t="shared" ref="O229:O236" si="116">IF(H229="","",IF(I$228="中止","",H229))</f>
        <v/>
      </c>
      <c r="P229" s="1171"/>
      <c r="Q229" s="1168"/>
      <c r="R229" s="1169"/>
      <c r="S229" s="237"/>
    </row>
    <row r="230" spans="2:20" ht="19.5" hidden="1" customHeight="1">
      <c r="B230" s="1176"/>
      <c r="C230" s="252" t="s">
        <v>190</v>
      </c>
      <c r="D230" s="253"/>
      <c r="E230" s="271">
        <f t="shared" si="112"/>
        <v>0</v>
      </c>
      <c r="F230" s="271" t="str">
        <f>IF('①7.積算内訳（販促）'!F229="","",'①7.積算内訳（販促）'!F229)</f>
        <v/>
      </c>
      <c r="G230" s="271" t="str">
        <f>IF('①7.積算内訳（販促）'!G229="","",'①7.積算内訳（販促）'!G229)</f>
        <v/>
      </c>
      <c r="H230" s="657" t="str">
        <f>IF('①7.積算内訳（販促）'!H229="","",'①7.積算内訳（販促）'!H229)</f>
        <v/>
      </c>
      <c r="I230" s="1570"/>
      <c r="J230" s="252" t="s">
        <v>190</v>
      </c>
      <c r="K230" s="253"/>
      <c r="L230" s="271" t="str">
        <f t="shared" si="113"/>
        <v/>
      </c>
      <c r="M230" s="254" t="str">
        <f t="shared" si="114"/>
        <v/>
      </c>
      <c r="N230" s="254" t="str">
        <f t="shared" si="115"/>
        <v/>
      </c>
      <c r="O230" s="254" t="str">
        <f t="shared" si="116"/>
        <v/>
      </c>
      <c r="P230" s="1171"/>
      <c r="Q230" s="1168"/>
      <c r="R230" s="1169"/>
      <c r="S230" s="237"/>
    </row>
    <row r="231" spans="2:20" ht="19.5" hidden="1" customHeight="1">
      <c r="B231" s="1176"/>
      <c r="C231" s="255" t="s">
        <v>191</v>
      </c>
      <c r="D231" s="253"/>
      <c r="E231" s="271">
        <f t="shared" si="112"/>
        <v>0</v>
      </c>
      <c r="F231" s="271" t="str">
        <f>IF('①7.積算内訳（販促）'!F230="","",'①7.積算内訳（販促）'!F230)</f>
        <v/>
      </c>
      <c r="G231" s="271" t="str">
        <f>IF('①7.積算内訳（販促）'!G230="","",'①7.積算内訳（販促）'!G230)</f>
        <v/>
      </c>
      <c r="H231" s="657" t="str">
        <f>IF('①7.積算内訳（販促）'!H230="","",'①7.積算内訳（販促）'!H230)</f>
        <v/>
      </c>
      <c r="I231" s="1570"/>
      <c r="J231" s="255" t="s">
        <v>191</v>
      </c>
      <c r="K231" s="253"/>
      <c r="L231" s="271" t="str">
        <f t="shared" si="113"/>
        <v/>
      </c>
      <c r="M231" s="254" t="str">
        <f t="shared" si="114"/>
        <v/>
      </c>
      <c r="N231" s="254" t="str">
        <f t="shared" si="115"/>
        <v/>
      </c>
      <c r="O231" s="254" t="str">
        <f t="shared" si="116"/>
        <v/>
      </c>
      <c r="P231" s="1171"/>
      <c r="Q231" s="1168"/>
      <c r="R231" s="1169"/>
      <c r="S231" s="237"/>
    </row>
    <row r="232" spans="2:20" ht="19.5" hidden="1" customHeight="1">
      <c r="B232" s="1176"/>
      <c r="C232" s="252" t="s">
        <v>192</v>
      </c>
      <c r="D232" s="253"/>
      <c r="E232" s="271">
        <f t="shared" si="112"/>
        <v>0</v>
      </c>
      <c r="F232" s="271" t="str">
        <f>IF('①7.積算内訳（販促）'!F231="","",'①7.積算内訳（販促）'!F231)</f>
        <v/>
      </c>
      <c r="G232" s="271" t="str">
        <f>IF('①7.積算内訳（販促）'!G231="","",'①7.積算内訳（販促）'!G231)</f>
        <v/>
      </c>
      <c r="H232" s="657" t="str">
        <f>IF('①7.積算内訳（販促）'!H231="","",'①7.積算内訳（販促）'!H231)</f>
        <v/>
      </c>
      <c r="I232" s="1570"/>
      <c r="J232" s="252" t="s">
        <v>192</v>
      </c>
      <c r="K232" s="253"/>
      <c r="L232" s="271" t="str">
        <f t="shared" si="113"/>
        <v/>
      </c>
      <c r="M232" s="254" t="str">
        <f t="shared" si="114"/>
        <v/>
      </c>
      <c r="N232" s="254" t="str">
        <f t="shared" si="115"/>
        <v/>
      </c>
      <c r="O232" s="254" t="str">
        <f t="shared" si="116"/>
        <v/>
      </c>
      <c r="P232" s="1171"/>
      <c r="Q232" s="1168"/>
      <c r="R232" s="1169"/>
      <c r="S232" s="240"/>
      <c r="T232" s="213"/>
    </row>
    <row r="233" spans="2:20" ht="19.5" hidden="1" customHeight="1">
      <c r="B233" s="1176"/>
      <c r="C233" s="252" t="s">
        <v>193</v>
      </c>
      <c r="D233" s="253"/>
      <c r="E233" s="271">
        <f t="shared" si="112"/>
        <v>0</v>
      </c>
      <c r="F233" s="658" t="str">
        <f>IF('①7.積算内訳（販促）'!F232="","",'①7.積算内訳（販促）'!F232)</f>
        <v/>
      </c>
      <c r="G233" s="658" t="str">
        <f>IF('①7.積算内訳（販促）'!G232="","",'①7.積算内訳（販促）'!G232)</f>
        <v/>
      </c>
      <c r="H233" s="657" t="str">
        <f>IF('①7.積算内訳（販促）'!H232="","",'①7.積算内訳（販促）'!H232)</f>
        <v/>
      </c>
      <c r="I233" s="1570"/>
      <c r="J233" s="252" t="s">
        <v>193</v>
      </c>
      <c r="K233" s="253"/>
      <c r="L233" s="271" t="str">
        <f t="shared" si="113"/>
        <v/>
      </c>
      <c r="M233" s="256" t="str">
        <f t="shared" si="114"/>
        <v/>
      </c>
      <c r="N233" s="256" t="str">
        <f t="shared" si="115"/>
        <v/>
      </c>
      <c r="O233" s="256" t="str">
        <f t="shared" si="116"/>
        <v/>
      </c>
      <c r="P233" s="1171"/>
      <c r="Q233" s="1168"/>
      <c r="R233" s="1169"/>
      <c r="S233" s="240"/>
      <c r="T233" s="213"/>
    </row>
    <row r="234" spans="2:20" ht="19.5" hidden="1" customHeight="1">
      <c r="B234" s="1176"/>
      <c r="C234" s="257" t="s">
        <v>194</v>
      </c>
      <c r="D234" s="253"/>
      <c r="E234" s="271">
        <f t="shared" si="112"/>
        <v>0</v>
      </c>
      <c r="F234" s="271" t="str">
        <f>IF('①7.積算内訳（販促）'!F233="","",'①7.積算内訳（販促）'!F233)</f>
        <v/>
      </c>
      <c r="G234" s="271" t="str">
        <f>IF('①7.積算内訳（販促）'!G233="","",'①7.積算内訳（販促）'!G233)</f>
        <v/>
      </c>
      <c r="H234" s="657" t="str">
        <f>IF('①7.積算内訳（販促）'!H233="","",'①7.積算内訳（販促）'!H233)</f>
        <v/>
      </c>
      <c r="I234" s="1570"/>
      <c r="J234" s="257" t="s">
        <v>194</v>
      </c>
      <c r="K234" s="253"/>
      <c r="L234" s="271" t="str">
        <f t="shared" si="113"/>
        <v/>
      </c>
      <c r="M234" s="254" t="str">
        <f t="shared" si="114"/>
        <v/>
      </c>
      <c r="N234" s="254" t="str">
        <f t="shared" si="115"/>
        <v/>
      </c>
      <c r="O234" s="254" t="str">
        <f t="shared" si="116"/>
        <v/>
      </c>
      <c r="P234" s="1171"/>
      <c r="Q234" s="1168"/>
      <c r="R234" s="1169"/>
      <c r="S234" s="240"/>
      <c r="T234" s="213"/>
    </row>
    <row r="235" spans="2:20" ht="19.5" hidden="1" customHeight="1">
      <c r="B235" s="1176"/>
      <c r="C235" s="252" t="s">
        <v>195</v>
      </c>
      <c r="D235" s="253"/>
      <c r="E235" s="271">
        <f t="shared" si="112"/>
        <v>0</v>
      </c>
      <c r="F235" s="271" t="str">
        <f>IF('①7.積算内訳（販促）'!F234="","",'①7.積算内訳（販促）'!F234)</f>
        <v/>
      </c>
      <c r="G235" s="271" t="str">
        <f>IF('①7.積算内訳（販促）'!G234="","",'①7.積算内訳（販促）'!G234)</f>
        <v/>
      </c>
      <c r="H235" s="657" t="str">
        <f>IF('①7.積算内訳（販促）'!H234="","",'①7.積算内訳（販促）'!H234)</f>
        <v/>
      </c>
      <c r="I235" s="1570"/>
      <c r="J235" s="252" t="s">
        <v>195</v>
      </c>
      <c r="K235" s="253"/>
      <c r="L235" s="271" t="str">
        <f t="shared" si="113"/>
        <v/>
      </c>
      <c r="M235" s="254" t="str">
        <f t="shared" si="114"/>
        <v/>
      </c>
      <c r="N235" s="254" t="str">
        <f t="shared" si="115"/>
        <v/>
      </c>
      <c r="O235" s="254" t="str">
        <f t="shared" si="116"/>
        <v/>
      </c>
      <c r="P235" s="1171"/>
      <c r="Q235" s="1168"/>
      <c r="R235" s="1169"/>
      <c r="S235" s="240"/>
      <c r="T235" s="213"/>
    </row>
    <row r="236" spans="2:20" ht="19.5" hidden="1" customHeight="1" thickBot="1">
      <c r="B236" s="1177"/>
      <c r="C236" s="258" t="s">
        <v>196</v>
      </c>
      <c r="D236" s="662" t="str">
        <f>IF('①7.積算内訳（販促）'!D235="","",'①7.積算内訳（販促）'!D235)</f>
        <v/>
      </c>
      <c r="E236" s="272">
        <f>SUM(F236:H236)</f>
        <v>0</v>
      </c>
      <c r="F236" s="272" t="str">
        <f>IF('①7.積算内訳（販促）'!F235="","",'①7.積算内訳（販促）'!F235)</f>
        <v/>
      </c>
      <c r="G236" s="272" t="str">
        <f>IF('①7.積算内訳（販促）'!G235="","",'①7.積算内訳（販促）'!G235)</f>
        <v/>
      </c>
      <c r="H236" s="659" t="str">
        <f>IF('①7.積算内訳（販促）'!H235="","",'①7.積算内訳（販促）'!H235)</f>
        <v/>
      </c>
      <c r="I236" s="1571"/>
      <c r="J236" s="258" t="s">
        <v>196</v>
      </c>
      <c r="K236" s="259"/>
      <c r="L236" s="272" t="str">
        <f t="shared" si="113"/>
        <v/>
      </c>
      <c r="M236" s="260" t="str">
        <f t="shared" si="114"/>
        <v/>
      </c>
      <c r="N236" s="260" t="str">
        <f t="shared" si="115"/>
        <v/>
      </c>
      <c r="O236" s="260" t="str">
        <f t="shared" si="116"/>
        <v/>
      </c>
      <c r="P236" s="1172"/>
      <c r="Q236" s="1193"/>
      <c r="R236" s="1194"/>
      <c r="S236" s="240"/>
      <c r="T236" s="213"/>
    </row>
    <row r="237" spans="2:20" ht="40.5" hidden="1" customHeight="1">
      <c r="B237" s="368" t="str">
        <f>IF('①4.事業内容（販促）'!B28="","",'①4.事業内容（販促）'!B28)</f>
        <v/>
      </c>
      <c r="C237" s="1187" t="str">
        <f>IF('①4.事業内容（販促）'!C28="","",'①4.事業内容（販促）'!C28)</f>
        <v/>
      </c>
      <c r="D237" s="1188"/>
      <c r="E237" s="267">
        <f>SUM(E238:E246)</f>
        <v>0</v>
      </c>
      <c r="F237" s="267">
        <f>SUM(F238:F246)</f>
        <v>0</v>
      </c>
      <c r="G237" s="267">
        <f>SUM(G238:G246)</f>
        <v>0</v>
      </c>
      <c r="H237" s="660">
        <f>SUM(H238:H246)</f>
        <v>0</v>
      </c>
      <c r="I237" s="664" t="str">
        <f>IF(B237="","",B237)</f>
        <v/>
      </c>
      <c r="J237" s="1187" t="str">
        <f>IF('⑦1.活動計画変更（販促）'!C53="変更",'⑦1.活動計画変更（販促）'!D53,IF('⑦1.活動計画変更（販促）'!C53="選択",'⑦1.活動計画変更（販促）'!D52,""))</f>
        <v/>
      </c>
      <c r="K237" s="1188"/>
      <c r="L237" s="267" t="str">
        <f>IF(SUM(L238:L246)=0,"",SUM(L238:L246))</f>
        <v/>
      </c>
      <c r="M237" s="267" t="str">
        <f>IF(SUM(M238:M246)=0,"",SUM(M238:M246))</f>
        <v/>
      </c>
      <c r="N237" s="267" t="str">
        <f>IF(SUM(N238:N246)=0,"",SUM(N238:N246))</f>
        <v/>
      </c>
      <c r="O237" s="267" t="str">
        <f>IF(SUM(O238:O246)=0,"",SUM(O238:O246))</f>
        <v/>
      </c>
      <c r="P237" s="262"/>
      <c r="Q237" s="1197"/>
      <c r="R237" s="1198"/>
      <c r="S237" s="237"/>
    </row>
    <row r="238" spans="2:20" ht="19.5" hidden="1" customHeight="1">
      <c r="B238" s="1175"/>
      <c r="C238" s="249" t="s">
        <v>188</v>
      </c>
      <c r="D238" s="250"/>
      <c r="E238" s="270">
        <f>SUM(F238:H238)</f>
        <v>0</v>
      </c>
      <c r="F238" s="270" t="str">
        <f>IF('①7.積算内訳（販促）'!F237="","",'①7.積算内訳（販促）'!F237)</f>
        <v/>
      </c>
      <c r="G238" s="270" t="str">
        <f>IF('①7.積算内訳（販促）'!G237="","",'①7.積算内訳（販促）'!G237)</f>
        <v/>
      </c>
      <c r="H238" s="656" t="str">
        <f>IF('①7.積算内訳（販促）'!H237="","",'①7.積算内訳（販促）'!H237)</f>
        <v/>
      </c>
      <c r="I238" s="1569" t="str">
        <f>IF('⑦1.活動計画変更（販促）'!C53="選択","",IF('⑦1.活動計画変更（販促）'!C53="変更",'⑦1.活動計画変更（販促）'!C53,IF('⑦1.活動計画変更（販促）'!C53="中止","中止","")))</f>
        <v/>
      </c>
      <c r="J238" s="249" t="s">
        <v>188</v>
      </c>
      <c r="K238" s="250"/>
      <c r="L238" s="270" t="str">
        <f>IF(SUM(M238:O238)=0,"",SUM(M238:O238))</f>
        <v/>
      </c>
      <c r="M238" s="251" t="str">
        <f>IF(F238="","",IF(I$238="中止","",F238))</f>
        <v/>
      </c>
      <c r="N238" s="251" t="str">
        <f>IF(G238="","",IF(I$238="中止","",G238))</f>
        <v/>
      </c>
      <c r="O238" s="251" t="str">
        <f>IF(H238="","",IF(I$238="中止","",H238))</f>
        <v/>
      </c>
      <c r="P238" s="1186"/>
      <c r="Q238" s="1173"/>
      <c r="R238" s="1174"/>
      <c r="S238" s="237"/>
    </row>
    <row r="239" spans="2:20" ht="19.5" hidden="1" customHeight="1">
      <c r="B239" s="1176"/>
      <c r="C239" s="252" t="s">
        <v>189</v>
      </c>
      <c r="D239" s="253"/>
      <c r="E239" s="271">
        <f t="shared" ref="E239:E245" si="117">SUM(F239:H239)</f>
        <v>0</v>
      </c>
      <c r="F239" s="271" t="str">
        <f>IF('①7.積算内訳（販促）'!F238="","",'①7.積算内訳（販促）'!F238)</f>
        <v/>
      </c>
      <c r="G239" s="271" t="str">
        <f>IF('①7.積算内訳（販促）'!G238="","",'①7.積算内訳（販促）'!G238)</f>
        <v/>
      </c>
      <c r="H239" s="657" t="str">
        <f>IF('①7.積算内訳（販促）'!H238="","",'①7.積算内訳（販促）'!H238)</f>
        <v/>
      </c>
      <c r="I239" s="1570"/>
      <c r="J239" s="252" t="s">
        <v>189</v>
      </c>
      <c r="K239" s="253"/>
      <c r="L239" s="271" t="str">
        <f t="shared" ref="L239:L246" si="118">IF(SUM(M239:O239)=0,"",SUM(M239:O239))</f>
        <v/>
      </c>
      <c r="M239" s="254" t="str">
        <f t="shared" ref="M239:M246" si="119">IF(F239="","",IF(I$238="中止","",F239))</f>
        <v/>
      </c>
      <c r="N239" s="254" t="str">
        <f t="shared" ref="N239:N246" si="120">IF(G239="","",IF(I$238="中止","",G239))</f>
        <v/>
      </c>
      <c r="O239" s="254" t="str">
        <f t="shared" ref="O239:O246" si="121">IF(H239="","",IF(I$238="中止","",H239))</f>
        <v/>
      </c>
      <c r="P239" s="1171"/>
      <c r="Q239" s="1168"/>
      <c r="R239" s="1169"/>
      <c r="S239" s="240"/>
      <c r="T239" s="213"/>
    </row>
    <row r="240" spans="2:20" ht="19.5" hidden="1" customHeight="1">
      <c r="B240" s="1176"/>
      <c r="C240" s="252" t="s">
        <v>190</v>
      </c>
      <c r="D240" s="253"/>
      <c r="E240" s="271">
        <f t="shared" si="117"/>
        <v>0</v>
      </c>
      <c r="F240" s="271" t="str">
        <f>IF('①7.積算内訳（販促）'!F239="","",'①7.積算内訳（販促）'!F239)</f>
        <v/>
      </c>
      <c r="G240" s="271" t="str">
        <f>IF('①7.積算内訳（販促）'!G239="","",'①7.積算内訳（販促）'!G239)</f>
        <v/>
      </c>
      <c r="H240" s="657" t="str">
        <f>IF('①7.積算内訳（販促）'!H239="","",'①7.積算内訳（販促）'!H239)</f>
        <v/>
      </c>
      <c r="I240" s="1570"/>
      <c r="J240" s="252" t="s">
        <v>190</v>
      </c>
      <c r="K240" s="253"/>
      <c r="L240" s="271" t="str">
        <f t="shared" si="118"/>
        <v/>
      </c>
      <c r="M240" s="254" t="str">
        <f t="shared" si="119"/>
        <v/>
      </c>
      <c r="N240" s="254" t="str">
        <f t="shared" si="120"/>
        <v/>
      </c>
      <c r="O240" s="254" t="str">
        <f t="shared" si="121"/>
        <v/>
      </c>
      <c r="P240" s="1171"/>
      <c r="Q240" s="1168"/>
      <c r="R240" s="1169"/>
      <c r="S240" s="240"/>
      <c r="T240" s="213"/>
    </row>
    <row r="241" spans="2:20" ht="19.5" hidden="1" customHeight="1">
      <c r="B241" s="1176"/>
      <c r="C241" s="255" t="s">
        <v>191</v>
      </c>
      <c r="D241" s="253"/>
      <c r="E241" s="271">
        <f t="shared" si="117"/>
        <v>0</v>
      </c>
      <c r="F241" s="271" t="str">
        <f>IF('①7.積算内訳（販促）'!F240="","",'①7.積算内訳（販促）'!F240)</f>
        <v/>
      </c>
      <c r="G241" s="271" t="str">
        <f>IF('①7.積算内訳（販促）'!G240="","",'①7.積算内訳（販促）'!G240)</f>
        <v/>
      </c>
      <c r="H241" s="657" t="str">
        <f>IF('①7.積算内訳（販促）'!H240="","",'①7.積算内訳（販促）'!H240)</f>
        <v/>
      </c>
      <c r="I241" s="1570"/>
      <c r="J241" s="255" t="s">
        <v>191</v>
      </c>
      <c r="K241" s="253"/>
      <c r="L241" s="271" t="str">
        <f t="shared" si="118"/>
        <v/>
      </c>
      <c r="M241" s="254" t="str">
        <f t="shared" si="119"/>
        <v/>
      </c>
      <c r="N241" s="254" t="str">
        <f t="shared" si="120"/>
        <v/>
      </c>
      <c r="O241" s="254" t="str">
        <f t="shared" si="121"/>
        <v/>
      </c>
      <c r="P241" s="1171"/>
      <c r="Q241" s="1168"/>
      <c r="R241" s="1169"/>
      <c r="S241" s="240"/>
      <c r="T241" s="213"/>
    </row>
    <row r="242" spans="2:20" ht="19.5" hidden="1" customHeight="1">
      <c r="B242" s="1176"/>
      <c r="C242" s="252" t="s">
        <v>192</v>
      </c>
      <c r="D242" s="253"/>
      <c r="E242" s="271">
        <f t="shared" si="117"/>
        <v>0</v>
      </c>
      <c r="F242" s="271" t="str">
        <f>IF('①7.積算内訳（販促）'!F241="","",'①7.積算内訳（販促）'!F241)</f>
        <v/>
      </c>
      <c r="G242" s="271" t="str">
        <f>IF('①7.積算内訳（販促）'!G241="","",'①7.積算内訳（販促）'!G241)</f>
        <v/>
      </c>
      <c r="H242" s="657" t="str">
        <f>IF('①7.積算内訳（販促）'!H241="","",'①7.積算内訳（販促）'!H241)</f>
        <v/>
      </c>
      <c r="I242" s="1570"/>
      <c r="J242" s="252" t="s">
        <v>192</v>
      </c>
      <c r="K242" s="253"/>
      <c r="L242" s="271" t="str">
        <f t="shared" si="118"/>
        <v/>
      </c>
      <c r="M242" s="254" t="str">
        <f t="shared" si="119"/>
        <v/>
      </c>
      <c r="N242" s="254" t="str">
        <f t="shared" si="120"/>
        <v/>
      </c>
      <c r="O242" s="254" t="str">
        <f t="shared" si="121"/>
        <v/>
      </c>
      <c r="P242" s="1171"/>
      <c r="Q242" s="1168"/>
      <c r="R242" s="1169"/>
      <c r="S242" s="237"/>
    </row>
    <row r="243" spans="2:20" ht="19.5" hidden="1" customHeight="1">
      <c r="B243" s="1176"/>
      <c r="C243" s="252" t="s">
        <v>193</v>
      </c>
      <c r="D243" s="253"/>
      <c r="E243" s="271">
        <f t="shared" si="117"/>
        <v>0</v>
      </c>
      <c r="F243" s="658" t="str">
        <f>IF('①7.積算内訳（販促）'!F242="","",'①7.積算内訳（販促）'!F242)</f>
        <v/>
      </c>
      <c r="G243" s="658" t="str">
        <f>IF('①7.積算内訳（販促）'!G242="","",'①7.積算内訳（販促）'!G242)</f>
        <v/>
      </c>
      <c r="H243" s="657" t="str">
        <f>IF('①7.積算内訳（販促）'!H242="","",'①7.積算内訳（販促）'!H242)</f>
        <v/>
      </c>
      <c r="I243" s="1570"/>
      <c r="J243" s="252" t="s">
        <v>193</v>
      </c>
      <c r="K243" s="253"/>
      <c r="L243" s="271" t="str">
        <f t="shared" si="118"/>
        <v/>
      </c>
      <c r="M243" s="256" t="str">
        <f t="shared" si="119"/>
        <v/>
      </c>
      <c r="N243" s="256" t="str">
        <f t="shared" si="120"/>
        <v/>
      </c>
      <c r="O243" s="256" t="str">
        <f t="shared" si="121"/>
        <v/>
      </c>
      <c r="P243" s="1171"/>
      <c r="Q243" s="1191"/>
      <c r="R243" s="1192"/>
      <c r="S243" s="237"/>
    </row>
    <row r="244" spans="2:20" ht="19.5" hidden="1" customHeight="1">
      <c r="B244" s="1176"/>
      <c r="C244" s="257" t="s">
        <v>194</v>
      </c>
      <c r="D244" s="253"/>
      <c r="E244" s="271">
        <f t="shared" si="117"/>
        <v>0</v>
      </c>
      <c r="F244" s="271" t="str">
        <f>IF('①7.積算内訳（販促）'!F243="","",'①7.積算内訳（販促）'!F243)</f>
        <v/>
      </c>
      <c r="G244" s="271" t="str">
        <f>IF('①7.積算内訳（販促）'!G243="","",'①7.積算内訳（販促）'!G243)</f>
        <v/>
      </c>
      <c r="H244" s="657" t="str">
        <f>IF('①7.積算内訳（販促）'!H243="","",'①7.積算内訳（販促）'!H243)</f>
        <v/>
      </c>
      <c r="I244" s="1570"/>
      <c r="J244" s="257" t="s">
        <v>194</v>
      </c>
      <c r="K244" s="253"/>
      <c r="L244" s="271" t="str">
        <f t="shared" si="118"/>
        <v/>
      </c>
      <c r="M244" s="254" t="str">
        <f t="shared" si="119"/>
        <v/>
      </c>
      <c r="N244" s="254" t="str">
        <f t="shared" si="120"/>
        <v/>
      </c>
      <c r="O244" s="254" t="str">
        <f t="shared" si="121"/>
        <v/>
      </c>
      <c r="P244" s="1171"/>
      <c r="Q244" s="1168"/>
      <c r="R244" s="1169"/>
      <c r="S244" s="237"/>
    </row>
    <row r="245" spans="2:20" ht="19.5" hidden="1" customHeight="1">
      <c r="B245" s="1176"/>
      <c r="C245" s="252" t="s">
        <v>195</v>
      </c>
      <c r="D245" s="253"/>
      <c r="E245" s="271">
        <f t="shared" si="117"/>
        <v>0</v>
      </c>
      <c r="F245" s="271" t="str">
        <f>IF('①7.積算内訳（販促）'!F244="","",'①7.積算内訳（販促）'!F244)</f>
        <v/>
      </c>
      <c r="G245" s="271" t="str">
        <f>IF('①7.積算内訳（販促）'!G244="","",'①7.積算内訳（販促）'!G244)</f>
        <v/>
      </c>
      <c r="H245" s="657" t="str">
        <f>IF('①7.積算内訳（販促）'!H244="","",'①7.積算内訳（販促）'!H244)</f>
        <v/>
      </c>
      <c r="I245" s="1570"/>
      <c r="J245" s="252" t="s">
        <v>195</v>
      </c>
      <c r="K245" s="253"/>
      <c r="L245" s="271" t="str">
        <f t="shared" si="118"/>
        <v/>
      </c>
      <c r="M245" s="254" t="str">
        <f t="shared" si="119"/>
        <v/>
      </c>
      <c r="N245" s="254" t="str">
        <f t="shared" si="120"/>
        <v/>
      </c>
      <c r="O245" s="254" t="str">
        <f t="shared" si="121"/>
        <v/>
      </c>
      <c r="P245" s="1171"/>
      <c r="Q245" s="1168"/>
      <c r="R245" s="1169"/>
      <c r="S245" s="237"/>
    </row>
    <row r="246" spans="2:20" ht="19.5" hidden="1" customHeight="1" thickBot="1">
      <c r="B246" s="1177"/>
      <c r="C246" s="258" t="s">
        <v>196</v>
      </c>
      <c r="D246" s="662" t="str">
        <f>IF('①7.積算内訳（販促）'!D245="","",'①7.積算内訳（販促）'!D245)</f>
        <v/>
      </c>
      <c r="E246" s="272">
        <f>SUM(F246:H246)</f>
        <v>0</v>
      </c>
      <c r="F246" s="272" t="str">
        <f>IF('①7.積算内訳（販促）'!F245="","",'①7.積算内訳（販促）'!F245)</f>
        <v/>
      </c>
      <c r="G246" s="272" t="str">
        <f>IF('①7.積算内訳（販促）'!G245="","",'①7.積算内訳（販促）'!G245)</f>
        <v/>
      </c>
      <c r="H246" s="659" t="str">
        <f>IF('①7.積算内訳（販促）'!H245="","",'①7.積算内訳（販促）'!H245)</f>
        <v/>
      </c>
      <c r="I246" s="1571"/>
      <c r="J246" s="258" t="s">
        <v>196</v>
      </c>
      <c r="K246" s="259"/>
      <c r="L246" s="272" t="str">
        <f t="shared" si="118"/>
        <v/>
      </c>
      <c r="M246" s="260" t="str">
        <f t="shared" si="119"/>
        <v/>
      </c>
      <c r="N246" s="260" t="str">
        <f t="shared" si="120"/>
        <v/>
      </c>
      <c r="O246" s="260" t="str">
        <f t="shared" si="121"/>
        <v/>
      </c>
      <c r="P246" s="1172"/>
      <c r="Q246" s="1189"/>
      <c r="R246" s="1190"/>
      <c r="S246" s="237"/>
    </row>
    <row r="247" spans="2:20" ht="37.5" hidden="1" customHeight="1">
      <c r="B247" s="368" t="str">
        <f>IF('①4.事業内容（販促）'!B29="","",'①4.事業内容（販促）'!B29)</f>
        <v/>
      </c>
      <c r="C247" s="1187" t="str">
        <f>IF('①4.事業内容（販促）'!C29="","",'①4.事業内容（販促）'!C29)</f>
        <v/>
      </c>
      <c r="D247" s="1188"/>
      <c r="E247" s="267">
        <f>SUM(E248:E256)</f>
        <v>0</v>
      </c>
      <c r="F247" s="267">
        <f>SUM(F248:F256)</f>
        <v>0</v>
      </c>
      <c r="G247" s="267">
        <f>SUM(G248:G256)</f>
        <v>0</v>
      </c>
      <c r="H247" s="660">
        <f>SUM(H248:H256)</f>
        <v>0</v>
      </c>
      <c r="I247" s="664" t="str">
        <f>IF(B247="","",B247)</f>
        <v/>
      </c>
      <c r="J247" s="1187" t="str">
        <f>IF('⑦1.活動計画変更（販促）'!C55="変更",'⑦1.活動計画変更（販促）'!D55,IF('⑦1.活動計画変更（販促）'!C55="選択",'⑦1.活動計画変更（販促）'!D54,""))</f>
        <v/>
      </c>
      <c r="K247" s="1188"/>
      <c r="L247" s="269" t="str">
        <f>IF(SUM(L248:L256)=0,"",SUM(L248:L256))</f>
        <v/>
      </c>
      <c r="M247" s="269" t="str">
        <f>IF(SUM(M248:M256)=0,"",SUM(M248:M256))</f>
        <v/>
      </c>
      <c r="N247" s="269" t="str">
        <f>IF(SUM(N248:N256)=0,"",SUM(N248:N256))</f>
        <v/>
      </c>
      <c r="O247" s="269" t="str">
        <f>IF(SUM(O248:O256)=0,"",SUM(O248:O256))</f>
        <v/>
      </c>
      <c r="P247" s="261"/>
      <c r="Q247" s="1195"/>
      <c r="R247" s="1196"/>
      <c r="S247" s="237"/>
    </row>
    <row r="248" spans="2:20" ht="19.5" hidden="1" customHeight="1">
      <c r="B248" s="1175"/>
      <c r="C248" s="249" t="s">
        <v>188</v>
      </c>
      <c r="D248" s="250"/>
      <c r="E248" s="270">
        <f>SUM(F248:H248)</f>
        <v>0</v>
      </c>
      <c r="F248" s="270" t="str">
        <f>IF('①7.積算内訳（販促）'!F247="","",'①7.積算内訳（販促）'!F247)</f>
        <v/>
      </c>
      <c r="G248" s="270" t="str">
        <f>IF('①7.積算内訳（販促）'!G247="","",'①7.積算内訳（販促）'!G247)</f>
        <v/>
      </c>
      <c r="H248" s="656" t="str">
        <f>IF('①7.積算内訳（販促）'!H247="","",'①7.積算内訳（販促）'!H247)</f>
        <v/>
      </c>
      <c r="I248" s="1569" t="str">
        <f>IF('⑦1.活動計画変更（販促）'!C55="選択","",IF('⑦1.活動計画変更（販促）'!C55="変更",'⑦1.活動計画変更（販促）'!C55,IF('⑦1.活動計画変更（販促）'!C55="中止","中止","")))</f>
        <v/>
      </c>
      <c r="J248" s="249" t="s">
        <v>188</v>
      </c>
      <c r="K248" s="250"/>
      <c r="L248" s="270" t="str">
        <f>IF(SUM(M248:O248)=0,"",SUM(M248:O248))</f>
        <v/>
      </c>
      <c r="M248" s="251" t="str">
        <f>IF(F248="","",IF(I$248="中止","",F248))</f>
        <v/>
      </c>
      <c r="N248" s="251" t="str">
        <f>IF(G248="","",IF(I$248="中止","",G248))</f>
        <v/>
      </c>
      <c r="O248" s="251" t="str">
        <f>IF(H248="","",IF(I$248="中止","",H248))</f>
        <v/>
      </c>
      <c r="P248" s="1186"/>
      <c r="Q248" s="1173"/>
      <c r="R248" s="1174"/>
      <c r="S248" s="240"/>
      <c r="T248" s="213"/>
    </row>
    <row r="249" spans="2:20" ht="19.5" hidden="1" customHeight="1">
      <c r="B249" s="1176"/>
      <c r="C249" s="252" t="s">
        <v>189</v>
      </c>
      <c r="D249" s="253"/>
      <c r="E249" s="271">
        <f t="shared" ref="E249:E255" si="122">SUM(F249:H249)</f>
        <v>0</v>
      </c>
      <c r="F249" s="271" t="str">
        <f>IF('①7.積算内訳（販促）'!F248="","",'①7.積算内訳（販促）'!F248)</f>
        <v/>
      </c>
      <c r="G249" s="271" t="str">
        <f>IF('①7.積算内訳（販促）'!G248="","",'①7.積算内訳（販促）'!G248)</f>
        <v/>
      </c>
      <c r="H249" s="657" t="str">
        <f>IF('①7.積算内訳（販促）'!H248="","",'①7.積算内訳（販促）'!H248)</f>
        <v/>
      </c>
      <c r="I249" s="1570"/>
      <c r="J249" s="252" t="s">
        <v>189</v>
      </c>
      <c r="K249" s="253"/>
      <c r="L249" s="271" t="str">
        <f t="shared" ref="L249:L256" si="123">IF(SUM(M249:O249)=0,"",SUM(M249:O249))</f>
        <v/>
      </c>
      <c r="M249" s="254" t="str">
        <f t="shared" ref="M249:M256" si="124">IF(F249="","",IF(I$248="中止","",F249))</f>
        <v/>
      </c>
      <c r="N249" s="254" t="str">
        <f t="shared" ref="N249:N256" si="125">IF(G249="","",IF(I$248="中止","",G249))</f>
        <v/>
      </c>
      <c r="O249" s="254" t="str">
        <f t="shared" ref="O249:O256" si="126">IF(H249="","",IF(I$248="中止","",H249))</f>
        <v/>
      </c>
      <c r="P249" s="1171"/>
      <c r="Q249" s="1168"/>
      <c r="R249" s="1169"/>
      <c r="S249" s="237"/>
    </row>
    <row r="250" spans="2:20" ht="19.5" hidden="1" customHeight="1">
      <c r="B250" s="1176"/>
      <c r="C250" s="252" t="s">
        <v>190</v>
      </c>
      <c r="D250" s="253"/>
      <c r="E250" s="271">
        <f t="shared" si="122"/>
        <v>0</v>
      </c>
      <c r="F250" s="271" t="str">
        <f>IF('①7.積算内訳（販促）'!F249="","",'①7.積算内訳（販促）'!F249)</f>
        <v/>
      </c>
      <c r="G250" s="271" t="str">
        <f>IF('①7.積算内訳（販促）'!G249="","",'①7.積算内訳（販促）'!G249)</f>
        <v/>
      </c>
      <c r="H250" s="657" t="str">
        <f>IF('①7.積算内訳（販促）'!H249="","",'①7.積算内訳（販促）'!H249)</f>
        <v/>
      </c>
      <c r="I250" s="1570"/>
      <c r="J250" s="252" t="s">
        <v>190</v>
      </c>
      <c r="K250" s="253"/>
      <c r="L250" s="271" t="str">
        <f t="shared" si="123"/>
        <v/>
      </c>
      <c r="M250" s="254" t="str">
        <f t="shared" si="124"/>
        <v/>
      </c>
      <c r="N250" s="254" t="str">
        <f t="shared" si="125"/>
        <v/>
      </c>
      <c r="O250" s="254" t="str">
        <f t="shared" si="126"/>
        <v/>
      </c>
      <c r="P250" s="1171"/>
      <c r="Q250" s="1168"/>
      <c r="R250" s="1169"/>
      <c r="S250" s="237"/>
    </row>
    <row r="251" spans="2:20" ht="19.5" hidden="1" customHeight="1">
      <c r="B251" s="1176"/>
      <c r="C251" s="255" t="s">
        <v>191</v>
      </c>
      <c r="D251" s="253"/>
      <c r="E251" s="271">
        <f t="shared" si="122"/>
        <v>0</v>
      </c>
      <c r="F251" s="271" t="str">
        <f>IF('①7.積算内訳（販促）'!F250="","",'①7.積算内訳（販促）'!F250)</f>
        <v/>
      </c>
      <c r="G251" s="271" t="str">
        <f>IF('①7.積算内訳（販促）'!G250="","",'①7.積算内訳（販促）'!G250)</f>
        <v/>
      </c>
      <c r="H251" s="657" t="str">
        <f>IF('①7.積算内訳（販促）'!H250="","",'①7.積算内訳（販促）'!H250)</f>
        <v/>
      </c>
      <c r="I251" s="1570"/>
      <c r="J251" s="255" t="s">
        <v>191</v>
      </c>
      <c r="K251" s="253"/>
      <c r="L251" s="271" t="str">
        <f t="shared" si="123"/>
        <v/>
      </c>
      <c r="M251" s="254" t="str">
        <f t="shared" si="124"/>
        <v/>
      </c>
      <c r="N251" s="254" t="str">
        <f t="shared" si="125"/>
        <v/>
      </c>
      <c r="O251" s="254" t="str">
        <f t="shared" si="126"/>
        <v/>
      </c>
      <c r="P251" s="1171"/>
      <c r="Q251" s="1168"/>
      <c r="R251" s="1169"/>
      <c r="S251" s="237"/>
    </row>
    <row r="252" spans="2:20" ht="19.5" hidden="1" customHeight="1">
      <c r="B252" s="1176"/>
      <c r="C252" s="252" t="s">
        <v>192</v>
      </c>
      <c r="D252" s="253"/>
      <c r="E252" s="271">
        <f t="shared" si="122"/>
        <v>0</v>
      </c>
      <c r="F252" s="271" t="str">
        <f>IF('①7.積算内訳（販促）'!F251="","",'①7.積算内訳（販促）'!F251)</f>
        <v/>
      </c>
      <c r="G252" s="271" t="str">
        <f>IF('①7.積算内訳（販促）'!G251="","",'①7.積算内訳（販促）'!G251)</f>
        <v/>
      </c>
      <c r="H252" s="657" t="str">
        <f>IF('①7.積算内訳（販促）'!H251="","",'①7.積算内訳（販促）'!H251)</f>
        <v/>
      </c>
      <c r="I252" s="1570"/>
      <c r="J252" s="252" t="s">
        <v>192</v>
      </c>
      <c r="K252" s="253"/>
      <c r="L252" s="271" t="str">
        <f t="shared" si="123"/>
        <v/>
      </c>
      <c r="M252" s="254" t="str">
        <f t="shared" si="124"/>
        <v/>
      </c>
      <c r="N252" s="254" t="str">
        <f t="shared" si="125"/>
        <v/>
      </c>
      <c r="O252" s="254" t="str">
        <f t="shared" si="126"/>
        <v/>
      </c>
      <c r="P252" s="1171"/>
      <c r="Q252" s="1168"/>
      <c r="R252" s="1169"/>
      <c r="S252" s="240"/>
      <c r="T252" s="213"/>
    </row>
    <row r="253" spans="2:20" ht="19.5" hidden="1" customHeight="1">
      <c r="B253" s="1176"/>
      <c r="C253" s="252" t="s">
        <v>193</v>
      </c>
      <c r="D253" s="253"/>
      <c r="E253" s="271">
        <f t="shared" si="122"/>
        <v>0</v>
      </c>
      <c r="F253" s="658" t="str">
        <f>IF('①7.積算内訳（販促）'!F252="","",'①7.積算内訳（販促）'!F252)</f>
        <v/>
      </c>
      <c r="G253" s="658" t="str">
        <f>IF('①7.積算内訳（販促）'!G252="","",'①7.積算内訳（販促）'!G252)</f>
        <v/>
      </c>
      <c r="H253" s="657" t="str">
        <f>IF('①7.積算内訳（販促）'!H252="","",'①7.積算内訳（販促）'!H252)</f>
        <v/>
      </c>
      <c r="I253" s="1570"/>
      <c r="J253" s="252" t="s">
        <v>193</v>
      </c>
      <c r="K253" s="253"/>
      <c r="L253" s="271" t="str">
        <f t="shared" si="123"/>
        <v/>
      </c>
      <c r="M253" s="256" t="str">
        <f t="shared" si="124"/>
        <v/>
      </c>
      <c r="N253" s="256" t="str">
        <f t="shared" si="125"/>
        <v/>
      </c>
      <c r="O253" s="256" t="str">
        <f t="shared" si="126"/>
        <v/>
      </c>
      <c r="P253" s="1171"/>
      <c r="Q253" s="1168"/>
      <c r="R253" s="1169"/>
      <c r="S253" s="240"/>
      <c r="T253" s="213"/>
    </row>
    <row r="254" spans="2:20" ht="19.5" hidden="1" customHeight="1">
      <c r="B254" s="1176"/>
      <c r="C254" s="257" t="s">
        <v>194</v>
      </c>
      <c r="D254" s="253"/>
      <c r="E254" s="271">
        <f t="shared" si="122"/>
        <v>0</v>
      </c>
      <c r="F254" s="271" t="str">
        <f>IF('①7.積算内訳（販促）'!F253="","",'①7.積算内訳（販促）'!F253)</f>
        <v/>
      </c>
      <c r="G254" s="271" t="str">
        <f>IF('①7.積算内訳（販促）'!G253="","",'①7.積算内訳（販促）'!G253)</f>
        <v/>
      </c>
      <c r="H254" s="657" t="str">
        <f>IF('①7.積算内訳（販促）'!H253="","",'①7.積算内訳（販促）'!H253)</f>
        <v/>
      </c>
      <c r="I254" s="1570"/>
      <c r="J254" s="257" t="s">
        <v>194</v>
      </c>
      <c r="K254" s="253"/>
      <c r="L254" s="271" t="str">
        <f t="shared" si="123"/>
        <v/>
      </c>
      <c r="M254" s="254" t="str">
        <f t="shared" si="124"/>
        <v/>
      </c>
      <c r="N254" s="254" t="str">
        <f t="shared" si="125"/>
        <v/>
      </c>
      <c r="O254" s="254" t="str">
        <f t="shared" si="126"/>
        <v/>
      </c>
      <c r="P254" s="1171"/>
      <c r="Q254" s="1168"/>
      <c r="R254" s="1169"/>
      <c r="S254" s="240"/>
      <c r="T254" s="213"/>
    </row>
    <row r="255" spans="2:20" ht="19.5" hidden="1" customHeight="1">
      <c r="B255" s="1176"/>
      <c r="C255" s="252" t="s">
        <v>195</v>
      </c>
      <c r="D255" s="253"/>
      <c r="E255" s="271">
        <f t="shared" si="122"/>
        <v>0</v>
      </c>
      <c r="F255" s="271" t="str">
        <f>IF('①7.積算内訳（販促）'!F254="","",'①7.積算内訳（販促）'!F254)</f>
        <v/>
      </c>
      <c r="G255" s="271" t="str">
        <f>IF('①7.積算内訳（販促）'!G254="","",'①7.積算内訳（販促）'!G254)</f>
        <v/>
      </c>
      <c r="H255" s="657" t="str">
        <f>IF('①7.積算内訳（販促）'!H254="","",'①7.積算内訳（販促）'!H254)</f>
        <v/>
      </c>
      <c r="I255" s="1570"/>
      <c r="J255" s="252" t="s">
        <v>195</v>
      </c>
      <c r="K255" s="253"/>
      <c r="L255" s="271" t="str">
        <f t="shared" si="123"/>
        <v/>
      </c>
      <c r="M255" s="254" t="str">
        <f t="shared" si="124"/>
        <v/>
      </c>
      <c r="N255" s="254" t="str">
        <f t="shared" si="125"/>
        <v/>
      </c>
      <c r="O255" s="254" t="str">
        <f t="shared" si="126"/>
        <v/>
      </c>
      <c r="P255" s="1171"/>
      <c r="Q255" s="1168"/>
      <c r="R255" s="1169"/>
      <c r="S255" s="240"/>
      <c r="T255" s="213"/>
    </row>
    <row r="256" spans="2:20" ht="19.5" hidden="1" customHeight="1" thickBot="1">
      <c r="B256" s="1177"/>
      <c r="C256" s="258" t="s">
        <v>196</v>
      </c>
      <c r="D256" s="662" t="str">
        <f>IF('①7.積算内訳（販促）'!D255="","",'①7.積算内訳（販促）'!D255)</f>
        <v/>
      </c>
      <c r="E256" s="272">
        <f>SUM(F256:H256)</f>
        <v>0</v>
      </c>
      <c r="F256" s="272" t="str">
        <f>IF('①7.積算内訳（販促）'!F255="","",'①7.積算内訳（販促）'!F255)</f>
        <v/>
      </c>
      <c r="G256" s="272" t="str">
        <f>IF('①7.積算内訳（販促）'!G255="","",'①7.積算内訳（販促）'!G255)</f>
        <v/>
      </c>
      <c r="H256" s="659" t="str">
        <f>IF('①7.積算内訳（販促）'!H255="","",'①7.積算内訳（販促）'!H255)</f>
        <v/>
      </c>
      <c r="I256" s="1571"/>
      <c r="J256" s="258" t="s">
        <v>196</v>
      </c>
      <c r="K256" s="259"/>
      <c r="L256" s="272" t="str">
        <f t="shared" si="123"/>
        <v/>
      </c>
      <c r="M256" s="260" t="str">
        <f t="shared" si="124"/>
        <v/>
      </c>
      <c r="N256" s="260" t="str">
        <f t="shared" si="125"/>
        <v/>
      </c>
      <c r="O256" s="260" t="str">
        <f t="shared" si="126"/>
        <v/>
      </c>
      <c r="P256" s="1172"/>
      <c r="Q256" s="1193"/>
      <c r="R256" s="1194"/>
      <c r="S256" s="240"/>
      <c r="T256" s="213"/>
    </row>
    <row r="257" spans="2:20" ht="37.5" hidden="1" customHeight="1">
      <c r="B257" s="368" t="str">
        <f>IF('①4.事業内容（販促）'!B30="","",'①4.事業内容（販促）'!B30)</f>
        <v/>
      </c>
      <c r="C257" s="1187" t="str">
        <f>IF('①4.事業内容（販促）'!C30="","",'①4.事業内容（販促）'!C30)</f>
        <v/>
      </c>
      <c r="D257" s="1188"/>
      <c r="E257" s="267">
        <f>SUM(E258:E266)</f>
        <v>0</v>
      </c>
      <c r="F257" s="267">
        <f>SUM(F258:F266)</f>
        <v>0</v>
      </c>
      <c r="G257" s="267">
        <f>SUM(G258:G266)</f>
        <v>0</v>
      </c>
      <c r="H257" s="660">
        <f>SUM(H258:H266)</f>
        <v>0</v>
      </c>
      <c r="I257" s="664" t="str">
        <f>IF(B257="","",B257)</f>
        <v/>
      </c>
      <c r="J257" s="1187" t="str">
        <f>IF('⑦1.活動計画変更（販促）'!C57="変更",'⑦1.活動計画変更（販促）'!D57,IF('⑦1.活動計画変更（販促）'!C57="選択",'⑦1.活動計画変更（販促）'!D56,""))</f>
        <v/>
      </c>
      <c r="K257" s="1188"/>
      <c r="L257" s="267" t="str">
        <f>IF(SUM(L258:L266)=0,"",SUM(L258:L266))</f>
        <v/>
      </c>
      <c r="M257" s="267" t="str">
        <f>IF(SUM(M258:M266)=0,"",SUM(M258:M266))</f>
        <v/>
      </c>
      <c r="N257" s="267" t="str">
        <f>IF(SUM(N258:N266)=0,"",SUM(N258:N266))</f>
        <v/>
      </c>
      <c r="O257" s="267" t="str">
        <f>IF(SUM(O258:O266)=0,"",SUM(O258:O266))</f>
        <v/>
      </c>
      <c r="P257" s="262"/>
      <c r="Q257" s="1197"/>
      <c r="R257" s="1198"/>
      <c r="S257" s="237"/>
    </row>
    <row r="258" spans="2:20" ht="19.5" hidden="1" customHeight="1">
      <c r="B258" s="1175"/>
      <c r="C258" s="249" t="s">
        <v>188</v>
      </c>
      <c r="D258" s="250"/>
      <c r="E258" s="270">
        <f>SUM(F258:H258)</f>
        <v>0</v>
      </c>
      <c r="F258" s="270" t="str">
        <f>IF('①7.積算内訳（販促）'!F257="","",'①7.積算内訳（販促）'!F257)</f>
        <v/>
      </c>
      <c r="G258" s="270" t="str">
        <f>IF('①7.積算内訳（販促）'!G257="","",'①7.積算内訳（販促）'!G257)</f>
        <v/>
      </c>
      <c r="H258" s="656" t="str">
        <f>IF('①7.積算内訳（販促）'!H257="","",'①7.積算内訳（販促）'!H257)</f>
        <v/>
      </c>
      <c r="I258" s="1569" t="str">
        <f>IF('⑦1.活動計画変更（販促）'!C57="選択","",IF('⑦1.活動計画変更（販促）'!C57="変更",'⑦1.活動計画変更（販促）'!C57,IF('⑦1.活動計画変更（販促）'!C57="中止","中止","")))</f>
        <v/>
      </c>
      <c r="J258" s="249" t="s">
        <v>188</v>
      </c>
      <c r="K258" s="250"/>
      <c r="L258" s="270" t="str">
        <f>IF(SUM(M258:O258)=0,"",SUM(M258:O258))</f>
        <v/>
      </c>
      <c r="M258" s="251" t="str">
        <f>IF(F258="","",IF(I$258="中止","",F258))</f>
        <v/>
      </c>
      <c r="N258" s="251" t="str">
        <f>IF(G258="","",IF(I$258="中止","",G258))</f>
        <v/>
      </c>
      <c r="O258" s="251" t="str">
        <f>IF(H258="","",IF(I$258="中止","",H258))</f>
        <v/>
      </c>
      <c r="P258" s="1186"/>
      <c r="Q258" s="1173"/>
      <c r="R258" s="1174"/>
      <c r="S258" s="240"/>
      <c r="T258" s="213"/>
    </row>
    <row r="259" spans="2:20" ht="19.5" hidden="1" customHeight="1">
      <c r="B259" s="1176"/>
      <c r="C259" s="252" t="s">
        <v>189</v>
      </c>
      <c r="D259" s="253"/>
      <c r="E259" s="271">
        <f t="shared" ref="E259:E265" si="127">SUM(F259:H259)</f>
        <v>0</v>
      </c>
      <c r="F259" s="271" t="str">
        <f>IF('①7.積算内訳（販促）'!F258="","",'①7.積算内訳（販促）'!F258)</f>
        <v/>
      </c>
      <c r="G259" s="271" t="str">
        <f>IF('①7.積算内訳（販促）'!G258="","",'①7.積算内訳（販促）'!G258)</f>
        <v/>
      </c>
      <c r="H259" s="657" t="str">
        <f>IF('①7.積算内訳（販促）'!H258="","",'①7.積算内訳（販促）'!H258)</f>
        <v/>
      </c>
      <c r="I259" s="1570"/>
      <c r="J259" s="252" t="s">
        <v>189</v>
      </c>
      <c r="K259" s="253"/>
      <c r="L259" s="271" t="str">
        <f t="shared" ref="L259:L266" si="128">IF(SUM(M259:O259)=0,"",SUM(M259:O259))</f>
        <v/>
      </c>
      <c r="M259" s="254" t="str">
        <f t="shared" ref="M259:M266" si="129">IF(F259="","",IF(I$258="中止","",F259))</f>
        <v/>
      </c>
      <c r="N259" s="254" t="str">
        <f t="shared" ref="N259:N266" si="130">IF(G259="","",IF(I$258="中止","",G259))</f>
        <v/>
      </c>
      <c r="O259" s="254" t="str">
        <f t="shared" ref="O259:O266" si="131">IF(H259="","",IF(I$258="中止","",H259))</f>
        <v/>
      </c>
      <c r="P259" s="1171"/>
      <c r="Q259" s="1168"/>
      <c r="R259" s="1169"/>
      <c r="S259" s="237"/>
    </row>
    <row r="260" spans="2:20" ht="19.5" hidden="1" customHeight="1">
      <c r="B260" s="1176"/>
      <c r="C260" s="252" t="s">
        <v>190</v>
      </c>
      <c r="D260" s="253"/>
      <c r="E260" s="271">
        <f t="shared" si="127"/>
        <v>0</v>
      </c>
      <c r="F260" s="271" t="str">
        <f>IF('①7.積算内訳（販促）'!F259="","",'①7.積算内訳（販促）'!F259)</f>
        <v/>
      </c>
      <c r="G260" s="271" t="str">
        <f>IF('①7.積算内訳（販促）'!G259="","",'①7.積算内訳（販促）'!G259)</f>
        <v/>
      </c>
      <c r="H260" s="657" t="str">
        <f>IF('①7.積算内訳（販促）'!H259="","",'①7.積算内訳（販促）'!H259)</f>
        <v/>
      </c>
      <c r="I260" s="1570"/>
      <c r="J260" s="252" t="s">
        <v>190</v>
      </c>
      <c r="K260" s="253"/>
      <c r="L260" s="271" t="str">
        <f t="shared" si="128"/>
        <v/>
      </c>
      <c r="M260" s="254" t="str">
        <f t="shared" si="129"/>
        <v/>
      </c>
      <c r="N260" s="254" t="str">
        <f t="shared" si="130"/>
        <v/>
      </c>
      <c r="O260" s="254" t="str">
        <f t="shared" si="131"/>
        <v/>
      </c>
      <c r="P260" s="1171"/>
      <c r="Q260" s="1168"/>
      <c r="R260" s="1169"/>
      <c r="S260" s="237"/>
    </row>
    <row r="261" spans="2:20" ht="19.5" hidden="1" customHeight="1">
      <c r="B261" s="1176"/>
      <c r="C261" s="255" t="s">
        <v>191</v>
      </c>
      <c r="D261" s="253"/>
      <c r="E261" s="271">
        <f t="shared" si="127"/>
        <v>0</v>
      </c>
      <c r="F261" s="271" t="str">
        <f>IF('①7.積算内訳（販促）'!F260="","",'①7.積算内訳（販促）'!F260)</f>
        <v/>
      </c>
      <c r="G261" s="271" t="str">
        <f>IF('①7.積算内訳（販促）'!G260="","",'①7.積算内訳（販促）'!G260)</f>
        <v/>
      </c>
      <c r="H261" s="657" t="str">
        <f>IF('①7.積算内訳（販促）'!H260="","",'①7.積算内訳（販促）'!H260)</f>
        <v/>
      </c>
      <c r="I261" s="1570"/>
      <c r="J261" s="255" t="s">
        <v>191</v>
      </c>
      <c r="K261" s="253"/>
      <c r="L261" s="271" t="str">
        <f t="shared" si="128"/>
        <v/>
      </c>
      <c r="M261" s="254" t="str">
        <f t="shared" si="129"/>
        <v/>
      </c>
      <c r="N261" s="254" t="str">
        <f t="shared" si="130"/>
        <v/>
      </c>
      <c r="O261" s="254" t="str">
        <f t="shared" si="131"/>
        <v/>
      </c>
      <c r="P261" s="1171"/>
      <c r="Q261" s="1168"/>
      <c r="R261" s="1169"/>
      <c r="S261" s="237"/>
    </row>
    <row r="262" spans="2:20" ht="19.5" hidden="1" customHeight="1">
      <c r="B262" s="1176"/>
      <c r="C262" s="252" t="s">
        <v>192</v>
      </c>
      <c r="D262" s="253"/>
      <c r="E262" s="271">
        <f t="shared" si="127"/>
        <v>0</v>
      </c>
      <c r="F262" s="271" t="str">
        <f>IF('①7.積算内訳（販促）'!F261="","",'①7.積算内訳（販促）'!F261)</f>
        <v/>
      </c>
      <c r="G262" s="271" t="str">
        <f>IF('①7.積算内訳（販促）'!G261="","",'①7.積算内訳（販促）'!G261)</f>
        <v/>
      </c>
      <c r="H262" s="657" t="str">
        <f>IF('①7.積算内訳（販促）'!H261="","",'①7.積算内訳（販促）'!H261)</f>
        <v/>
      </c>
      <c r="I262" s="1570"/>
      <c r="J262" s="252" t="s">
        <v>192</v>
      </c>
      <c r="K262" s="253"/>
      <c r="L262" s="271" t="str">
        <f t="shared" si="128"/>
        <v/>
      </c>
      <c r="M262" s="254" t="str">
        <f t="shared" si="129"/>
        <v/>
      </c>
      <c r="N262" s="254" t="str">
        <f t="shared" si="130"/>
        <v/>
      </c>
      <c r="O262" s="254" t="str">
        <f t="shared" si="131"/>
        <v/>
      </c>
      <c r="P262" s="1171"/>
      <c r="Q262" s="1168"/>
      <c r="R262" s="1169"/>
      <c r="S262" s="240"/>
      <c r="T262" s="213"/>
    </row>
    <row r="263" spans="2:20" ht="19.5" hidden="1" customHeight="1">
      <c r="B263" s="1176"/>
      <c r="C263" s="252" t="s">
        <v>193</v>
      </c>
      <c r="D263" s="253"/>
      <c r="E263" s="271">
        <f t="shared" si="127"/>
        <v>0</v>
      </c>
      <c r="F263" s="658" t="str">
        <f>IF('①7.積算内訳（販促）'!F262="","",'①7.積算内訳（販促）'!F262)</f>
        <v/>
      </c>
      <c r="G263" s="658" t="str">
        <f>IF('①7.積算内訳（販促）'!G262="","",'①7.積算内訳（販促）'!G262)</f>
        <v/>
      </c>
      <c r="H263" s="657" t="str">
        <f>IF('①7.積算内訳（販促）'!H262="","",'①7.積算内訳（販促）'!H262)</f>
        <v/>
      </c>
      <c r="I263" s="1570"/>
      <c r="J263" s="252" t="s">
        <v>193</v>
      </c>
      <c r="K263" s="253"/>
      <c r="L263" s="271" t="str">
        <f t="shared" si="128"/>
        <v/>
      </c>
      <c r="M263" s="256" t="str">
        <f t="shared" si="129"/>
        <v/>
      </c>
      <c r="N263" s="256" t="str">
        <f t="shared" si="130"/>
        <v/>
      </c>
      <c r="O263" s="256" t="str">
        <f t="shared" si="131"/>
        <v/>
      </c>
      <c r="P263" s="1171"/>
      <c r="Q263" s="1191"/>
      <c r="R263" s="1192"/>
      <c r="S263" s="240"/>
      <c r="T263" s="213"/>
    </row>
    <row r="264" spans="2:20" ht="19.5" hidden="1" customHeight="1">
      <c r="B264" s="1176"/>
      <c r="C264" s="257" t="s">
        <v>194</v>
      </c>
      <c r="D264" s="253"/>
      <c r="E264" s="271">
        <f t="shared" si="127"/>
        <v>0</v>
      </c>
      <c r="F264" s="271" t="str">
        <f>IF('①7.積算内訳（販促）'!F263="","",'①7.積算内訳（販促）'!F263)</f>
        <v/>
      </c>
      <c r="G264" s="271" t="str">
        <f>IF('①7.積算内訳（販促）'!G263="","",'①7.積算内訳（販促）'!G263)</f>
        <v/>
      </c>
      <c r="H264" s="657" t="str">
        <f>IF('①7.積算内訳（販促）'!H263="","",'①7.積算内訳（販促）'!H263)</f>
        <v/>
      </c>
      <c r="I264" s="1570"/>
      <c r="J264" s="257" t="s">
        <v>194</v>
      </c>
      <c r="K264" s="253"/>
      <c r="L264" s="271" t="str">
        <f t="shared" si="128"/>
        <v/>
      </c>
      <c r="M264" s="254" t="str">
        <f t="shared" si="129"/>
        <v/>
      </c>
      <c r="N264" s="254" t="str">
        <f t="shared" si="130"/>
        <v/>
      </c>
      <c r="O264" s="254" t="str">
        <f t="shared" si="131"/>
        <v/>
      </c>
      <c r="P264" s="1171"/>
      <c r="Q264" s="1168"/>
      <c r="R264" s="1169"/>
      <c r="S264" s="240"/>
      <c r="T264" s="213"/>
    </row>
    <row r="265" spans="2:20" ht="19.5" hidden="1" customHeight="1">
      <c r="B265" s="1176"/>
      <c r="C265" s="252" t="s">
        <v>195</v>
      </c>
      <c r="D265" s="253"/>
      <c r="E265" s="271">
        <f t="shared" si="127"/>
        <v>0</v>
      </c>
      <c r="F265" s="271" t="str">
        <f>IF('①7.積算内訳（販促）'!F264="","",'①7.積算内訳（販促）'!F264)</f>
        <v/>
      </c>
      <c r="G265" s="271" t="str">
        <f>IF('①7.積算内訳（販促）'!G264="","",'①7.積算内訳（販促）'!G264)</f>
        <v/>
      </c>
      <c r="H265" s="657" t="str">
        <f>IF('①7.積算内訳（販促）'!H264="","",'①7.積算内訳（販促）'!H264)</f>
        <v/>
      </c>
      <c r="I265" s="1570"/>
      <c r="J265" s="252" t="s">
        <v>195</v>
      </c>
      <c r="K265" s="253"/>
      <c r="L265" s="271" t="str">
        <f t="shared" si="128"/>
        <v/>
      </c>
      <c r="M265" s="254" t="str">
        <f t="shared" si="129"/>
        <v/>
      </c>
      <c r="N265" s="254" t="str">
        <f t="shared" si="130"/>
        <v/>
      </c>
      <c r="O265" s="254" t="str">
        <f t="shared" si="131"/>
        <v/>
      </c>
      <c r="P265" s="1171"/>
      <c r="Q265" s="1168"/>
      <c r="R265" s="1169"/>
      <c r="S265" s="240"/>
      <c r="T265" s="213"/>
    </row>
    <row r="266" spans="2:20" ht="19.5" hidden="1" customHeight="1" thickBot="1">
      <c r="B266" s="1177"/>
      <c r="C266" s="258" t="s">
        <v>196</v>
      </c>
      <c r="D266" s="662" t="str">
        <f>IF('①7.積算内訳（販促）'!D265="","",'①7.積算内訳（販促）'!D265)</f>
        <v/>
      </c>
      <c r="E266" s="272">
        <f>SUM(F266:H266)</f>
        <v>0</v>
      </c>
      <c r="F266" s="272" t="str">
        <f>IF('①7.積算内訳（販促）'!F265="","",'①7.積算内訳（販促）'!F265)</f>
        <v/>
      </c>
      <c r="G266" s="272" t="str">
        <f>IF('①7.積算内訳（販促）'!G265="","",'①7.積算内訳（販促）'!G265)</f>
        <v/>
      </c>
      <c r="H266" s="659" t="str">
        <f>IF('①7.積算内訳（販促）'!H265="","",'①7.積算内訳（販促）'!H265)</f>
        <v/>
      </c>
      <c r="I266" s="1571"/>
      <c r="J266" s="258" t="s">
        <v>196</v>
      </c>
      <c r="K266" s="259"/>
      <c r="L266" s="277" t="str">
        <f t="shared" si="128"/>
        <v/>
      </c>
      <c r="M266" s="260" t="str">
        <f t="shared" si="129"/>
        <v/>
      </c>
      <c r="N266" s="260" t="str">
        <f t="shared" si="130"/>
        <v/>
      </c>
      <c r="O266" s="260" t="str">
        <f t="shared" si="131"/>
        <v/>
      </c>
      <c r="P266" s="1172"/>
      <c r="Q266" s="1189"/>
      <c r="R266" s="1190"/>
      <c r="S266" s="240"/>
      <c r="T266" s="213"/>
    </row>
    <row r="267" spans="2:20" ht="37.5" hidden="1" customHeight="1">
      <c r="B267" s="368" t="str">
        <f>IF('①4.事業内容（販促）'!B31="","",'①4.事業内容（販促）'!B31)</f>
        <v/>
      </c>
      <c r="C267" s="1187" t="str">
        <f>IF('①4.事業内容（販促）'!C31="","",'①4.事業内容（販促）'!C31)</f>
        <v/>
      </c>
      <c r="D267" s="1188"/>
      <c r="E267" s="267">
        <f>SUM(E268:E276)</f>
        <v>0</v>
      </c>
      <c r="F267" s="267">
        <f>SUM(F268:F276)</f>
        <v>0</v>
      </c>
      <c r="G267" s="267">
        <f>SUM(G268:G276)</f>
        <v>0</v>
      </c>
      <c r="H267" s="660">
        <f>SUM(H268:H276)</f>
        <v>0</v>
      </c>
      <c r="I267" s="664" t="str">
        <f>IF(B267="","",B267)</f>
        <v/>
      </c>
      <c r="J267" s="1187" t="str">
        <f>IF('⑦1.活動計画変更（販促）'!C59="変更",'⑦1.活動計画変更（販促）'!D59,IF('⑦1.活動計画変更（販促）'!C59="選択",'⑦1.活動計画変更（販促）'!D58,""))</f>
        <v/>
      </c>
      <c r="K267" s="1188"/>
      <c r="L267" s="269" t="str">
        <f>IF(SUM(L268:L276)=0,"",SUM(L268:L276))</f>
        <v/>
      </c>
      <c r="M267" s="269" t="str">
        <f>IF(SUM(M268:M276)=0,"",SUM(M268:M276))</f>
        <v/>
      </c>
      <c r="N267" s="269" t="str">
        <f>IF(SUM(N268:N276)=0,"",SUM(N268:N276))</f>
        <v/>
      </c>
      <c r="O267" s="269" t="str">
        <f>IF(SUM(O268:O276)=0,"",SUM(O268:O276))</f>
        <v/>
      </c>
      <c r="P267" s="261"/>
      <c r="Q267" s="1195"/>
      <c r="R267" s="1196"/>
      <c r="S267" s="237"/>
    </row>
    <row r="268" spans="2:20" ht="19.5" hidden="1" customHeight="1">
      <c r="B268" s="1175"/>
      <c r="C268" s="249" t="s">
        <v>188</v>
      </c>
      <c r="D268" s="250"/>
      <c r="E268" s="270">
        <f>SUM(F268:H268)</f>
        <v>0</v>
      </c>
      <c r="F268" s="270" t="str">
        <f>IF('①7.積算内訳（販促）'!F267="","",'①7.積算内訳（販促）'!F267)</f>
        <v/>
      </c>
      <c r="G268" s="270" t="str">
        <f>IF('①7.積算内訳（販促）'!G267="","",'①7.積算内訳（販促）'!G267)</f>
        <v/>
      </c>
      <c r="H268" s="656" t="str">
        <f>IF('①7.積算内訳（販促）'!H267="","",'①7.積算内訳（販促）'!H267)</f>
        <v/>
      </c>
      <c r="I268" s="1569" t="str">
        <f>IF('⑦1.活動計画変更（販促）'!C59="選択","",IF('⑦1.活動計画変更（販促）'!C59="変更",'⑦1.活動計画変更（販促）'!C59,IF('⑦1.活動計画変更（販促）'!C59="中止","中止","")))</f>
        <v/>
      </c>
      <c r="J268" s="249" t="s">
        <v>188</v>
      </c>
      <c r="K268" s="250"/>
      <c r="L268" s="270" t="str">
        <f>IF(SUM(M268:O268)=0,"",SUM(M268:O268))</f>
        <v/>
      </c>
      <c r="M268" s="251" t="str">
        <f>IF(F268="","",IF(I$268="中止","",F268))</f>
        <v/>
      </c>
      <c r="N268" s="251" t="str">
        <f>IF(G268="","",IF(I$268="中止","",G268))</f>
        <v/>
      </c>
      <c r="O268" s="251" t="str">
        <f>IF(H268="","",IF(I$268="中止","",H268))</f>
        <v/>
      </c>
      <c r="P268" s="1186"/>
      <c r="Q268" s="1173"/>
      <c r="R268" s="1174"/>
      <c r="S268" s="240"/>
      <c r="T268" s="213"/>
    </row>
    <row r="269" spans="2:20" ht="19.5" hidden="1" customHeight="1">
      <c r="B269" s="1176"/>
      <c r="C269" s="252" t="s">
        <v>189</v>
      </c>
      <c r="D269" s="253"/>
      <c r="E269" s="271">
        <f t="shared" ref="E269:E275" si="132">SUM(F269:H269)</f>
        <v>0</v>
      </c>
      <c r="F269" s="271" t="str">
        <f>IF('①7.積算内訳（販促）'!F268="","",'①7.積算内訳（販促）'!F268)</f>
        <v/>
      </c>
      <c r="G269" s="271" t="str">
        <f>IF('①7.積算内訳（販促）'!G268="","",'①7.積算内訳（販促）'!G268)</f>
        <v/>
      </c>
      <c r="H269" s="657" t="str">
        <f>IF('①7.積算内訳（販促）'!H268="","",'①7.積算内訳（販促）'!H268)</f>
        <v/>
      </c>
      <c r="I269" s="1570"/>
      <c r="J269" s="252" t="s">
        <v>189</v>
      </c>
      <c r="K269" s="253"/>
      <c r="L269" s="271" t="str">
        <f t="shared" ref="L269:L276" si="133">IF(SUM(M269:O269)=0,"",SUM(M269:O269))</f>
        <v/>
      </c>
      <c r="M269" s="254" t="str">
        <f t="shared" ref="M269:M276" si="134">IF(F269="","",IF(I$268="中止","",F269))</f>
        <v/>
      </c>
      <c r="N269" s="254" t="str">
        <f t="shared" ref="N269:N276" si="135">IF(G269="","",IF(I$268="中止","",G269))</f>
        <v/>
      </c>
      <c r="O269" s="254" t="str">
        <f t="shared" ref="O269:O276" si="136">IF(H269="","",IF(I$268="中止","",H269))</f>
        <v/>
      </c>
      <c r="P269" s="1171"/>
      <c r="Q269" s="1168"/>
      <c r="R269" s="1169"/>
      <c r="S269" s="237"/>
    </row>
    <row r="270" spans="2:20" ht="19.5" hidden="1" customHeight="1">
      <c r="B270" s="1176"/>
      <c r="C270" s="252" t="s">
        <v>190</v>
      </c>
      <c r="D270" s="253"/>
      <c r="E270" s="271">
        <f t="shared" si="132"/>
        <v>0</v>
      </c>
      <c r="F270" s="271" t="str">
        <f>IF('①7.積算内訳（販促）'!F269="","",'①7.積算内訳（販促）'!F269)</f>
        <v/>
      </c>
      <c r="G270" s="271" t="str">
        <f>IF('①7.積算内訳（販促）'!G269="","",'①7.積算内訳（販促）'!G269)</f>
        <v/>
      </c>
      <c r="H270" s="657" t="str">
        <f>IF('①7.積算内訳（販促）'!H269="","",'①7.積算内訳（販促）'!H269)</f>
        <v/>
      </c>
      <c r="I270" s="1570"/>
      <c r="J270" s="252" t="s">
        <v>190</v>
      </c>
      <c r="K270" s="253"/>
      <c r="L270" s="271" t="str">
        <f t="shared" si="133"/>
        <v/>
      </c>
      <c r="M270" s="254" t="str">
        <f t="shared" si="134"/>
        <v/>
      </c>
      <c r="N270" s="254" t="str">
        <f t="shared" si="135"/>
        <v/>
      </c>
      <c r="O270" s="254" t="str">
        <f t="shared" si="136"/>
        <v/>
      </c>
      <c r="P270" s="1171"/>
      <c r="Q270" s="1168"/>
      <c r="R270" s="1169"/>
      <c r="S270" s="237"/>
    </row>
    <row r="271" spans="2:20" ht="19.5" hidden="1" customHeight="1">
      <c r="B271" s="1176"/>
      <c r="C271" s="255" t="s">
        <v>191</v>
      </c>
      <c r="D271" s="253"/>
      <c r="E271" s="271">
        <f t="shared" si="132"/>
        <v>0</v>
      </c>
      <c r="F271" s="271" t="str">
        <f>IF('①7.積算内訳（販促）'!F270="","",'①7.積算内訳（販促）'!F270)</f>
        <v/>
      </c>
      <c r="G271" s="271" t="str">
        <f>IF('①7.積算内訳（販促）'!G270="","",'①7.積算内訳（販促）'!G270)</f>
        <v/>
      </c>
      <c r="H271" s="657" t="str">
        <f>IF('①7.積算内訳（販促）'!H270="","",'①7.積算内訳（販促）'!H270)</f>
        <v/>
      </c>
      <c r="I271" s="1570"/>
      <c r="J271" s="255" t="s">
        <v>191</v>
      </c>
      <c r="K271" s="253"/>
      <c r="L271" s="271" t="str">
        <f t="shared" si="133"/>
        <v/>
      </c>
      <c r="M271" s="254" t="str">
        <f t="shared" si="134"/>
        <v/>
      </c>
      <c r="N271" s="254" t="str">
        <f t="shared" si="135"/>
        <v/>
      </c>
      <c r="O271" s="254" t="str">
        <f t="shared" si="136"/>
        <v/>
      </c>
      <c r="P271" s="1171"/>
      <c r="Q271" s="1168"/>
      <c r="R271" s="1169"/>
      <c r="S271" s="237"/>
    </row>
    <row r="272" spans="2:20" ht="19.5" hidden="1" customHeight="1">
      <c r="B272" s="1176"/>
      <c r="C272" s="252" t="s">
        <v>192</v>
      </c>
      <c r="D272" s="253"/>
      <c r="E272" s="271">
        <f t="shared" si="132"/>
        <v>0</v>
      </c>
      <c r="F272" s="271" t="str">
        <f>IF('①7.積算内訳（販促）'!F271="","",'①7.積算内訳（販促）'!F271)</f>
        <v/>
      </c>
      <c r="G272" s="271" t="str">
        <f>IF('①7.積算内訳（販促）'!G271="","",'①7.積算内訳（販促）'!G271)</f>
        <v/>
      </c>
      <c r="H272" s="657" t="str">
        <f>IF('①7.積算内訳（販促）'!H271="","",'①7.積算内訳（販促）'!H271)</f>
        <v/>
      </c>
      <c r="I272" s="1570"/>
      <c r="J272" s="252" t="s">
        <v>192</v>
      </c>
      <c r="K272" s="253"/>
      <c r="L272" s="271" t="str">
        <f t="shared" si="133"/>
        <v/>
      </c>
      <c r="M272" s="254" t="str">
        <f t="shared" si="134"/>
        <v/>
      </c>
      <c r="N272" s="254" t="str">
        <f t="shared" si="135"/>
        <v/>
      </c>
      <c r="O272" s="254" t="str">
        <f t="shared" si="136"/>
        <v/>
      </c>
      <c r="P272" s="1171"/>
      <c r="Q272" s="1168"/>
      <c r="R272" s="1169"/>
      <c r="S272" s="240"/>
      <c r="T272" s="213"/>
    </row>
    <row r="273" spans="2:20" ht="19.5" hidden="1" customHeight="1">
      <c r="B273" s="1176"/>
      <c r="C273" s="252" t="s">
        <v>193</v>
      </c>
      <c r="D273" s="253"/>
      <c r="E273" s="271">
        <f t="shared" si="132"/>
        <v>0</v>
      </c>
      <c r="F273" s="658" t="str">
        <f>IF('①7.積算内訳（販促）'!F272="","",'①7.積算内訳（販促）'!F272)</f>
        <v/>
      </c>
      <c r="G273" s="658" t="str">
        <f>IF('①7.積算内訳（販促）'!G272="","",'①7.積算内訳（販促）'!G272)</f>
        <v/>
      </c>
      <c r="H273" s="657" t="str">
        <f>IF('①7.積算内訳（販促）'!H272="","",'①7.積算内訳（販促）'!H272)</f>
        <v/>
      </c>
      <c r="I273" s="1570"/>
      <c r="J273" s="252" t="s">
        <v>193</v>
      </c>
      <c r="K273" s="253"/>
      <c r="L273" s="271" t="str">
        <f t="shared" si="133"/>
        <v/>
      </c>
      <c r="M273" s="256" t="str">
        <f t="shared" si="134"/>
        <v/>
      </c>
      <c r="N273" s="256" t="str">
        <f t="shared" si="135"/>
        <v/>
      </c>
      <c r="O273" s="256" t="str">
        <f t="shared" si="136"/>
        <v/>
      </c>
      <c r="P273" s="1171"/>
      <c r="Q273" s="1168"/>
      <c r="R273" s="1169"/>
      <c r="S273" s="240"/>
      <c r="T273" s="213"/>
    </row>
    <row r="274" spans="2:20" ht="19.5" hidden="1" customHeight="1">
      <c r="B274" s="1176"/>
      <c r="C274" s="257" t="s">
        <v>194</v>
      </c>
      <c r="D274" s="253"/>
      <c r="E274" s="271">
        <f t="shared" si="132"/>
        <v>0</v>
      </c>
      <c r="F274" s="271" t="str">
        <f>IF('①7.積算内訳（販促）'!F273="","",'①7.積算内訳（販促）'!F273)</f>
        <v/>
      </c>
      <c r="G274" s="271" t="str">
        <f>IF('①7.積算内訳（販促）'!G273="","",'①7.積算内訳（販促）'!G273)</f>
        <v/>
      </c>
      <c r="H274" s="657" t="str">
        <f>IF('①7.積算内訳（販促）'!H273="","",'①7.積算内訳（販促）'!H273)</f>
        <v/>
      </c>
      <c r="I274" s="1570"/>
      <c r="J274" s="257" t="s">
        <v>194</v>
      </c>
      <c r="K274" s="253"/>
      <c r="L274" s="271" t="str">
        <f t="shared" si="133"/>
        <v/>
      </c>
      <c r="M274" s="254" t="str">
        <f t="shared" si="134"/>
        <v/>
      </c>
      <c r="N274" s="254" t="str">
        <f t="shared" si="135"/>
        <v/>
      </c>
      <c r="O274" s="254" t="str">
        <f t="shared" si="136"/>
        <v/>
      </c>
      <c r="P274" s="1171"/>
      <c r="Q274" s="1168"/>
      <c r="R274" s="1169"/>
      <c r="S274" s="240"/>
      <c r="T274" s="213"/>
    </row>
    <row r="275" spans="2:20" ht="19.5" hidden="1" customHeight="1">
      <c r="B275" s="1176"/>
      <c r="C275" s="252" t="s">
        <v>195</v>
      </c>
      <c r="D275" s="253"/>
      <c r="E275" s="271">
        <f t="shared" si="132"/>
        <v>0</v>
      </c>
      <c r="F275" s="271" t="str">
        <f>IF('①7.積算内訳（販促）'!F274="","",'①7.積算内訳（販促）'!F274)</f>
        <v/>
      </c>
      <c r="G275" s="271" t="str">
        <f>IF('①7.積算内訳（販促）'!G274="","",'①7.積算内訳（販促）'!G274)</f>
        <v/>
      </c>
      <c r="H275" s="657" t="str">
        <f>IF('①7.積算内訳（販促）'!H274="","",'①7.積算内訳（販促）'!H274)</f>
        <v/>
      </c>
      <c r="I275" s="1570"/>
      <c r="J275" s="252" t="s">
        <v>195</v>
      </c>
      <c r="K275" s="253"/>
      <c r="L275" s="271" t="str">
        <f t="shared" si="133"/>
        <v/>
      </c>
      <c r="M275" s="254" t="str">
        <f t="shared" si="134"/>
        <v/>
      </c>
      <c r="N275" s="254" t="str">
        <f t="shared" si="135"/>
        <v/>
      </c>
      <c r="O275" s="254" t="str">
        <f t="shared" si="136"/>
        <v/>
      </c>
      <c r="P275" s="1171"/>
      <c r="Q275" s="1168"/>
      <c r="R275" s="1169"/>
      <c r="S275" s="240"/>
      <c r="T275" s="213"/>
    </row>
    <row r="276" spans="2:20" ht="19.5" hidden="1" customHeight="1" thickBot="1">
      <c r="B276" s="1176"/>
      <c r="C276" s="258" t="s">
        <v>196</v>
      </c>
      <c r="D276" s="662" t="str">
        <f>IF('①7.積算内訳（販促）'!D275="","",'①7.積算内訳（販促）'!D275)</f>
        <v/>
      </c>
      <c r="E276" s="277">
        <f>SUM(F276:H276)</f>
        <v>0</v>
      </c>
      <c r="F276" s="272" t="str">
        <f>IF('①7.積算内訳（販促）'!F275="","",'①7.積算内訳（販促）'!F275)</f>
        <v/>
      </c>
      <c r="G276" s="272" t="str">
        <f>IF('①7.積算内訳（販促）'!G275="","",'①7.積算内訳（販促）'!G275)</f>
        <v/>
      </c>
      <c r="H276" s="659" t="str">
        <f>IF('①7.積算内訳（販促）'!H275="","",'①7.積算内訳（販促）'!H275)</f>
        <v/>
      </c>
      <c r="I276" s="1571"/>
      <c r="J276" s="258" t="s">
        <v>196</v>
      </c>
      <c r="K276" s="259"/>
      <c r="L276" s="272" t="str">
        <f t="shared" si="133"/>
        <v/>
      </c>
      <c r="M276" s="260" t="str">
        <f t="shared" si="134"/>
        <v/>
      </c>
      <c r="N276" s="260" t="str">
        <f t="shared" si="135"/>
        <v/>
      </c>
      <c r="O276" s="260" t="str">
        <f t="shared" si="136"/>
        <v/>
      </c>
      <c r="P276" s="1171"/>
      <c r="Q276" s="1203"/>
      <c r="R276" s="1204"/>
      <c r="S276" s="240"/>
      <c r="T276" s="213"/>
    </row>
    <row r="277" spans="2:20" ht="37.5" hidden="1" customHeight="1">
      <c r="B277" s="268" t="str">
        <f>IF('①4.事業内容（販促）'!B32="","",'①4.事業内容（販促）'!B32)</f>
        <v/>
      </c>
      <c r="C277" s="1199" t="str">
        <f>IF('①4.事業内容（販促）'!C32="","",'①4.事業内容（販促）'!C32)</f>
        <v/>
      </c>
      <c r="D277" s="1200"/>
      <c r="E277" s="269">
        <f>SUM(E278:E286)</f>
        <v>0</v>
      </c>
      <c r="F277" s="269">
        <f>SUM(F278:F286)</f>
        <v>0</v>
      </c>
      <c r="G277" s="269">
        <f>SUM(G278:G286)</f>
        <v>0</v>
      </c>
      <c r="H277" s="661">
        <f>SUM(H278:H286)</f>
        <v>0</v>
      </c>
      <c r="I277" s="664" t="str">
        <f>IF(B277="","",B277)</f>
        <v/>
      </c>
      <c r="J277" s="1187" t="str">
        <f>IF('⑦1.活動計画変更（販促）'!C61="変更",'⑦1.活動計画変更（販促）'!D61,IF('⑦1.活動計画変更（販促）'!C61="選択",'⑦1.活動計画変更（販促）'!D60,""))</f>
        <v/>
      </c>
      <c r="K277" s="1188"/>
      <c r="L277" s="267" t="str">
        <f>IF(SUM(L278:L286)=0,"",SUM(L278:L286))</f>
        <v/>
      </c>
      <c r="M277" s="267" t="str">
        <f>IF(SUM(M278:M286)=0,"",SUM(M278:M286))</f>
        <v/>
      </c>
      <c r="N277" s="267" t="str">
        <f>IF(SUM(N278:N286)=0,"",SUM(N278:N286))</f>
        <v/>
      </c>
      <c r="O277" s="267" t="str">
        <f>IF(SUM(O278:O286)=0,"",SUM(O278:O286))</f>
        <v/>
      </c>
      <c r="P277" s="263"/>
      <c r="Q277" s="1201"/>
      <c r="R277" s="1202"/>
      <c r="S277" s="237"/>
    </row>
    <row r="278" spans="2:20" ht="19.5" hidden="1" customHeight="1">
      <c r="B278" s="1175"/>
      <c r="C278" s="249" t="s">
        <v>188</v>
      </c>
      <c r="D278" s="250"/>
      <c r="E278" s="270">
        <f>SUM(F278:H278)</f>
        <v>0</v>
      </c>
      <c r="F278" s="270" t="str">
        <f>IF('①7.積算内訳（販促）'!F277="","",'①7.積算内訳（販促）'!F277)</f>
        <v/>
      </c>
      <c r="G278" s="270" t="str">
        <f>IF('①7.積算内訳（販促）'!G277="","",'①7.積算内訳（販促）'!G277)</f>
        <v/>
      </c>
      <c r="H278" s="656" t="str">
        <f>IF('①7.積算内訳（販促）'!H277="","",'①7.積算内訳（販促）'!H277)</f>
        <v/>
      </c>
      <c r="I278" s="1569" t="str">
        <f>IF('⑦1.活動計画変更（販促）'!C61="選択","",IF('⑦1.活動計画変更（販促）'!C61="変更",'⑦1.活動計画変更（販促）'!C61,IF('⑦1.活動計画変更（販促）'!C61="中止","中止","")))</f>
        <v/>
      </c>
      <c r="J278" s="249" t="s">
        <v>188</v>
      </c>
      <c r="K278" s="250"/>
      <c r="L278" s="270" t="str">
        <f>IF(SUM(M278:O278)=0,"",SUM(M278:O278))</f>
        <v/>
      </c>
      <c r="M278" s="251" t="str">
        <f>IF(F278="","",IF(I$278="中止","",F278))</f>
        <v/>
      </c>
      <c r="N278" s="251" t="str">
        <f>IF(G278="","",IF(I$278="中止","",G278))</f>
        <v/>
      </c>
      <c r="O278" s="251" t="str">
        <f>IF(H278="","",IF(I$278="中止","",H278))</f>
        <v/>
      </c>
      <c r="P278" s="1186"/>
      <c r="Q278" s="1173"/>
      <c r="R278" s="1174"/>
      <c r="S278" s="240"/>
      <c r="T278" s="213"/>
    </row>
    <row r="279" spans="2:20" ht="19.5" hidden="1" customHeight="1">
      <c r="B279" s="1176"/>
      <c r="C279" s="252" t="s">
        <v>189</v>
      </c>
      <c r="D279" s="253"/>
      <c r="E279" s="271">
        <f t="shared" ref="E279:E285" si="137">SUM(F279:H279)</f>
        <v>0</v>
      </c>
      <c r="F279" s="271" t="str">
        <f>IF('①7.積算内訳（販促）'!F278="","",'①7.積算内訳（販促）'!F278)</f>
        <v/>
      </c>
      <c r="G279" s="271" t="str">
        <f>IF('①7.積算内訳（販促）'!G278="","",'①7.積算内訳（販促）'!G278)</f>
        <v/>
      </c>
      <c r="H279" s="657" t="str">
        <f>IF('①7.積算内訳（販促）'!H278="","",'①7.積算内訳（販促）'!H278)</f>
        <v/>
      </c>
      <c r="I279" s="1570"/>
      <c r="J279" s="252" t="s">
        <v>189</v>
      </c>
      <c r="K279" s="253"/>
      <c r="L279" s="271" t="str">
        <f t="shared" ref="L279:L286" si="138">IF(SUM(M279:O279)=0,"",SUM(M279:O279))</f>
        <v/>
      </c>
      <c r="M279" s="254" t="str">
        <f t="shared" ref="M279:M286" si="139">IF(F279="","",IF(I$278="中止","",F279))</f>
        <v/>
      </c>
      <c r="N279" s="254" t="str">
        <f t="shared" ref="N279:N286" si="140">IF(G279="","",IF(I$278="中止","",G279))</f>
        <v/>
      </c>
      <c r="O279" s="254" t="str">
        <f t="shared" ref="O279:O286" si="141">IF(H279="","",IF(I$278="中止","",H279))</f>
        <v/>
      </c>
      <c r="P279" s="1171"/>
      <c r="Q279" s="1168"/>
      <c r="R279" s="1169"/>
      <c r="S279" s="237"/>
    </row>
    <row r="280" spans="2:20" ht="19.5" hidden="1" customHeight="1">
      <c r="B280" s="1176"/>
      <c r="C280" s="252" t="s">
        <v>190</v>
      </c>
      <c r="D280" s="253"/>
      <c r="E280" s="271">
        <f t="shared" si="137"/>
        <v>0</v>
      </c>
      <c r="F280" s="271" t="str">
        <f>IF('①7.積算内訳（販促）'!F279="","",'①7.積算内訳（販促）'!F279)</f>
        <v/>
      </c>
      <c r="G280" s="271" t="str">
        <f>IF('①7.積算内訳（販促）'!G279="","",'①7.積算内訳（販促）'!G279)</f>
        <v/>
      </c>
      <c r="H280" s="657" t="str">
        <f>IF('①7.積算内訳（販促）'!H279="","",'①7.積算内訳（販促）'!H279)</f>
        <v/>
      </c>
      <c r="I280" s="1570"/>
      <c r="J280" s="252" t="s">
        <v>190</v>
      </c>
      <c r="K280" s="253"/>
      <c r="L280" s="271" t="str">
        <f t="shared" si="138"/>
        <v/>
      </c>
      <c r="M280" s="254" t="str">
        <f t="shared" si="139"/>
        <v/>
      </c>
      <c r="N280" s="254" t="str">
        <f t="shared" si="140"/>
        <v/>
      </c>
      <c r="O280" s="254" t="str">
        <f t="shared" si="141"/>
        <v/>
      </c>
      <c r="P280" s="1171"/>
      <c r="Q280" s="1168"/>
      <c r="R280" s="1169"/>
      <c r="S280" s="237"/>
    </row>
    <row r="281" spans="2:20" ht="19.5" hidden="1" customHeight="1">
      <c r="B281" s="1176"/>
      <c r="C281" s="255" t="s">
        <v>191</v>
      </c>
      <c r="D281" s="253"/>
      <c r="E281" s="271">
        <f t="shared" si="137"/>
        <v>0</v>
      </c>
      <c r="F281" s="271" t="str">
        <f>IF('①7.積算内訳（販促）'!F280="","",'①7.積算内訳（販促）'!F280)</f>
        <v/>
      </c>
      <c r="G281" s="271" t="str">
        <f>IF('①7.積算内訳（販促）'!G280="","",'①7.積算内訳（販促）'!G280)</f>
        <v/>
      </c>
      <c r="H281" s="657" t="str">
        <f>IF('①7.積算内訳（販促）'!H280="","",'①7.積算内訳（販促）'!H280)</f>
        <v/>
      </c>
      <c r="I281" s="1570"/>
      <c r="J281" s="255" t="s">
        <v>191</v>
      </c>
      <c r="K281" s="253"/>
      <c r="L281" s="271" t="str">
        <f t="shared" si="138"/>
        <v/>
      </c>
      <c r="M281" s="254" t="str">
        <f t="shared" si="139"/>
        <v/>
      </c>
      <c r="N281" s="254" t="str">
        <f t="shared" si="140"/>
        <v/>
      </c>
      <c r="O281" s="254" t="str">
        <f t="shared" si="141"/>
        <v/>
      </c>
      <c r="P281" s="1171"/>
      <c r="Q281" s="1168"/>
      <c r="R281" s="1169"/>
      <c r="S281" s="237"/>
    </row>
    <row r="282" spans="2:20" ht="19.5" hidden="1" customHeight="1">
      <c r="B282" s="1176"/>
      <c r="C282" s="252" t="s">
        <v>192</v>
      </c>
      <c r="D282" s="253"/>
      <c r="E282" s="271">
        <f t="shared" si="137"/>
        <v>0</v>
      </c>
      <c r="F282" s="271" t="str">
        <f>IF('①7.積算内訳（販促）'!F281="","",'①7.積算内訳（販促）'!F281)</f>
        <v/>
      </c>
      <c r="G282" s="271" t="str">
        <f>IF('①7.積算内訳（販促）'!G281="","",'①7.積算内訳（販促）'!G281)</f>
        <v/>
      </c>
      <c r="H282" s="657" t="str">
        <f>IF('①7.積算内訳（販促）'!H281="","",'①7.積算内訳（販促）'!H281)</f>
        <v/>
      </c>
      <c r="I282" s="1570"/>
      <c r="J282" s="252" t="s">
        <v>192</v>
      </c>
      <c r="K282" s="253"/>
      <c r="L282" s="271" t="str">
        <f t="shared" si="138"/>
        <v/>
      </c>
      <c r="M282" s="254" t="str">
        <f t="shared" si="139"/>
        <v/>
      </c>
      <c r="N282" s="254" t="str">
        <f t="shared" si="140"/>
        <v/>
      </c>
      <c r="O282" s="254" t="str">
        <f t="shared" si="141"/>
        <v/>
      </c>
      <c r="P282" s="1171"/>
      <c r="Q282" s="1168"/>
      <c r="R282" s="1169"/>
      <c r="S282" s="240"/>
      <c r="T282" s="213"/>
    </row>
    <row r="283" spans="2:20" ht="19.5" hidden="1" customHeight="1">
      <c r="B283" s="1176"/>
      <c r="C283" s="252" t="s">
        <v>193</v>
      </c>
      <c r="D283" s="253"/>
      <c r="E283" s="271">
        <f t="shared" si="137"/>
        <v>0</v>
      </c>
      <c r="F283" s="658" t="str">
        <f>IF('①7.積算内訳（販促）'!F282="","",'①7.積算内訳（販促）'!F282)</f>
        <v/>
      </c>
      <c r="G283" s="658" t="str">
        <f>IF('①7.積算内訳（販促）'!G282="","",'①7.積算内訳（販促）'!G282)</f>
        <v/>
      </c>
      <c r="H283" s="657" t="str">
        <f>IF('①7.積算内訳（販促）'!H282="","",'①7.積算内訳（販促）'!H282)</f>
        <v/>
      </c>
      <c r="I283" s="1570"/>
      <c r="J283" s="252" t="s">
        <v>193</v>
      </c>
      <c r="K283" s="253"/>
      <c r="L283" s="271" t="str">
        <f t="shared" si="138"/>
        <v/>
      </c>
      <c r="M283" s="256" t="str">
        <f t="shared" si="139"/>
        <v/>
      </c>
      <c r="N283" s="256" t="str">
        <f t="shared" si="140"/>
        <v/>
      </c>
      <c r="O283" s="256" t="str">
        <f t="shared" si="141"/>
        <v/>
      </c>
      <c r="P283" s="1171"/>
      <c r="Q283" s="1191"/>
      <c r="R283" s="1192"/>
      <c r="S283" s="240"/>
      <c r="T283" s="213"/>
    </row>
    <row r="284" spans="2:20" ht="19.5" hidden="1" customHeight="1">
      <c r="B284" s="1176"/>
      <c r="C284" s="257" t="s">
        <v>194</v>
      </c>
      <c r="D284" s="253"/>
      <c r="E284" s="271">
        <f t="shared" si="137"/>
        <v>0</v>
      </c>
      <c r="F284" s="271" t="str">
        <f>IF('①7.積算内訳（販促）'!F283="","",'①7.積算内訳（販促）'!F283)</f>
        <v/>
      </c>
      <c r="G284" s="271" t="str">
        <f>IF('①7.積算内訳（販促）'!G283="","",'①7.積算内訳（販促）'!G283)</f>
        <v/>
      </c>
      <c r="H284" s="657" t="str">
        <f>IF('①7.積算内訳（販促）'!H283="","",'①7.積算内訳（販促）'!H283)</f>
        <v/>
      </c>
      <c r="I284" s="1570"/>
      <c r="J284" s="257" t="s">
        <v>194</v>
      </c>
      <c r="K284" s="253"/>
      <c r="L284" s="271" t="str">
        <f t="shared" si="138"/>
        <v/>
      </c>
      <c r="M284" s="254" t="str">
        <f t="shared" si="139"/>
        <v/>
      </c>
      <c r="N284" s="254" t="str">
        <f t="shared" si="140"/>
        <v/>
      </c>
      <c r="O284" s="254" t="str">
        <f t="shared" si="141"/>
        <v/>
      </c>
      <c r="P284" s="1171"/>
      <c r="Q284" s="1168"/>
      <c r="R284" s="1169"/>
      <c r="S284" s="240"/>
      <c r="T284" s="213"/>
    </row>
    <row r="285" spans="2:20" ht="19.5" hidden="1" customHeight="1">
      <c r="B285" s="1176"/>
      <c r="C285" s="252" t="s">
        <v>195</v>
      </c>
      <c r="D285" s="253"/>
      <c r="E285" s="271">
        <f t="shared" si="137"/>
        <v>0</v>
      </c>
      <c r="F285" s="271" t="str">
        <f>IF('①7.積算内訳（販促）'!F284="","",'①7.積算内訳（販促）'!F284)</f>
        <v/>
      </c>
      <c r="G285" s="271" t="str">
        <f>IF('①7.積算内訳（販促）'!G284="","",'①7.積算内訳（販促）'!G284)</f>
        <v/>
      </c>
      <c r="H285" s="657" t="str">
        <f>IF('①7.積算内訳（販促）'!H284="","",'①7.積算内訳（販促）'!H284)</f>
        <v/>
      </c>
      <c r="I285" s="1570"/>
      <c r="J285" s="252" t="s">
        <v>195</v>
      </c>
      <c r="K285" s="253"/>
      <c r="L285" s="271" t="str">
        <f t="shared" si="138"/>
        <v/>
      </c>
      <c r="M285" s="254" t="str">
        <f t="shared" si="139"/>
        <v/>
      </c>
      <c r="N285" s="254" t="str">
        <f t="shared" si="140"/>
        <v/>
      </c>
      <c r="O285" s="254" t="str">
        <f t="shared" si="141"/>
        <v/>
      </c>
      <c r="P285" s="1171"/>
      <c r="Q285" s="1168"/>
      <c r="R285" s="1169"/>
      <c r="S285" s="240"/>
      <c r="T285" s="213"/>
    </row>
    <row r="286" spans="2:20" ht="19.5" hidden="1" customHeight="1" thickBot="1">
      <c r="B286" s="1177"/>
      <c r="C286" s="258" t="s">
        <v>196</v>
      </c>
      <c r="D286" s="662" t="str">
        <f>IF('①7.積算内訳（販促）'!D285="","",'①7.積算内訳（販促）'!D285)</f>
        <v/>
      </c>
      <c r="E286" s="272">
        <f>SUM(F286:H286)</f>
        <v>0</v>
      </c>
      <c r="F286" s="272" t="str">
        <f>IF('①7.積算内訳（販促）'!F285="","",'①7.積算内訳（販促）'!F285)</f>
        <v/>
      </c>
      <c r="G286" s="272" t="str">
        <f>IF('①7.積算内訳（販促）'!G285="","",'①7.積算内訳（販促）'!G285)</f>
        <v/>
      </c>
      <c r="H286" s="659" t="str">
        <f>IF('①7.積算内訳（販促）'!H285="","",'①7.積算内訳（販促）'!H285)</f>
        <v/>
      </c>
      <c r="I286" s="1571"/>
      <c r="J286" s="258" t="s">
        <v>196</v>
      </c>
      <c r="K286" s="259"/>
      <c r="L286" s="272" t="str">
        <f t="shared" si="138"/>
        <v/>
      </c>
      <c r="M286" s="260" t="str">
        <f t="shared" si="139"/>
        <v/>
      </c>
      <c r="N286" s="260" t="str">
        <f t="shared" si="140"/>
        <v/>
      </c>
      <c r="O286" s="260" t="str">
        <f t="shared" si="141"/>
        <v/>
      </c>
      <c r="P286" s="1172"/>
      <c r="Q286" s="1189"/>
      <c r="R286" s="1190"/>
      <c r="S286" s="240"/>
      <c r="T286" s="213"/>
    </row>
    <row r="287" spans="2:20" ht="37.5" hidden="1" customHeight="1">
      <c r="B287" s="368" t="str">
        <f>IF('①4.事業内容（販促）'!B33="","",'①4.事業内容（販促）'!B33)</f>
        <v/>
      </c>
      <c r="C287" s="1187" t="str">
        <f>IF('①4.事業内容（販促）'!C33="","",'①4.事業内容（販促）'!C33)</f>
        <v/>
      </c>
      <c r="D287" s="1188"/>
      <c r="E287" s="267">
        <f>SUM(E288:E296)</f>
        <v>0</v>
      </c>
      <c r="F287" s="267">
        <f>SUM(F288:F296)</f>
        <v>0</v>
      </c>
      <c r="G287" s="267">
        <f>SUM(G288:G296)</f>
        <v>0</v>
      </c>
      <c r="H287" s="660">
        <f>SUM(H288:H296)</f>
        <v>0</v>
      </c>
      <c r="I287" s="664" t="str">
        <f>IF(B287="","",B287)</f>
        <v/>
      </c>
      <c r="J287" s="1187" t="str">
        <f>IF('⑦1.活動計画変更（販促）'!C63="変更",'⑦1.活動計画変更（販促）'!D63,IF('⑦1.活動計画変更（販促）'!C63="選択",'⑦1.活動計画変更（販促）'!D62,""))</f>
        <v/>
      </c>
      <c r="K287" s="1188"/>
      <c r="L287" s="267" t="str">
        <f>IF(SUM(L288:L296)=0,"",SUM(L288:L296))</f>
        <v/>
      </c>
      <c r="M287" s="267" t="str">
        <f>IF(SUM(M288:M296)=0,"",SUM(M288:M296))</f>
        <v/>
      </c>
      <c r="N287" s="267" t="str">
        <f>IF(SUM(N288:N296)=0,"",SUM(N288:N296))</f>
        <v/>
      </c>
      <c r="O287" s="267" t="str">
        <f>IF(SUM(O288:O296)=0,"",SUM(O288:O296))</f>
        <v/>
      </c>
      <c r="P287" s="261"/>
      <c r="Q287" s="1195"/>
      <c r="R287" s="1196"/>
      <c r="S287" s="237"/>
    </row>
    <row r="288" spans="2:20" ht="19.5" hidden="1" customHeight="1">
      <c r="B288" s="1175"/>
      <c r="C288" s="249" t="s">
        <v>188</v>
      </c>
      <c r="D288" s="250"/>
      <c r="E288" s="270">
        <f>SUM(F288:H288)</f>
        <v>0</v>
      </c>
      <c r="F288" s="270" t="str">
        <f>IF('①7.積算内訳（販促）'!F287="","",'①7.積算内訳（販促）'!F287)</f>
        <v/>
      </c>
      <c r="G288" s="270" t="str">
        <f>IF('①7.積算内訳（販促）'!G287="","",'①7.積算内訳（販促）'!G287)</f>
        <v/>
      </c>
      <c r="H288" s="656" t="str">
        <f>IF('①7.積算内訳（販促）'!H287="","",'①7.積算内訳（販促）'!H287)</f>
        <v/>
      </c>
      <c r="I288" s="1569" t="str">
        <f>IF('⑦1.活動計画変更（販促）'!C63="選択","",IF('⑦1.活動計画変更（販促）'!C63="変更",'⑦1.活動計画変更（販促）'!C63,IF('⑦1.活動計画変更（販促）'!C63="中止","中止","")))</f>
        <v/>
      </c>
      <c r="J288" s="249" t="s">
        <v>188</v>
      </c>
      <c r="K288" s="250"/>
      <c r="L288" s="270" t="str">
        <f>IF(SUM(M288:O288)=0,"",SUM(M288:O288))</f>
        <v/>
      </c>
      <c r="M288" s="251" t="str">
        <f>IF(F288="","",IF(I$288="中止","",F288))</f>
        <v/>
      </c>
      <c r="N288" s="251" t="str">
        <f>IF(G288="","",IF(I$288="中止","",G288))</f>
        <v/>
      </c>
      <c r="O288" s="251" t="str">
        <f>IF(H288="","",IF(I$288="中止","",H288))</f>
        <v/>
      </c>
      <c r="P288" s="1186"/>
      <c r="Q288" s="1173"/>
      <c r="R288" s="1174"/>
      <c r="S288" s="240"/>
      <c r="T288" s="213"/>
    </row>
    <row r="289" spans="2:20" ht="19.5" hidden="1" customHeight="1">
      <c r="B289" s="1176"/>
      <c r="C289" s="252" t="s">
        <v>189</v>
      </c>
      <c r="D289" s="253"/>
      <c r="E289" s="271">
        <f t="shared" ref="E289:E295" si="142">SUM(F289:H289)</f>
        <v>0</v>
      </c>
      <c r="F289" s="271" t="str">
        <f>IF('①7.積算内訳（販促）'!F288="","",'①7.積算内訳（販促）'!F288)</f>
        <v/>
      </c>
      <c r="G289" s="271" t="str">
        <f>IF('①7.積算内訳（販促）'!G288="","",'①7.積算内訳（販促）'!G288)</f>
        <v/>
      </c>
      <c r="H289" s="657" t="str">
        <f>IF('①7.積算内訳（販促）'!H288="","",'①7.積算内訳（販促）'!H288)</f>
        <v/>
      </c>
      <c r="I289" s="1570"/>
      <c r="J289" s="252" t="s">
        <v>189</v>
      </c>
      <c r="K289" s="253"/>
      <c r="L289" s="271" t="str">
        <f t="shared" ref="L289:L296" si="143">IF(SUM(M289:O289)=0,"",SUM(M289:O289))</f>
        <v/>
      </c>
      <c r="M289" s="254" t="str">
        <f t="shared" ref="M289:M296" si="144">IF(F289="","",IF(I$288="中止","",F289))</f>
        <v/>
      </c>
      <c r="N289" s="254" t="str">
        <f t="shared" ref="N289:N296" si="145">IF(G289="","",IF(I$288="中止","",G289))</f>
        <v/>
      </c>
      <c r="O289" s="254" t="str">
        <f t="shared" ref="O289:O296" si="146">IF(H289="","",IF(I$288="中止","",H289))</f>
        <v/>
      </c>
      <c r="P289" s="1171"/>
      <c r="Q289" s="1168"/>
      <c r="R289" s="1169"/>
      <c r="S289" s="237"/>
    </row>
    <row r="290" spans="2:20" ht="19.5" hidden="1" customHeight="1">
      <c r="B290" s="1176"/>
      <c r="C290" s="252" t="s">
        <v>190</v>
      </c>
      <c r="D290" s="253"/>
      <c r="E290" s="271">
        <f t="shared" si="142"/>
        <v>0</v>
      </c>
      <c r="F290" s="271" t="str">
        <f>IF('①7.積算内訳（販促）'!F289="","",'①7.積算内訳（販促）'!F289)</f>
        <v/>
      </c>
      <c r="G290" s="271" t="str">
        <f>IF('①7.積算内訳（販促）'!G289="","",'①7.積算内訳（販促）'!G289)</f>
        <v/>
      </c>
      <c r="H290" s="657" t="str">
        <f>IF('①7.積算内訳（販促）'!H289="","",'①7.積算内訳（販促）'!H289)</f>
        <v/>
      </c>
      <c r="I290" s="1570"/>
      <c r="J290" s="252" t="s">
        <v>190</v>
      </c>
      <c r="K290" s="253"/>
      <c r="L290" s="271" t="str">
        <f t="shared" si="143"/>
        <v/>
      </c>
      <c r="M290" s="254" t="str">
        <f t="shared" si="144"/>
        <v/>
      </c>
      <c r="N290" s="254" t="str">
        <f t="shared" si="145"/>
        <v/>
      </c>
      <c r="O290" s="254" t="str">
        <f t="shared" si="146"/>
        <v/>
      </c>
      <c r="P290" s="1171"/>
      <c r="Q290" s="1168"/>
      <c r="R290" s="1169"/>
      <c r="S290" s="237"/>
    </row>
    <row r="291" spans="2:20" ht="19.5" hidden="1" customHeight="1">
      <c r="B291" s="1176"/>
      <c r="C291" s="255" t="s">
        <v>191</v>
      </c>
      <c r="D291" s="253"/>
      <c r="E291" s="271">
        <f t="shared" si="142"/>
        <v>0</v>
      </c>
      <c r="F291" s="271" t="str">
        <f>IF('①7.積算内訳（販促）'!F290="","",'①7.積算内訳（販促）'!F290)</f>
        <v/>
      </c>
      <c r="G291" s="271" t="str">
        <f>IF('①7.積算内訳（販促）'!G290="","",'①7.積算内訳（販促）'!G290)</f>
        <v/>
      </c>
      <c r="H291" s="657" t="str">
        <f>IF('①7.積算内訳（販促）'!H290="","",'①7.積算内訳（販促）'!H290)</f>
        <v/>
      </c>
      <c r="I291" s="1570"/>
      <c r="J291" s="255" t="s">
        <v>191</v>
      </c>
      <c r="K291" s="253"/>
      <c r="L291" s="271" t="str">
        <f t="shared" si="143"/>
        <v/>
      </c>
      <c r="M291" s="254" t="str">
        <f t="shared" si="144"/>
        <v/>
      </c>
      <c r="N291" s="254" t="str">
        <f t="shared" si="145"/>
        <v/>
      </c>
      <c r="O291" s="254" t="str">
        <f t="shared" si="146"/>
        <v/>
      </c>
      <c r="P291" s="1171"/>
      <c r="Q291" s="1168"/>
      <c r="R291" s="1169"/>
      <c r="S291" s="237"/>
    </row>
    <row r="292" spans="2:20" ht="19.5" hidden="1" customHeight="1">
      <c r="B292" s="1176"/>
      <c r="C292" s="252" t="s">
        <v>192</v>
      </c>
      <c r="D292" s="253"/>
      <c r="E292" s="271">
        <f t="shared" si="142"/>
        <v>0</v>
      </c>
      <c r="F292" s="271" t="str">
        <f>IF('①7.積算内訳（販促）'!F291="","",'①7.積算内訳（販促）'!F291)</f>
        <v/>
      </c>
      <c r="G292" s="271" t="str">
        <f>IF('①7.積算内訳（販促）'!G291="","",'①7.積算内訳（販促）'!G291)</f>
        <v/>
      </c>
      <c r="H292" s="657" t="str">
        <f>IF('①7.積算内訳（販促）'!H291="","",'①7.積算内訳（販促）'!H291)</f>
        <v/>
      </c>
      <c r="I292" s="1570"/>
      <c r="J292" s="252" t="s">
        <v>192</v>
      </c>
      <c r="K292" s="253"/>
      <c r="L292" s="271" t="str">
        <f t="shared" si="143"/>
        <v/>
      </c>
      <c r="M292" s="254" t="str">
        <f t="shared" si="144"/>
        <v/>
      </c>
      <c r="N292" s="254" t="str">
        <f t="shared" si="145"/>
        <v/>
      </c>
      <c r="O292" s="254" t="str">
        <f t="shared" si="146"/>
        <v/>
      </c>
      <c r="P292" s="1171"/>
      <c r="Q292" s="1168"/>
      <c r="R292" s="1169"/>
      <c r="S292" s="240"/>
      <c r="T292" s="213"/>
    </row>
    <row r="293" spans="2:20" ht="19.5" hidden="1" customHeight="1">
      <c r="B293" s="1176"/>
      <c r="C293" s="252" t="s">
        <v>193</v>
      </c>
      <c r="D293" s="253"/>
      <c r="E293" s="271">
        <f t="shared" si="142"/>
        <v>0</v>
      </c>
      <c r="F293" s="658" t="str">
        <f>IF('①7.積算内訳（販促）'!F292="","",'①7.積算内訳（販促）'!F292)</f>
        <v/>
      </c>
      <c r="G293" s="658" t="str">
        <f>IF('①7.積算内訳（販促）'!G292="","",'①7.積算内訳（販促）'!G292)</f>
        <v/>
      </c>
      <c r="H293" s="657" t="str">
        <f>IF('①7.積算内訳（販促）'!H292="","",'①7.積算内訳（販促）'!H292)</f>
        <v/>
      </c>
      <c r="I293" s="1570"/>
      <c r="J293" s="252" t="s">
        <v>193</v>
      </c>
      <c r="K293" s="253"/>
      <c r="L293" s="271" t="str">
        <f t="shared" si="143"/>
        <v/>
      </c>
      <c r="M293" s="256" t="str">
        <f t="shared" si="144"/>
        <v/>
      </c>
      <c r="N293" s="256" t="str">
        <f t="shared" si="145"/>
        <v/>
      </c>
      <c r="O293" s="256" t="str">
        <f t="shared" si="146"/>
        <v/>
      </c>
      <c r="P293" s="1171"/>
      <c r="Q293" s="1168"/>
      <c r="R293" s="1169"/>
      <c r="S293" s="240"/>
      <c r="T293" s="213"/>
    </row>
    <row r="294" spans="2:20" ht="19.5" hidden="1" customHeight="1">
      <c r="B294" s="1176"/>
      <c r="C294" s="257" t="s">
        <v>194</v>
      </c>
      <c r="D294" s="253"/>
      <c r="E294" s="271">
        <f t="shared" si="142"/>
        <v>0</v>
      </c>
      <c r="F294" s="271" t="str">
        <f>IF('①7.積算内訳（販促）'!F293="","",'①7.積算内訳（販促）'!F293)</f>
        <v/>
      </c>
      <c r="G294" s="271" t="str">
        <f>IF('①7.積算内訳（販促）'!G293="","",'①7.積算内訳（販促）'!G293)</f>
        <v/>
      </c>
      <c r="H294" s="657" t="str">
        <f>IF('①7.積算内訳（販促）'!H293="","",'①7.積算内訳（販促）'!H293)</f>
        <v/>
      </c>
      <c r="I294" s="1570"/>
      <c r="J294" s="257" t="s">
        <v>194</v>
      </c>
      <c r="K294" s="253"/>
      <c r="L294" s="271" t="str">
        <f t="shared" si="143"/>
        <v/>
      </c>
      <c r="M294" s="254" t="str">
        <f t="shared" si="144"/>
        <v/>
      </c>
      <c r="N294" s="254" t="str">
        <f t="shared" si="145"/>
        <v/>
      </c>
      <c r="O294" s="254" t="str">
        <f t="shared" si="146"/>
        <v/>
      </c>
      <c r="P294" s="1171"/>
      <c r="Q294" s="1168"/>
      <c r="R294" s="1169"/>
      <c r="S294" s="240"/>
      <c r="T294" s="213"/>
    </row>
    <row r="295" spans="2:20" ht="19.5" hidden="1" customHeight="1">
      <c r="B295" s="1176"/>
      <c r="C295" s="252" t="s">
        <v>195</v>
      </c>
      <c r="D295" s="253"/>
      <c r="E295" s="271">
        <f t="shared" si="142"/>
        <v>0</v>
      </c>
      <c r="F295" s="271" t="str">
        <f>IF('①7.積算内訳（販促）'!F294="","",'①7.積算内訳（販促）'!F294)</f>
        <v/>
      </c>
      <c r="G295" s="271" t="str">
        <f>IF('①7.積算内訳（販促）'!G294="","",'①7.積算内訳（販促）'!G294)</f>
        <v/>
      </c>
      <c r="H295" s="657" t="str">
        <f>IF('①7.積算内訳（販促）'!H294="","",'①7.積算内訳（販促）'!H294)</f>
        <v/>
      </c>
      <c r="I295" s="1570"/>
      <c r="J295" s="252" t="s">
        <v>195</v>
      </c>
      <c r="K295" s="253"/>
      <c r="L295" s="271" t="str">
        <f t="shared" si="143"/>
        <v/>
      </c>
      <c r="M295" s="254" t="str">
        <f t="shared" si="144"/>
        <v/>
      </c>
      <c r="N295" s="254" t="str">
        <f t="shared" si="145"/>
        <v/>
      </c>
      <c r="O295" s="254" t="str">
        <f t="shared" si="146"/>
        <v/>
      </c>
      <c r="P295" s="1171"/>
      <c r="Q295" s="1168"/>
      <c r="R295" s="1169"/>
      <c r="S295" s="240"/>
      <c r="T295" s="213"/>
    </row>
    <row r="296" spans="2:20" ht="19.5" hidden="1" customHeight="1" thickBot="1">
      <c r="B296" s="1176"/>
      <c r="C296" s="258" t="s">
        <v>196</v>
      </c>
      <c r="D296" s="662" t="str">
        <f>IF('①7.積算内訳（販促）'!D295="","",'①7.積算内訳（販促）'!D295)</f>
        <v/>
      </c>
      <c r="E296" s="277">
        <f>SUM(F296:H296)</f>
        <v>0</v>
      </c>
      <c r="F296" s="272" t="str">
        <f>IF('①7.積算内訳（販促）'!F295="","",'①7.積算内訳（販促）'!F295)</f>
        <v/>
      </c>
      <c r="G296" s="272" t="str">
        <f>IF('①7.積算内訳（販促）'!G295="","",'①7.積算内訳（販促）'!G295)</f>
        <v/>
      </c>
      <c r="H296" s="659" t="str">
        <f>IF('①7.積算内訳（販促）'!H295="","",'①7.積算内訳（販促）'!H295)</f>
        <v/>
      </c>
      <c r="I296" s="1571"/>
      <c r="J296" s="258" t="s">
        <v>196</v>
      </c>
      <c r="K296" s="259"/>
      <c r="L296" s="272" t="str">
        <f t="shared" si="143"/>
        <v/>
      </c>
      <c r="M296" s="260" t="str">
        <f t="shared" si="144"/>
        <v/>
      </c>
      <c r="N296" s="260" t="str">
        <f t="shared" si="145"/>
        <v/>
      </c>
      <c r="O296" s="260" t="str">
        <f t="shared" si="146"/>
        <v/>
      </c>
      <c r="P296" s="1171"/>
      <c r="Q296" s="1203"/>
      <c r="R296" s="1204"/>
      <c r="S296" s="240"/>
      <c r="T296" s="213"/>
    </row>
    <row r="297" spans="2:20" ht="37.5" hidden="1" customHeight="1">
      <c r="B297" s="268" t="str">
        <f>IF('①4.事業内容（販促）'!B34="","",'①4.事業内容（販促）'!B34)</f>
        <v/>
      </c>
      <c r="C297" s="1199" t="str">
        <f>IF('①4.事業内容（販促）'!C34="","",'①4.事業内容（販促）'!C34)</f>
        <v/>
      </c>
      <c r="D297" s="1200"/>
      <c r="E297" s="269">
        <f>SUM(E298:E306)</f>
        <v>0</v>
      </c>
      <c r="F297" s="269">
        <f>SUM(F298:F306)</f>
        <v>0</v>
      </c>
      <c r="G297" s="269">
        <f>SUM(G298:G306)</f>
        <v>0</v>
      </c>
      <c r="H297" s="661">
        <f>SUM(H298:H306)</f>
        <v>0</v>
      </c>
      <c r="I297" s="664" t="str">
        <f>IF(B297="","",B297)</f>
        <v/>
      </c>
      <c r="J297" s="1187" t="str">
        <f>IF('⑦1.活動計画変更（販促）'!C65="変更",'⑦1.活動計画変更（販促）'!D65,IF('⑦1.活動計画変更（販促）'!C65="選択",'⑦1.活動計画変更（販促）'!D64,""))</f>
        <v/>
      </c>
      <c r="K297" s="1188"/>
      <c r="L297" s="267" t="str">
        <f>IF(SUM(L298:L306)=0,"",SUM(L298:L306))</f>
        <v/>
      </c>
      <c r="M297" s="267" t="str">
        <f>IF(SUM(M298:M306)=0,"",SUM(M298:M306))</f>
        <v/>
      </c>
      <c r="N297" s="267" t="str">
        <f>IF(SUM(N298:N306)=0,"",SUM(N298:N306))</f>
        <v/>
      </c>
      <c r="O297" s="267" t="str">
        <f>IF(SUM(O298:O306)=0,"",SUM(O298:O306))</f>
        <v/>
      </c>
      <c r="P297" s="263"/>
      <c r="Q297" s="1201"/>
      <c r="R297" s="1202"/>
      <c r="S297" s="237"/>
    </row>
    <row r="298" spans="2:20" ht="19.5" hidden="1" customHeight="1">
      <c r="B298" s="1175"/>
      <c r="C298" s="249" t="s">
        <v>188</v>
      </c>
      <c r="D298" s="250"/>
      <c r="E298" s="270">
        <f>SUM(F298:H298)</f>
        <v>0</v>
      </c>
      <c r="F298" s="270" t="str">
        <f>IF('①7.積算内訳（販促）'!F297="","",'①7.積算内訳（販促）'!F297)</f>
        <v/>
      </c>
      <c r="G298" s="270" t="str">
        <f>IF('①7.積算内訳（販促）'!G297="","",'①7.積算内訳（販促）'!G297)</f>
        <v/>
      </c>
      <c r="H298" s="656" t="str">
        <f>IF('①7.積算内訳（販促）'!H297="","",'①7.積算内訳（販促）'!H297)</f>
        <v/>
      </c>
      <c r="I298" s="1569" t="str">
        <f>IF('⑦1.活動計画変更（販促）'!C65="選択","",IF('⑦1.活動計画変更（販促）'!C65="変更",'⑦1.活動計画変更（販促）'!C65,IF('⑦1.活動計画変更（販促）'!C65="中止","中止","")))</f>
        <v/>
      </c>
      <c r="J298" s="249" t="s">
        <v>188</v>
      </c>
      <c r="K298" s="250"/>
      <c r="L298" s="270" t="str">
        <f>IF(SUM(M298:O298)=0,"",SUM(M298:O298))</f>
        <v/>
      </c>
      <c r="M298" s="251" t="str">
        <f>IF(F298="","",IF(I$298="中止","",F298))</f>
        <v/>
      </c>
      <c r="N298" s="251" t="str">
        <f>IF(G298="","",IF(I$298="中止","",G298))</f>
        <v/>
      </c>
      <c r="O298" s="251" t="str">
        <f>IF(H298="","",IF(I$298="中止","",H298))</f>
        <v/>
      </c>
      <c r="P298" s="1186"/>
      <c r="Q298" s="1173"/>
      <c r="R298" s="1174"/>
      <c r="S298" s="240"/>
      <c r="T298" s="213"/>
    </row>
    <row r="299" spans="2:20" ht="19.5" hidden="1" customHeight="1">
      <c r="B299" s="1176"/>
      <c r="C299" s="252" t="s">
        <v>189</v>
      </c>
      <c r="D299" s="253"/>
      <c r="E299" s="271">
        <f t="shared" ref="E299:E305" si="147">SUM(F299:H299)</f>
        <v>0</v>
      </c>
      <c r="F299" s="271" t="str">
        <f>IF('①7.積算内訳（販促）'!F298="","",'①7.積算内訳（販促）'!F298)</f>
        <v/>
      </c>
      <c r="G299" s="271" t="str">
        <f>IF('①7.積算内訳（販促）'!G298="","",'①7.積算内訳（販促）'!G298)</f>
        <v/>
      </c>
      <c r="H299" s="657" t="str">
        <f>IF('①7.積算内訳（販促）'!H298="","",'①7.積算内訳（販促）'!H298)</f>
        <v/>
      </c>
      <c r="I299" s="1570"/>
      <c r="J299" s="252" t="s">
        <v>189</v>
      </c>
      <c r="K299" s="253"/>
      <c r="L299" s="271" t="str">
        <f t="shared" ref="L299:L306" si="148">IF(SUM(M299:O299)=0,"",SUM(M299:O299))</f>
        <v/>
      </c>
      <c r="M299" s="254" t="str">
        <f t="shared" ref="M299:M306" si="149">IF(F299="","",IF(I$298="中止","",F299))</f>
        <v/>
      </c>
      <c r="N299" s="254" t="str">
        <f t="shared" ref="N299:N306" si="150">IF(G299="","",IF(I$298="中止","",G299))</f>
        <v/>
      </c>
      <c r="O299" s="254" t="str">
        <f t="shared" ref="O299:O306" si="151">IF(H299="","",IF(I$298="中止","",H299))</f>
        <v/>
      </c>
      <c r="P299" s="1171"/>
      <c r="Q299" s="1168"/>
      <c r="R299" s="1169"/>
      <c r="S299" s="237"/>
    </row>
    <row r="300" spans="2:20" ht="19.5" hidden="1" customHeight="1">
      <c r="B300" s="1176"/>
      <c r="C300" s="252" t="s">
        <v>190</v>
      </c>
      <c r="D300" s="253"/>
      <c r="E300" s="271">
        <f t="shared" si="147"/>
        <v>0</v>
      </c>
      <c r="F300" s="271" t="str">
        <f>IF('①7.積算内訳（販促）'!F299="","",'①7.積算内訳（販促）'!F299)</f>
        <v/>
      </c>
      <c r="G300" s="271" t="str">
        <f>IF('①7.積算内訳（販促）'!G299="","",'①7.積算内訳（販促）'!G299)</f>
        <v/>
      </c>
      <c r="H300" s="657" t="str">
        <f>IF('①7.積算内訳（販促）'!H299="","",'①7.積算内訳（販促）'!H299)</f>
        <v/>
      </c>
      <c r="I300" s="1570"/>
      <c r="J300" s="252" t="s">
        <v>190</v>
      </c>
      <c r="K300" s="253"/>
      <c r="L300" s="271" t="str">
        <f t="shared" si="148"/>
        <v/>
      </c>
      <c r="M300" s="254" t="str">
        <f t="shared" si="149"/>
        <v/>
      </c>
      <c r="N300" s="254" t="str">
        <f t="shared" si="150"/>
        <v/>
      </c>
      <c r="O300" s="254" t="str">
        <f t="shared" si="151"/>
        <v/>
      </c>
      <c r="P300" s="1171"/>
      <c r="Q300" s="1168"/>
      <c r="R300" s="1169"/>
      <c r="S300" s="237"/>
    </row>
    <row r="301" spans="2:20" ht="19.5" hidden="1" customHeight="1">
      <c r="B301" s="1176"/>
      <c r="C301" s="255" t="s">
        <v>191</v>
      </c>
      <c r="D301" s="253"/>
      <c r="E301" s="271">
        <f t="shared" si="147"/>
        <v>0</v>
      </c>
      <c r="F301" s="271" t="str">
        <f>IF('①7.積算内訳（販促）'!F300="","",'①7.積算内訳（販促）'!F300)</f>
        <v/>
      </c>
      <c r="G301" s="271" t="str">
        <f>IF('①7.積算内訳（販促）'!G300="","",'①7.積算内訳（販促）'!G300)</f>
        <v/>
      </c>
      <c r="H301" s="657" t="str">
        <f>IF('①7.積算内訳（販促）'!H300="","",'①7.積算内訳（販促）'!H300)</f>
        <v/>
      </c>
      <c r="I301" s="1570"/>
      <c r="J301" s="255" t="s">
        <v>191</v>
      </c>
      <c r="K301" s="253"/>
      <c r="L301" s="271" t="str">
        <f t="shared" si="148"/>
        <v/>
      </c>
      <c r="M301" s="254" t="str">
        <f t="shared" si="149"/>
        <v/>
      </c>
      <c r="N301" s="254" t="str">
        <f t="shared" si="150"/>
        <v/>
      </c>
      <c r="O301" s="254" t="str">
        <f t="shared" si="151"/>
        <v/>
      </c>
      <c r="P301" s="1171"/>
      <c r="Q301" s="1168"/>
      <c r="R301" s="1169"/>
      <c r="S301" s="237"/>
    </row>
    <row r="302" spans="2:20" ht="19.5" hidden="1" customHeight="1">
      <c r="B302" s="1176"/>
      <c r="C302" s="252" t="s">
        <v>192</v>
      </c>
      <c r="D302" s="253"/>
      <c r="E302" s="271">
        <f t="shared" si="147"/>
        <v>0</v>
      </c>
      <c r="F302" s="271" t="str">
        <f>IF('①7.積算内訳（販促）'!F301="","",'①7.積算内訳（販促）'!F301)</f>
        <v/>
      </c>
      <c r="G302" s="271" t="str">
        <f>IF('①7.積算内訳（販促）'!G301="","",'①7.積算内訳（販促）'!G301)</f>
        <v/>
      </c>
      <c r="H302" s="657" t="str">
        <f>IF('①7.積算内訳（販促）'!H301="","",'①7.積算内訳（販促）'!H301)</f>
        <v/>
      </c>
      <c r="I302" s="1570"/>
      <c r="J302" s="252" t="s">
        <v>192</v>
      </c>
      <c r="K302" s="253"/>
      <c r="L302" s="271" t="str">
        <f t="shared" si="148"/>
        <v/>
      </c>
      <c r="M302" s="254" t="str">
        <f t="shared" si="149"/>
        <v/>
      </c>
      <c r="N302" s="254" t="str">
        <f t="shared" si="150"/>
        <v/>
      </c>
      <c r="O302" s="254" t="str">
        <f t="shared" si="151"/>
        <v/>
      </c>
      <c r="P302" s="1171"/>
      <c r="Q302" s="1168"/>
      <c r="R302" s="1169"/>
      <c r="S302" s="240"/>
      <c r="T302" s="213"/>
    </row>
    <row r="303" spans="2:20" ht="19.5" hidden="1" customHeight="1">
      <c r="B303" s="1176"/>
      <c r="C303" s="252" t="s">
        <v>193</v>
      </c>
      <c r="D303" s="253"/>
      <c r="E303" s="271">
        <f t="shared" si="147"/>
        <v>0</v>
      </c>
      <c r="F303" s="658" t="str">
        <f>IF('①7.積算内訳（販促）'!F302="","",'①7.積算内訳（販促）'!F302)</f>
        <v/>
      </c>
      <c r="G303" s="658" t="str">
        <f>IF('①7.積算内訳（販促）'!G302="","",'①7.積算内訳（販促）'!G302)</f>
        <v/>
      </c>
      <c r="H303" s="657" t="str">
        <f>IF('①7.積算内訳（販促）'!H302="","",'①7.積算内訳（販促）'!H302)</f>
        <v/>
      </c>
      <c r="I303" s="1570"/>
      <c r="J303" s="252" t="s">
        <v>193</v>
      </c>
      <c r="K303" s="253"/>
      <c r="L303" s="271" t="str">
        <f t="shared" si="148"/>
        <v/>
      </c>
      <c r="M303" s="256" t="str">
        <f t="shared" si="149"/>
        <v/>
      </c>
      <c r="N303" s="256" t="str">
        <f t="shared" si="150"/>
        <v/>
      </c>
      <c r="O303" s="256" t="str">
        <f t="shared" si="151"/>
        <v/>
      </c>
      <c r="P303" s="1171"/>
      <c r="Q303" s="1191"/>
      <c r="R303" s="1192"/>
      <c r="S303" s="240"/>
      <c r="T303" s="213"/>
    </row>
    <row r="304" spans="2:20" ht="19.5" hidden="1" customHeight="1">
      <c r="B304" s="1176"/>
      <c r="C304" s="257" t="s">
        <v>194</v>
      </c>
      <c r="D304" s="253"/>
      <c r="E304" s="271">
        <f t="shared" si="147"/>
        <v>0</v>
      </c>
      <c r="F304" s="271" t="str">
        <f>IF('①7.積算内訳（販促）'!F303="","",'①7.積算内訳（販促）'!F303)</f>
        <v/>
      </c>
      <c r="G304" s="271" t="str">
        <f>IF('①7.積算内訳（販促）'!G303="","",'①7.積算内訳（販促）'!G303)</f>
        <v/>
      </c>
      <c r="H304" s="657" t="str">
        <f>IF('①7.積算内訳（販促）'!H303="","",'①7.積算内訳（販促）'!H303)</f>
        <v/>
      </c>
      <c r="I304" s="1570"/>
      <c r="J304" s="257" t="s">
        <v>194</v>
      </c>
      <c r="K304" s="253"/>
      <c r="L304" s="271" t="str">
        <f t="shared" si="148"/>
        <v/>
      </c>
      <c r="M304" s="254" t="str">
        <f t="shared" si="149"/>
        <v/>
      </c>
      <c r="N304" s="254" t="str">
        <f t="shared" si="150"/>
        <v/>
      </c>
      <c r="O304" s="254" t="str">
        <f t="shared" si="151"/>
        <v/>
      </c>
      <c r="P304" s="1171"/>
      <c r="Q304" s="1168"/>
      <c r="R304" s="1169"/>
      <c r="S304" s="240"/>
      <c r="T304" s="213"/>
    </row>
    <row r="305" spans="2:20" ht="19.5" hidden="1" customHeight="1">
      <c r="B305" s="1176"/>
      <c r="C305" s="252" t="s">
        <v>195</v>
      </c>
      <c r="D305" s="253"/>
      <c r="E305" s="271">
        <f t="shared" si="147"/>
        <v>0</v>
      </c>
      <c r="F305" s="271" t="str">
        <f>IF('①7.積算内訳（販促）'!F304="","",'①7.積算内訳（販促）'!F304)</f>
        <v/>
      </c>
      <c r="G305" s="271" t="str">
        <f>IF('①7.積算内訳（販促）'!G304="","",'①7.積算内訳（販促）'!G304)</f>
        <v/>
      </c>
      <c r="H305" s="657" t="str">
        <f>IF('①7.積算内訳（販促）'!H304="","",'①7.積算内訳（販促）'!H304)</f>
        <v/>
      </c>
      <c r="I305" s="1570"/>
      <c r="J305" s="252" t="s">
        <v>195</v>
      </c>
      <c r="K305" s="253"/>
      <c r="L305" s="271" t="str">
        <f t="shared" si="148"/>
        <v/>
      </c>
      <c r="M305" s="254" t="str">
        <f t="shared" si="149"/>
        <v/>
      </c>
      <c r="N305" s="254" t="str">
        <f t="shared" si="150"/>
        <v/>
      </c>
      <c r="O305" s="254" t="str">
        <f t="shared" si="151"/>
        <v/>
      </c>
      <c r="P305" s="1171"/>
      <c r="Q305" s="1168"/>
      <c r="R305" s="1169"/>
      <c r="S305" s="240"/>
      <c r="T305" s="213"/>
    </row>
    <row r="306" spans="2:20" ht="19.5" hidden="1" customHeight="1" thickBot="1">
      <c r="B306" s="1177"/>
      <c r="C306" s="258" t="s">
        <v>196</v>
      </c>
      <c r="D306" s="662" t="str">
        <f>IF('①7.積算内訳（販促）'!D305="","",'①7.積算内訳（販促）'!D305)</f>
        <v/>
      </c>
      <c r="E306" s="272">
        <f>SUM(F306:H306)</f>
        <v>0</v>
      </c>
      <c r="F306" s="272" t="str">
        <f>IF('①7.積算内訳（販促）'!F305="","",'①7.積算内訳（販促）'!F305)</f>
        <v/>
      </c>
      <c r="G306" s="272" t="str">
        <f>IF('①7.積算内訳（販促）'!G305="","",'①7.積算内訳（販促）'!G305)</f>
        <v/>
      </c>
      <c r="H306" s="659" t="str">
        <f>IF('①7.積算内訳（販促）'!H305="","",'①7.積算内訳（販促）'!H305)</f>
        <v/>
      </c>
      <c r="I306" s="1571"/>
      <c r="J306" s="258" t="s">
        <v>196</v>
      </c>
      <c r="K306" s="259"/>
      <c r="L306" s="272" t="str">
        <f t="shared" si="148"/>
        <v/>
      </c>
      <c r="M306" s="260" t="str">
        <f t="shared" si="149"/>
        <v/>
      </c>
      <c r="N306" s="260" t="str">
        <f t="shared" si="150"/>
        <v/>
      </c>
      <c r="O306" s="260" t="str">
        <f t="shared" si="151"/>
        <v/>
      </c>
      <c r="P306" s="1172"/>
      <c r="Q306" s="1189"/>
      <c r="R306" s="1190"/>
      <c r="S306" s="240"/>
      <c r="T306" s="213"/>
    </row>
    <row r="307" spans="2:20" ht="37.5" hidden="1" customHeight="1">
      <c r="B307" s="368" t="str">
        <f>IF('①4.事業内容（販促）'!B35="","",'①4.事業内容（販促）'!B35)</f>
        <v/>
      </c>
      <c r="C307" s="1187" t="str">
        <f>IF('①4.事業内容（販促）'!C35="","",'①4.事業内容（販促）'!C35)</f>
        <v/>
      </c>
      <c r="D307" s="1188"/>
      <c r="E307" s="267">
        <f>SUM(E308:E316)</f>
        <v>0</v>
      </c>
      <c r="F307" s="267">
        <f>SUM(F308:F316)</f>
        <v>0</v>
      </c>
      <c r="G307" s="267">
        <f>SUM(G308:G316)</f>
        <v>0</v>
      </c>
      <c r="H307" s="660">
        <f>SUM(H308:H316)</f>
        <v>0</v>
      </c>
      <c r="I307" s="664" t="str">
        <f>IF(B307="","",B307)</f>
        <v/>
      </c>
      <c r="J307" s="1187" t="str">
        <f>IF('⑦1.活動計画変更（販促）'!C67="変更",'⑦1.活動計画変更（販促）'!D67,IF('⑦1.活動計画変更（販促）'!C67="選択",'⑦1.活動計画変更（販促）'!D66,""))</f>
        <v/>
      </c>
      <c r="K307" s="1188"/>
      <c r="L307" s="267" t="str">
        <f>IF(SUM(L308:L316)=0,"",SUM(L308:L316))</f>
        <v/>
      </c>
      <c r="M307" s="267" t="str">
        <f>IF(SUM(M308:M316)=0,"",SUM(M308:M316))</f>
        <v/>
      </c>
      <c r="N307" s="267" t="str">
        <f>IF(SUM(N308:N316)=0,"",SUM(N308:N316))</f>
        <v/>
      </c>
      <c r="O307" s="267" t="str">
        <f>IF(SUM(O308:O316)=0,"",SUM(O308:O316))</f>
        <v/>
      </c>
      <c r="P307" s="261"/>
      <c r="Q307" s="1195"/>
      <c r="R307" s="1196"/>
      <c r="S307" s="237"/>
    </row>
    <row r="308" spans="2:20" ht="19.5" hidden="1" customHeight="1">
      <c r="B308" s="1175"/>
      <c r="C308" s="249" t="s">
        <v>188</v>
      </c>
      <c r="D308" s="250"/>
      <c r="E308" s="270">
        <f>SUM(F308:H308)</f>
        <v>0</v>
      </c>
      <c r="F308" s="270" t="str">
        <f>IF('①7.積算内訳（販促）'!F307="","",'①7.積算内訳（販促）'!F307)</f>
        <v/>
      </c>
      <c r="G308" s="270" t="str">
        <f>IF('①7.積算内訳（販促）'!G307="","",'①7.積算内訳（販促）'!G307)</f>
        <v/>
      </c>
      <c r="H308" s="656" t="str">
        <f>IF('①7.積算内訳（販促）'!H307="","",'①7.積算内訳（販促）'!H307)</f>
        <v/>
      </c>
      <c r="I308" s="1569" t="str">
        <f>IF('⑦1.活動計画変更（販促）'!C67="選択","",IF('⑦1.活動計画変更（販促）'!C67="変更",'⑦1.活動計画変更（販促）'!C67,IF('⑦1.活動計画変更（販促）'!C67="中止","中止","")))</f>
        <v/>
      </c>
      <c r="J308" s="249" t="s">
        <v>188</v>
      </c>
      <c r="K308" s="250"/>
      <c r="L308" s="270" t="str">
        <f>IF(SUM(M308:O308)=0,"",SUM(M308:O308))</f>
        <v/>
      </c>
      <c r="M308" s="251" t="str">
        <f>IF(F308="","",IF(I$308="中止","",F308))</f>
        <v/>
      </c>
      <c r="N308" s="251" t="str">
        <f>IF(G308="","",IF(I$308="中止","",G308))</f>
        <v/>
      </c>
      <c r="O308" s="251" t="str">
        <f>IF(H308="","",IF(I$308="中止","",H308))</f>
        <v/>
      </c>
      <c r="P308" s="1186"/>
      <c r="Q308" s="1173"/>
      <c r="R308" s="1174"/>
      <c r="S308" s="240"/>
      <c r="T308" s="213"/>
    </row>
    <row r="309" spans="2:20" ht="19.5" hidden="1" customHeight="1">
      <c r="B309" s="1176"/>
      <c r="C309" s="252" t="s">
        <v>189</v>
      </c>
      <c r="D309" s="253"/>
      <c r="E309" s="271">
        <f t="shared" ref="E309:E315" si="152">SUM(F309:H309)</f>
        <v>0</v>
      </c>
      <c r="F309" s="271" t="str">
        <f>IF('①7.積算内訳（販促）'!F308="","",'①7.積算内訳（販促）'!F308)</f>
        <v/>
      </c>
      <c r="G309" s="271" t="str">
        <f>IF('①7.積算内訳（販促）'!G308="","",'①7.積算内訳（販促）'!G308)</f>
        <v/>
      </c>
      <c r="H309" s="657" t="str">
        <f>IF('①7.積算内訳（販促）'!H308="","",'①7.積算内訳（販促）'!H308)</f>
        <v/>
      </c>
      <c r="I309" s="1570"/>
      <c r="J309" s="252" t="s">
        <v>189</v>
      </c>
      <c r="K309" s="253"/>
      <c r="L309" s="271" t="str">
        <f t="shared" ref="L309:L316" si="153">IF(SUM(M309:O309)=0,"",SUM(M309:O309))</f>
        <v/>
      </c>
      <c r="M309" s="254" t="str">
        <f t="shared" ref="M309:M316" si="154">IF(F309="","",IF(I$308="中止","",F309))</f>
        <v/>
      </c>
      <c r="N309" s="254" t="str">
        <f t="shared" ref="N309:N316" si="155">IF(G309="","",IF(I$308="中止","",G309))</f>
        <v/>
      </c>
      <c r="O309" s="254" t="str">
        <f t="shared" ref="O309:O316" si="156">IF(H309="","",IF(I$308="中止","",H309))</f>
        <v/>
      </c>
      <c r="P309" s="1171"/>
      <c r="Q309" s="1168"/>
      <c r="R309" s="1169"/>
      <c r="S309" s="237"/>
    </row>
    <row r="310" spans="2:20" ht="19.5" hidden="1" customHeight="1">
      <c r="B310" s="1176"/>
      <c r="C310" s="252" t="s">
        <v>190</v>
      </c>
      <c r="D310" s="253"/>
      <c r="E310" s="271">
        <f t="shared" si="152"/>
        <v>0</v>
      </c>
      <c r="F310" s="271" t="str">
        <f>IF('①7.積算内訳（販促）'!F309="","",'①7.積算内訳（販促）'!F309)</f>
        <v/>
      </c>
      <c r="G310" s="271" t="str">
        <f>IF('①7.積算内訳（販促）'!G309="","",'①7.積算内訳（販促）'!G309)</f>
        <v/>
      </c>
      <c r="H310" s="657" t="str">
        <f>IF('①7.積算内訳（販促）'!H309="","",'①7.積算内訳（販促）'!H309)</f>
        <v/>
      </c>
      <c r="I310" s="1570"/>
      <c r="J310" s="252" t="s">
        <v>190</v>
      </c>
      <c r="K310" s="253"/>
      <c r="L310" s="271" t="str">
        <f t="shared" si="153"/>
        <v/>
      </c>
      <c r="M310" s="254" t="str">
        <f t="shared" si="154"/>
        <v/>
      </c>
      <c r="N310" s="254" t="str">
        <f t="shared" si="155"/>
        <v/>
      </c>
      <c r="O310" s="254" t="str">
        <f t="shared" si="156"/>
        <v/>
      </c>
      <c r="P310" s="1171"/>
      <c r="Q310" s="1168"/>
      <c r="R310" s="1169"/>
      <c r="S310" s="237"/>
    </row>
    <row r="311" spans="2:20" ht="19.5" hidden="1" customHeight="1">
      <c r="B311" s="1176"/>
      <c r="C311" s="255" t="s">
        <v>191</v>
      </c>
      <c r="D311" s="253"/>
      <c r="E311" s="271">
        <f t="shared" si="152"/>
        <v>0</v>
      </c>
      <c r="F311" s="271" t="str">
        <f>IF('①7.積算内訳（販促）'!F310="","",'①7.積算内訳（販促）'!F310)</f>
        <v/>
      </c>
      <c r="G311" s="271" t="str">
        <f>IF('①7.積算内訳（販促）'!G310="","",'①7.積算内訳（販促）'!G310)</f>
        <v/>
      </c>
      <c r="H311" s="657" t="str">
        <f>IF('①7.積算内訳（販促）'!H310="","",'①7.積算内訳（販促）'!H310)</f>
        <v/>
      </c>
      <c r="I311" s="1570"/>
      <c r="J311" s="255" t="s">
        <v>191</v>
      </c>
      <c r="K311" s="253"/>
      <c r="L311" s="271" t="str">
        <f t="shared" si="153"/>
        <v/>
      </c>
      <c r="M311" s="254" t="str">
        <f t="shared" si="154"/>
        <v/>
      </c>
      <c r="N311" s="254" t="str">
        <f t="shared" si="155"/>
        <v/>
      </c>
      <c r="O311" s="254" t="str">
        <f t="shared" si="156"/>
        <v/>
      </c>
      <c r="P311" s="1171"/>
      <c r="Q311" s="1168"/>
      <c r="R311" s="1169"/>
      <c r="S311" s="237"/>
    </row>
    <row r="312" spans="2:20" ht="19.5" hidden="1" customHeight="1">
      <c r="B312" s="1176"/>
      <c r="C312" s="252" t="s">
        <v>192</v>
      </c>
      <c r="D312" s="253"/>
      <c r="E312" s="271">
        <f t="shared" si="152"/>
        <v>0</v>
      </c>
      <c r="F312" s="271" t="str">
        <f>IF('①7.積算内訳（販促）'!F311="","",'①7.積算内訳（販促）'!F311)</f>
        <v/>
      </c>
      <c r="G312" s="271" t="str">
        <f>IF('①7.積算内訳（販促）'!G311="","",'①7.積算内訳（販促）'!G311)</f>
        <v/>
      </c>
      <c r="H312" s="657" t="str">
        <f>IF('①7.積算内訳（販促）'!H311="","",'①7.積算内訳（販促）'!H311)</f>
        <v/>
      </c>
      <c r="I312" s="1570"/>
      <c r="J312" s="252" t="s">
        <v>192</v>
      </c>
      <c r="K312" s="253"/>
      <c r="L312" s="271" t="str">
        <f t="shared" si="153"/>
        <v/>
      </c>
      <c r="M312" s="254" t="str">
        <f t="shared" si="154"/>
        <v/>
      </c>
      <c r="N312" s="254" t="str">
        <f t="shared" si="155"/>
        <v/>
      </c>
      <c r="O312" s="254" t="str">
        <f t="shared" si="156"/>
        <v/>
      </c>
      <c r="P312" s="1171"/>
      <c r="Q312" s="1168"/>
      <c r="R312" s="1169"/>
      <c r="S312" s="240"/>
      <c r="T312" s="213"/>
    </row>
    <row r="313" spans="2:20" ht="19.5" hidden="1" customHeight="1">
      <c r="B313" s="1176"/>
      <c r="C313" s="252" t="s">
        <v>193</v>
      </c>
      <c r="D313" s="253"/>
      <c r="E313" s="271">
        <f t="shared" si="152"/>
        <v>0</v>
      </c>
      <c r="F313" s="658" t="str">
        <f>IF('①7.積算内訳（販促）'!F312="","",'①7.積算内訳（販促）'!F312)</f>
        <v/>
      </c>
      <c r="G313" s="658" t="str">
        <f>IF('①7.積算内訳（販促）'!G312="","",'①7.積算内訳（販促）'!G312)</f>
        <v/>
      </c>
      <c r="H313" s="657" t="str">
        <f>IF('①7.積算内訳（販促）'!H312="","",'①7.積算内訳（販促）'!H312)</f>
        <v/>
      </c>
      <c r="I313" s="1570"/>
      <c r="J313" s="252" t="s">
        <v>193</v>
      </c>
      <c r="K313" s="253"/>
      <c r="L313" s="271" t="str">
        <f t="shared" si="153"/>
        <v/>
      </c>
      <c r="M313" s="256" t="str">
        <f t="shared" si="154"/>
        <v/>
      </c>
      <c r="N313" s="256" t="str">
        <f t="shared" si="155"/>
        <v/>
      </c>
      <c r="O313" s="256" t="str">
        <f t="shared" si="156"/>
        <v/>
      </c>
      <c r="P313" s="1171"/>
      <c r="Q313" s="1168"/>
      <c r="R313" s="1169"/>
      <c r="S313" s="240"/>
      <c r="T313" s="213"/>
    </row>
    <row r="314" spans="2:20" ht="19.5" hidden="1" customHeight="1">
      <c r="B314" s="1176"/>
      <c r="C314" s="257" t="s">
        <v>194</v>
      </c>
      <c r="D314" s="253"/>
      <c r="E314" s="271">
        <f t="shared" si="152"/>
        <v>0</v>
      </c>
      <c r="F314" s="271" t="str">
        <f>IF('①7.積算内訳（販促）'!F313="","",'①7.積算内訳（販促）'!F313)</f>
        <v/>
      </c>
      <c r="G314" s="271" t="str">
        <f>IF('①7.積算内訳（販促）'!G313="","",'①7.積算内訳（販促）'!G313)</f>
        <v/>
      </c>
      <c r="H314" s="657" t="str">
        <f>IF('①7.積算内訳（販促）'!H313="","",'①7.積算内訳（販促）'!H313)</f>
        <v/>
      </c>
      <c r="I314" s="1570"/>
      <c r="J314" s="257" t="s">
        <v>194</v>
      </c>
      <c r="K314" s="253"/>
      <c r="L314" s="271" t="str">
        <f t="shared" si="153"/>
        <v/>
      </c>
      <c r="M314" s="254" t="str">
        <f t="shared" si="154"/>
        <v/>
      </c>
      <c r="N314" s="254" t="str">
        <f t="shared" si="155"/>
        <v/>
      </c>
      <c r="O314" s="254" t="str">
        <f t="shared" si="156"/>
        <v/>
      </c>
      <c r="P314" s="1171"/>
      <c r="Q314" s="1168"/>
      <c r="R314" s="1169"/>
      <c r="S314" s="240"/>
      <c r="T314" s="213"/>
    </row>
    <row r="315" spans="2:20" ht="19.5" hidden="1" customHeight="1">
      <c r="B315" s="1176"/>
      <c r="C315" s="252" t="s">
        <v>195</v>
      </c>
      <c r="D315" s="253"/>
      <c r="E315" s="271">
        <f t="shared" si="152"/>
        <v>0</v>
      </c>
      <c r="F315" s="271" t="str">
        <f>IF('①7.積算内訳（販促）'!F314="","",'①7.積算内訳（販促）'!F314)</f>
        <v/>
      </c>
      <c r="G315" s="271" t="str">
        <f>IF('①7.積算内訳（販促）'!G314="","",'①7.積算内訳（販促）'!G314)</f>
        <v/>
      </c>
      <c r="H315" s="657" t="str">
        <f>IF('①7.積算内訳（販促）'!H314="","",'①7.積算内訳（販促）'!H314)</f>
        <v/>
      </c>
      <c r="I315" s="1570"/>
      <c r="J315" s="252" t="s">
        <v>195</v>
      </c>
      <c r="K315" s="253"/>
      <c r="L315" s="271" t="str">
        <f t="shared" si="153"/>
        <v/>
      </c>
      <c r="M315" s="254" t="str">
        <f t="shared" si="154"/>
        <v/>
      </c>
      <c r="N315" s="254" t="str">
        <f t="shared" si="155"/>
        <v/>
      </c>
      <c r="O315" s="254" t="str">
        <f t="shared" si="156"/>
        <v/>
      </c>
      <c r="P315" s="1171"/>
      <c r="Q315" s="1168"/>
      <c r="R315" s="1169"/>
      <c r="S315" s="240"/>
      <c r="T315" s="213"/>
    </row>
    <row r="316" spans="2:20" ht="19.5" hidden="1" customHeight="1" thickBot="1">
      <c r="B316" s="1176"/>
      <c r="C316" s="258" t="s">
        <v>196</v>
      </c>
      <c r="D316" s="662" t="str">
        <f>IF('①7.積算内訳（販促）'!D315="","",'①7.積算内訳（販促）'!D315)</f>
        <v/>
      </c>
      <c r="E316" s="277">
        <f>SUM(F316:H316)</f>
        <v>0</v>
      </c>
      <c r="F316" s="272" t="str">
        <f>IF('①7.積算内訳（販促）'!F315="","",'①7.積算内訳（販促）'!F315)</f>
        <v/>
      </c>
      <c r="G316" s="272" t="str">
        <f>IF('①7.積算内訳（販促）'!G315="","",'①7.積算内訳（販促）'!G315)</f>
        <v/>
      </c>
      <c r="H316" s="659" t="str">
        <f>IF('①7.積算内訳（販促）'!H315="","",'①7.積算内訳（販促）'!H315)</f>
        <v/>
      </c>
      <c r="I316" s="1571"/>
      <c r="J316" s="258" t="s">
        <v>196</v>
      </c>
      <c r="K316" s="259"/>
      <c r="L316" s="272" t="str">
        <f t="shared" si="153"/>
        <v/>
      </c>
      <c r="M316" s="260" t="str">
        <f t="shared" si="154"/>
        <v/>
      </c>
      <c r="N316" s="260" t="str">
        <f t="shared" si="155"/>
        <v/>
      </c>
      <c r="O316" s="260" t="str">
        <f t="shared" si="156"/>
        <v/>
      </c>
      <c r="P316" s="1171"/>
      <c r="Q316" s="1203"/>
      <c r="R316" s="1204"/>
      <c r="S316" s="240"/>
      <c r="T316" s="213"/>
    </row>
    <row r="317" spans="2:20" ht="37.5" hidden="1" customHeight="1">
      <c r="B317" s="268" t="str">
        <f>IF('①4.事業内容（販促）'!B36="","",'①4.事業内容（販促）'!B36)</f>
        <v/>
      </c>
      <c r="C317" s="1199" t="str">
        <f>IF('①4.事業内容（販促）'!C36="","",'①4.事業内容（販促）'!C36)</f>
        <v/>
      </c>
      <c r="D317" s="1200"/>
      <c r="E317" s="269">
        <f>SUM(E318:E326)</f>
        <v>0</v>
      </c>
      <c r="F317" s="269">
        <f>SUM(F318:F326)</f>
        <v>0</v>
      </c>
      <c r="G317" s="269">
        <f>SUM(G318:G326)</f>
        <v>0</v>
      </c>
      <c r="H317" s="661">
        <f>SUM(H318:H326)</f>
        <v>0</v>
      </c>
      <c r="I317" s="664" t="str">
        <f>IF(B317="","",B317)</f>
        <v/>
      </c>
      <c r="J317" s="1187" t="str">
        <f>IF('⑦1.活動計画変更（販促）'!C69="変更",'⑦1.活動計画変更（販促）'!D69,IF('⑦1.活動計画変更（販促）'!C69="選択",'⑦1.活動計画変更（販促）'!D68,""))</f>
        <v/>
      </c>
      <c r="K317" s="1188"/>
      <c r="L317" s="267" t="str">
        <f>IF(SUM(L318:L326)=0,"",SUM(L318:L326))</f>
        <v/>
      </c>
      <c r="M317" s="267" t="str">
        <f>IF(SUM(M318:M326)=0,"",SUM(M318:M326))</f>
        <v/>
      </c>
      <c r="N317" s="267" t="str">
        <f>IF(SUM(N318:N326)=0,"",SUM(N318:N326))</f>
        <v/>
      </c>
      <c r="O317" s="267" t="str">
        <f>IF(SUM(O318:O326)=0,"",SUM(O318:O326))</f>
        <v/>
      </c>
      <c r="P317" s="263"/>
      <c r="Q317" s="1201"/>
      <c r="R317" s="1202"/>
      <c r="S317" s="237"/>
    </row>
    <row r="318" spans="2:20" ht="19.5" hidden="1" customHeight="1">
      <c r="B318" s="1175"/>
      <c r="C318" s="249" t="s">
        <v>188</v>
      </c>
      <c r="D318" s="250"/>
      <c r="E318" s="270">
        <f>SUM(F318:H318)</f>
        <v>0</v>
      </c>
      <c r="F318" s="270" t="str">
        <f>IF('①7.積算内訳（販促）'!F317="","",'①7.積算内訳（販促）'!F317)</f>
        <v/>
      </c>
      <c r="G318" s="270" t="str">
        <f>IF('①7.積算内訳（販促）'!G317="","",'①7.積算内訳（販促）'!G317)</f>
        <v/>
      </c>
      <c r="H318" s="656" t="str">
        <f>IF('①7.積算内訳（販促）'!H317="","",'①7.積算内訳（販促）'!H317)</f>
        <v/>
      </c>
      <c r="I318" s="1569" t="str">
        <f>IF('⑦1.活動計画変更（販促）'!C69="選択","",IF('⑦1.活動計画変更（販促）'!C69="変更",'⑦1.活動計画変更（販促）'!C69,IF('⑦1.活動計画変更（販促）'!C69="中止","中止","")))</f>
        <v/>
      </c>
      <c r="J318" s="249" t="s">
        <v>188</v>
      </c>
      <c r="K318" s="250"/>
      <c r="L318" s="270" t="str">
        <f>IF(SUM(M318:O318)=0,"",SUM(M318:O318))</f>
        <v/>
      </c>
      <c r="M318" s="251" t="str">
        <f>IF(F318="","",IF(I$318="中止","",F318))</f>
        <v/>
      </c>
      <c r="N318" s="251" t="str">
        <f>IF(G318="","",IF(I$318="中止","",G318))</f>
        <v/>
      </c>
      <c r="O318" s="251" t="str">
        <f>IF(H318="","",IF(I$318="中止","",H318))</f>
        <v/>
      </c>
      <c r="P318" s="1186"/>
      <c r="Q318" s="1173"/>
      <c r="R318" s="1174"/>
      <c r="S318" s="240"/>
      <c r="T318" s="213"/>
    </row>
    <row r="319" spans="2:20" ht="19.5" hidden="1" customHeight="1">
      <c r="B319" s="1176"/>
      <c r="C319" s="252" t="s">
        <v>189</v>
      </c>
      <c r="D319" s="253"/>
      <c r="E319" s="271">
        <f t="shared" ref="E319:E325" si="157">SUM(F319:H319)</f>
        <v>0</v>
      </c>
      <c r="F319" s="271" t="str">
        <f>IF('①7.積算内訳（販促）'!F318="","",'①7.積算内訳（販促）'!F318)</f>
        <v/>
      </c>
      <c r="G319" s="271" t="str">
        <f>IF('①7.積算内訳（販促）'!G318="","",'①7.積算内訳（販促）'!G318)</f>
        <v/>
      </c>
      <c r="H319" s="657" t="str">
        <f>IF('①7.積算内訳（販促）'!H318="","",'①7.積算内訳（販促）'!H318)</f>
        <v/>
      </c>
      <c r="I319" s="1570"/>
      <c r="J319" s="252" t="s">
        <v>189</v>
      </c>
      <c r="K319" s="253"/>
      <c r="L319" s="271" t="str">
        <f t="shared" ref="L319:L326" si="158">IF(SUM(M319:O319)=0,"",SUM(M319:O319))</f>
        <v/>
      </c>
      <c r="M319" s="254" t="str">
        <f t="shared" ref="M319:M326" si="159">IF(F319="","",IF(I$318="中止","",F319))</f>
        <v/>
      </c>
      <c r="N319" s="254" t="str">
        <f t="shared" ref="N319:N326" si="160">IF(G319="","",IF(I$318="中止","",G319))</f>
        <v/>
      </c>
      <c r="O319" s="254" t="str">
        <f t="shared" ref="O319:O326" si="161">IF(H319="","",IF(I$318="中止","",H319))</f>
        <v/>
      </c>
      <c r="P319" s="1171"/>
      <c r="Q319" s="1168"/>
      <c r="R319" s="1169"/>
      <c r="S319" s="237"/>
    </row>
    <row r="320" spans="2:20" ht="19.5" hidden="1" customHeight="1">
      <c r="B320" s="1176"/>
      <c r="C320" s="252" t="s">
        <v>190</v>
      </c>
      <c r="D320" s="253"/>
      <c r="E320" s="271">
        <f t="shared" si="157"/>
        <v>0</v>
      </c>
      <c r="F320" s="271" t="str">
        <f>IF('①7.積算内訳（販促）'!F319="","",'①7.積算内訳（販促）'!F319)</f>
        <v/>
      </c>
      <c r="G320" s="271" t="str">
        <f>IF('①7.積算内訳（販促）'!G319="","",'①7.積算内訳（販促）'!G319)</f>
        <v/>
      </c>
      <c r="H320" s="657" t="str">
        <f>IF('①7.積算内訳（販促）'!H319="","",'①7.積算内訳（販促）'!H319)</f>
        <v/>
      </c>
      <c r="I320" s="1570"/>
      <c r="J320" s="252" t="s">
        <v>190</v>
      </c>
      <c r="K320" s="253"/>
      <c r="L320" s="271" t="str">
        <f t="shared" si="158"/>
        <v/>
      </c>
      <c r="M320" s="254" t="str">
        <f t="shared" si="159"/>
        <v/>
      </c>
      <c r="N320" s="254" t="str">
        <f t="shared" si="160"/>
        <v/>
      </c>
      <c r="O320" s="254" t="str">
        <f t="shared" si="161"/>
        <v/>
      </c>
      <c r="P320" s="1171"/>
      <c r="Q320" s="1168"/>
      <c r="R320" s="1169"/>
      <c r="S320" s="237"/>
    </row>
    <row r="321" spans="2:20" ht="19.5" hidden="1" customHeight="1">
      <c r="B321" s="1176"/>
      <c r="C321" s="255" t="s">
        <v>191</v>
      </c>
      <c r="D321" s="253"/>
      <c r="E321" s="271">
        <f t="shared" si="157"/>
        <v>0</v>
      </c>
      <c r="F321" s="271" t="str">
        <f>IF('①7.積算内訳（販促）'!F320="","",'①7.積算内訳（販促）'!F320)</f>
        <v/>
      </c>
      <c r="G321" s="271" t="str">
        <f>IF('①7.積算内訳（販促）'!G320="","",'①7.積算内訳（販促）'!G320)</f>
        <v/>
      </c>
      <c r="H321" s="657" t="str">
        <f>IF('①7.積算内訳（販促）'!H320="","",'①7.積算内訳（販促）'!H320)</f>
        <v/>
      </c>
      <c r="I321" s="1570"/>
      <c r="J321" s="255" t="s">
        <v>191</v>
      </c>
      <c r="K321" s="253"/>
      <c r="L321" s="271" t="str">
        <f t="shared" si="158"/>
        <v/>
      </c>
      <c r="M321" s="254" t="str">
        <f t="shared" si="159"/>
        <v/>
      </c>
      <c r="N321" s="254" t="str">
        <f t="shared" si="160"/>
        <v/>
      </c>
      <c r="O321" s="254" t="str">
        <f t="shared" si="161"/>
        <v/>
      </c>
      <c r="P321" s="1171"/>
      <c r="Q321" s="1168"/>
      <c r="R321" s="1169"/>
      <c r="S321" s="237"/>
    </row>
    <row r="322" spans="2:20" ht="19.5" hidden="1" customHeight="1">
      <c r="B322" s="1176"/>
      <c r="C322" s="252" t="s">
        <v>192</v>
      </c>
      <c r="D322" s="253"/>
      <c r="E322" s="271">
        <f t="shared" si="157"/>
        <v>0</v>
      </c>
      <c r="F322" s="271" t="str">
        <f>IF('①7.積算内訳（販促）'!F321="","",'①7.積算内訳（販促）'!F321)</f>
        <v/>
      </c>
      <c r="G322" s="271" t="str">
        <f>IF('①7.積算内訳（販促）'!G321="","",'①7.積算内訳（販促）'!G321)</f>
        <v/>
      </c>
      <c r="H322" s="657" t="str">
        <f>IF('①7.積算内訳（販促）'!H321="","",'①7.積算内訳（販促）'!H321)</f>
        <v/>
      </c>
      <c r="I322" s="1570"/>
      <c r="J322" s="252" t="s">
        <v>192</v>
      </c>
      <c r="K322" s="253"/>
      <c r="L322" s="271" t="str">
        <f t="shared" si="158"/>
        <v/>
      </c>
      <c r="M322" s="254" t="str">
        <f t="shared" si="159"/>
        <v/>
      </c>
      <c r="N322" s="254" t="str">
        <f t="shared" si="160"/>
        <v/>
      </c>
      <c r="O322" s="254" t="str">
        <f t="shared" si="161"/>
        <v/>
      </c>
      <c r="P322" s="1171"/>
      <c r="Q322" s="1168"/>
      <c r="R322" s="1169"/>
      <c r="S322" s="240"/>
      <c r="T322" s="213"/>
    </row>
    <row r="323" spans="2:20" ht="19.5" hidden="1" customHeight="1">
      <c r="B323" s="1176"/>
      <c r="C323" s="252" t="s">
        <v>193</v>
      </c>
      <c r="D323" s="253"/>
      <c r="E323" s="271">
        <f t="shared" si="157"/>
        <v>0</v>
      </c>
      <c r="F323" s="658" t="str">
        <f>IF('①7.積算内訳（販促）'!F322="","",'①7.積算内訳（販促）'!F322)</f>
        <v/>
      </c>
      <c r="G323" s="658" t="str">
        <f>IF('①7.積算内訳（販促）'!G322="","",'①7.積算内訳（販促）'!G322)</f>
        <v/>
      </c>
      <c r="H323" s="657" t="str">
        <f>IF('①7.積算内訳（販促）'!H322="","",'①7.積算内訳（販促）'!H322)</f>
        <v/>
      </c>
      <c r="I323" s="1570"/>
      <c r="J323" s="252" t="s">
        <v>193</v>
      </c>
      <c r="K323" s="253"/>
      <c r="L323" s="271" t="str">
        <f t="shared" si="158"/>
        <v/>
      </c>
      <c r="M323" s="256" t="str">
        <f t="shared" si="159"/>
        <v/>
      </c>
      <c r="N323" s="256" t="str">
        <f t="shared" si="160"/>
        <v/>
      </c>
      <c r="O323" s="256" t="str">
        <f t="shared" si="161"/>
        <v/>
      </c>
      <c r="P323" s="1171"/>
      <c r="Q323" s="1191"/>
      <c r="R323" s="1192"/>
      <c r="S323" s="240"/>
      <c r="T323" s="213"/>
    </row>
    <row r="324" spans="2:20" ht="19.5" hidden="1" customHeight="1">
      <c r="B324" s="1176"/>
      <c r="C324" s="257" t="s">
        <v>194</v>
      </c>
      <c r="D324" s="253"/>
      <c r="E324" s="271">
        <f t="shared" si="157"/>
        <v>0</v>
      </c>
      <c r="F324" s="271" t="str">
        <f>IF('①7.積算内訳（販促）'!F323="","",'①7.積算内訳（販促）'!F323)</f>
        <v/>
      </c>
      <c r="G324" s="271" t="str">
        <f>IF('①7.積算内訳（販促）'!G323="","",'①7.積算内訳（販促）'!G323)</f>
        <v/>
      </c>
      <c r="H324" s="657" t="str">
        <f>IF('①7.積算内訳（販促）'!H323="","",'①7.積算内訳（販促）'!H323)</f>
        <v/>
      </c>
      <c r="I324" s="1570"/>
      <c r="J324" s="257" t="s">
        <v>194</v>
      </c>
      <c r="K324" s="253"/>
      <c r="L324" s="271" t="str">
        <f t="shared" si="158"/>
        <v/>
      </c>
      <c r="M324" s="254" t="str">
        <f t="shared" si="159"/>
        <v/>
      </c>
      <c r="N324" s="254" t="str">
        <f t="shared" si="160"/>
        <v/>
      </c>
      <c r="O324" s="254" t="str">
        <f t="shared" si="161"/>
        <v/>
      </c>
      <c r="P324" s="1171"/>
      <c r="Q324" s="1168"/>
      <c r="R324" s="1169"/>
      <c r="S324" s="240"/>
      <c r="T324" s="213"/>
    </row>
    <row r="325" spans="2:20" ht="19.5" hidden="1" customHeight="1">
      <c r="B325" s="1176"/>
      <c r="C325" s="252" t="s">
        <v>195</v>
      </c>
      <c r="D325" s="253"/>
      <c r="E325" s="271">
        <f t="shared" si="157"/>
        <v>0</v>
      </c>
      <c r="F325" s="271" t="str">
        <f>IF('①7.積算内訳（販促）'!F324="","",'①7.積算内訳（販促）'!F324)</f>
        <v/>
      </c>
      <c r="G325" s="271" t="str">
        <f>IF('①7.積算内訳（販促）'!G324="","",'①7.積算内訳（販促）'!G324)</f>
        <v/>
      </c>
      <c r="H325" s="657" t="str">
        <f>IF('①7.積算内訳（販促）'!H324="","",'①7.積算内訳（販促）'!H324)</f>
        <v/>
      </c>
      <c r="I325" s="1570"/>
      <c r="J325" s="252" t="s">
        <v>195</v>
      </c>
      <c r="K325" s="253"/>
      <c r="L325" s="271" t="str">
        <f t="shared" si="158"/>
        <v/>
      </c>
      <c r="M325" s="254" t="str">
        <f t="shared" si="159"/>
        <v/>
      </c>
      <c r="N325" s="254" t="str">
        <f t="shared" si="160"/>
        <v/>
      </c>
      <c r="O325" s="254" t="str">
        <f t="shared" si="161"/>
        <v/>
      </c>
      <c r="P325" s="1171"/>
      <c r="Q325" s="1168"/>
      <c r="R325" s="1169"/>
      <c r="S325" s="240"/>
      <c r="T325" s="213"/>
    </row>
    <row r="326" spans="2:20" ht="19.5" hidden="1" customHeight="1" thickBot="1">
      <c r="B326" s="1177"/>
      <c r="C326" s="258" t="s">
        <v>196</v>
      </c>
      <c r="D326" s="662" t="str">
        <f>IF('①7.積算内訳（販促）'!D325="","",'①7.積算内訳（販促）'!D325)</f>
        <v/>
      </c>
      <c r="E326" s="272">
        <f>SUM(F326:H326)</f>
        <v>0</v>
      </c>
      <c r="F326" s="272" t="str">
        <f>IF('①7.積算内訳（販促）'!F325="","",'①7.積算内訳（販促）'!F325)</f>
        <v/>
      </c>
      <c r="G326" s="272" t="str">
        <f>IF('①7.積算内訳（販促）'!G325="","",'①7.積算内訳（販促）'!G325)</f>
        <v/>
      </c>
      <c r="H326" s="659" t="str">
        <f>IF('①7.積算内訳（販促）'!H325="","",'①7.積算内訳（販促）'!H325)</f>
        <v/>
      </c>
      <c r="I326" s="1571"/>
      <c r="J326" s="258" t="s">
        <v>196</v>
      </c>
      <c r="K326" s="259"/>
      <c r="L326" s="272" t="str">
        <f t="shared" si="158"/>
        <v/>
      </c>
      <c r="M326" s="260" t="str">
        <f t="shared" si="159"/>
        <v/>
      </c>
      <c r="N326" s="260" t="str">
        <f t="shared" si="160"/>
        <v/>
      </c>
      <c r="O326" s="260" t="str">
        <f t="shared" si="161"/>
        <v/>
      </c>
      <c r="P326" s="1172"/>
      <c r="Q326" s="1189"/>
      <c r="R326" s="1190"/>
      <c r="S326" s="240"/>
      <c r="T326" s="213"/>
    </row>
    <row r="327" spans="2:20" ht="37.5" hidden="1" customHeight="1">
      <c r="B327" s="368" t="str">
        <f>IF('①4.事業内容（販促）'!B37="","",'①4.事業内容（販促）'!B37)</f>
        <v/>
      </c>
      <c r="C327" s="1187" t="str">
        <f>IF('①4.事業内容（販促）'!C37="","",'①4.事業内容（販促）'!C37)</f>
        <v/>
      </c>
      <c r="D327" s="1188"/>
      <c r="E327" s="267">
        <f>SUM(E328:E336)</f>
        <v>0</v>
      </c>
      <c r="F327" s="267">
        <f>SUM(F328:F336)</f>
        <v>0</v>
      </c>
      <c r="G327" s="267">
        <f>SUM(G328:G336)</f>
        <v>0</v>
      </c>
      <c r="H327" s="660">
        <f>SUM(H328:H336)</f>
        <v>0</v>
      </c>
      <c r="I327" s="664" t="str">
        <f>IF(B327="","",B327)</f>
        <v/>
      </c>
      <c r="J327" s="1187" t="str">
        <f>IF('⑦1.活動計画変更（販促）'!C71="変更",'⑦1.活動計画変更（販促）'!D71,IF('⑦1.活動計画変更（販促）'!C71="選択",'⑦1.活動計画変更（販促）'!D70,""))</f>
        <v/>
      </c>
      <c r="K327" s="1188"/>
      <c r="L327" s="267" t="str">
        <f>IF(SUM(L328:L336)=0,"",SUM(L328:L336))</f>
        <v/>
      </c>
      <c r="M327" s="267" t="str">
        <f>IF(SUM(M328:M336)=0,"",SUM(M328:M336))</f>
        <v/>
      </c>
      <c r="N327" s="267" t="str">
        <f>IF(SUM(N328:N336)=0,"",SUM(N328:N336))</f>
        <v/>
      </c>
      <c r="O327" s="267" t="str">
        <f>IF(SUM(O328:O336)=0,"",SUM(O328:O336))</f>
        <v/>
      </c>
      <c r="P327" s="261"/>
      <c r="Q327" s="1195"/>
      <c r="R327" s="1196"/>
      <c r="S327" s="237"/>
    </row>
    <row r="328" spans="2:20" ht="19.5" hidden="1" customHeight="1">
      <c r="B328" s="1175"/>
      <c r="C328" s="249" t="s">
        <v>188</v>
      </c>
      <c r="D328" s="250"/>
      <c r="E328" s="270">
        <f>SUM(F328:H328)</f>
        <v>0</v>
      </c>
      <c r="F328" s="270" t="str">
        <f>IF('①7.積算内訳（販促）'!F327="","",'①7.積算内訳（販促）'!F327)</f>
        <v/>
      </c>
      <c r="G328" s="270" t="str">
        <f>IF('①7.積算内訳（販促）'!G327="","",'①7.積算内訳（販促）'!G327)</f>
        <v/>
      </c>
      <c r="H328" s="656" t="str">
        <f>IF('①7.積算内訳（販促）'!H327="","",'①7.積算内訳（販促）'!H327)</f>
        <v/>
      </c>
      <c r="I328" s="1569" t="str">
        <f>IF('⑦1.活動計画変更（販促）'!C71="選択","",IF('⑦1.活動計画変更（販促）'!C71="変更",'⑦1.活動計画変更（販促）'!C71,IF('⑦1.活動計画変更（販促）'!C71="中止","中止","")))</f>
        <v/>
      </c>
      <c r="J328" s="249" t="s">
        <v>188</v>
      </c>
      <c r="K328" s="250"/>
      <c r="L328" s="270" t="str">
        <f>IF(SUM(M328:O328)=0,"",SUM(M328:O328))</f>
        <v/>
      </c>
      <c r="M328" s="251" t="str">
        <f>IF(F328="","",IF(I$328="中止","",F328))</f>
        <v/>
      </c>
      <c r="N328" s="251" t="str">
        <f>IF(G328="","",IF(I$328="中止","",G328))</f>
        <v/>
      </c>
      <c r="O328" s="251" t="str">
        <f>IF(H328="","",IF(I$328="中止","",H328))</f>
        <v/>
      </c>
      <c r="P328" s="1186"/>
      <c r="Q328" s="1173"/>
      <c r="R328" s="1174"/>
      <c r="S328" s="240"/>
      <c r="T328" s="213"/>
    </row>
    <row r="329" spans="2:20" ht="19.5" hidden="1" customHeight="1">
      <c r="B329" s="1176"/>
      <c r="C329" s="252" t="s">
        <v>189</v>
      </c>
      <c r="D329" s="253"/>
      <c r="E329" s="271">
        <f t="shared" ref="E329:E335" si="162">SUM(F329:H329)</f>
        <v>0</v>
      </c>
      <c r="F329" s="271" t="str">
        <f>IF('①7.積算内訳（販促）'!F328="","",'①7.積算内訳（販促）'!F328)</f>
        <v/>
      </c>
      <c r="G329" s="271" t="str">
        <f>IF('①7.積算内訳（販促）'!G328="","",'①7.積算内訳（販促）'!G328)</f>
        <v/>
      </c>
      <c r="H329" s="657" t="str">
        <f>IF('①7.積算内訳（販促）'!H328="","",'①7.積算内訳（販促）'!H328)</f>
        <v/>
      </c>
      <c r="I329" s="1570"/>
      <c r="J329" s="252" t="s">
        <v>189</v>
      </c>
      <c r="K329" s="253"/>
      <c r="L329" s="271" t="str">
        <f t="shared" ref="L329:L336" si="163">IF(SUM(M329:O329)=0,"",SUM(M329:O329))</f>
        <v/>
      </c>
      <c r="M329" s="254" t="str">
        <f t="shared" ref="M329:M336" si="164">IF(F329="","",IF(I$328="中止","",F329))</f>
        <v/>
      </c>
      <c r="N329" s="254" t="str">
        <f t="shared" ref="N329:N336" si="165">IF(G329="","",IF(I$328="中止","",G329))</f>
        <v/>
      </c>
      <c r="O329" s="254" t="str">
        <f t="shared" ref="O329:O336" si="166">IF(H329="","",IF(I$328="中止","",H329))</f>
        <v/>
      </c>
      <c r="P329" s="1171"/>
      <c r="Q329" s="1168"/>
      <c r="R329" s="1169"/>
      <c r="S329" s="237"/>
    </row>
    <row r="330" spans="2:20" ht="19.5" hidden="1" customHeight="1">
      <c r="B330" s="1176"/>
      <c r="C330" s="252" t="s">
        <v>190</v>
      </c>
      <c r="D330" s="253"/>
      <c r="E330" s="271">
        <f t="shared" si="162"/>
        <v>0</v>
      </c>
      <c r="F330" s="271" t="str">
        <f>IF('①7.積算内訳（販促）'!F329="","",'①7.積算内訳（販促）'!F329)</f>
        <v/>
      </c>
      <c r="G330" s="271" t="str">
        <f>IF('①7.積算内訳（販促）'!G329="","",'①7.積算内訳（販促）'!G329)</f>
        <v/>
      </c>
      <c r="H330" s="657" t="str">
        <f>IF('①7.積算内訳（販促）'!H329="","",'①7.積算内訳（販促）'!H329)</f>
        <v/>
      </c>
      <c r="I330" s="1570"/>
      <c r="J330" s="252" t="s">
        <v>190</v>
      </c>
      <c r="K330" s="253"/>
      <c r="L330" s="271" t="str">
        <f t="shared" si="163"/>
        <v/>
      </c>
      <c r="M330" s="254" t="str">
        <f t="shared" si="164"/>
        <v/>
      </c>
      <c r="N330" s="254" t="str">
        <f t="shared" si="165"/>
        <v/>
      </c>
      <c r="O330" s="254" t="str">
        <f t="shared" si="166"/>
        <v/>
      </c>
      <c r="P330" s="1171"/>
      <c r="Q330" s="1168"/>
      <c r="R330" s="1169"/>
      <c r="S330" s="237"/>
    </row>
    <row r="331" spans="2:20" ht="19.5" hidden="1" customHeight="1">
      <c r="B331" s="1176"/>
      <c r="C331" s="255" t="s">
        <v>191</v>
      </c>
      <c r="D331" s="253"/>
      <c r="E331" s="271">
        <f t="shared" si="162"/>
        <v>0</v>
      </c>
      <c r="F331" s="271" t="str">
        <f>IF('①7.積算内訳（販促）'!F330="","",'①7.積算内訳（販促）'!F330)</f>
        <v/>
      </c>
      <c r="G331" s="271" t="str">
        <f>IF('①7.積算内訳（販促）'!G330="","",'①7.積算内訳（販促）'!G330)</f>
        <v/>
      </c>
      <c r="H331" s="657" t="str">
        <f>IF('①7.積算内訳（販促）'!H330="","",'①7.積算内訳（販促）'!H330)</f>
        <v/>
      </c>
      <c r="I331" s="1570"/>
      <c r="J331" s="255" t="s">
        <v>191</v>
      </c>
      <c r="K331" s="253"/>
      <c r="L331" s="271" t="str">
        <f t="shared" si="163"/>
        <v/>
      </c>
      <c r="M331" s="254" t="str">
        <f t="shared" si="164"/>
        <v/>
      </c>
      <c r="N331" s="254" t="str">
        <f t="shared" si="165"/>
        <v/>
      </c>
      <c r="O331" s="254" t="str">
        <f t="shared" si="166"/>
        <v/>
      </c>
      <c r="P331" s="1171"/>
      <c r="Q331" s="1168"/>
      <c r="R331" s="1169"/>
      <c r="S331" s="237"/>
    </row>
    <row r="332" spans="2:20" ht="19.5" hidden="1" customHeight="1">
      <c r="B332" s="1176"/>
      <c r="C332" s="252" t="s">
        <v>192</v>
      </c>
      <c r="D332" s="253"/>
      <c r="E332" s="271">
        <f t="shared" si="162"/>
        <v>0</v>
      </c>
      <c r="F332" s="271" t="str">
        <f>IF('①7.積算内訳（販促）'!F331="","",'①7.積算内訳（販促）'!F331)</f>
        <v/>
      </c>
      <c r="G332" s="271" t="str">
        <f>IF('①7.積算内訳（販促）'!G331="","",'①7.積算内訳（販促）'!G331)</f>
        <v/>
      </c>
      <c r="H332" s="657" t="str">
        <f>IF('①7.積算内訳（販促）'!H331="","",'①7.積算内訳（販促）'!H331)</f>
        <v/>
      </c>
      <c r="I332" s="1570"/>
      <c r="J332" s="252" t="s">
        <v>192</v>
      </c>
      <c r="K332" s="253"/>
      <c r="L332" s="271" t="str">
        <f t="shared" si="163"/>
        <v/>
      </c>
      <c r="M332" s="254" t="str">
        <f t="shared" si="164"/>
        <v/>
      </c>
      <c r="N332" s="254" t="str">
        <f t="shared" si="165"/>
        <v/>
      </c>
      <c r="O332" s="254" t="str">
        <f t="shared" si="166"/>
        <v/>
      </c>
      <c r="P332" s="1171"/>
      <c r="Q332" s="1168"/>
      <c r="R332" s="1169"/>
      <c r="S332" s="240"/>
      <c r="T332" s="213"/>
    </row>
    <row r="333" spans="2:20" ht="19.5" hidden="1" customHeight="1">
      <c r="B333" s="1176"/>
      <c r="C333" s="252" t="s">
        <v>193</v>
      </c>
      <c r="D333" s="253"/>
      <c r="E333" s="271">
        <f t="shared" si="162"/>
        <v>0</v>
      </c>
      <c r="F333" s="658" t="str">
        <f>IF('①7.積算内訳（販促）'!F332="","",'①7.積算内訳（販促）'!F332)</f>
        <v/>
      </c>
      <c r="G333" s="658" t="str">
        <f>IF('①7.積算内訳（販促）'!G332="","",'①7.積算内訳（販促）'!G332)</f>
        <v/>
      </c>
      <c r="H333" s="657" t="str">
        <f>IF('①7.積算内訳（販促）'!H332="","",'①7.積算内訳（販促）'!H332)</f>
        <v/>
      </c>
      <c r="I333" s="1570"/>
      <c r="J333" s="252" t="s">
        <v>193</v>
      </c>
      <c r="K333" s="253"/>
      <c r="L333" s="271" t="str">
        <f t="shared" si="163"/>
        <v/>
      </c>
      <c r="M333" s="256" t="str">
        <f t="shared" si="164"/>
        <v/>
      </c>
      <c r="N333" s="256" t="str">
        <f t="shared" si="165"/>
        <v/>
      </c>
      <c r="O333" s="256" t="str">
        <f t="shared" si="166"/>
        <v/>
      </c>
      <c r="P333" s="1171"/>
      <c r="Q333" s="1168"/>
      <c r="R333" s="1169"/>
      <c r="S333" s="240"/>
      <c r="T333" s="213"/>
    </row>
    <row r="334" spans="2:20" ht="19.5" hidden="1" customHeight="1">
      <c r="B334" s="1176"/>
      <c r="C334" s="257" t="s">
        <v>194</v>
      </c>
      <c r="D334" s="253"/>
      <c r="E334" s="271">
        <f t="shared" si="162"/>
        <v>0</v>
      </c>
      <c r="F334" s="271" t="str">
        <f>IF('①7.積算内訳（販促）'!F333="","",'①7.積算内訳（販促）'!F333)</f>
        <v/>
      </c>
      <c r="G334" s="271" t="str">
        <f>IF('①7.積算内訳（販促）'!G333="","",'①7.積算内訳（販促）'!G333)</f>
        <v/>
      </c>
      <c r="H334" s="657" t="str">
        <f>IF('①7.積算内訳（販促）'!H333="","",'①7.積算内訳（販促）'!H333)</f>
        <v/>
      </c>
      <c r="I334" s="1570"/>
      <c r="J334" s="257" t="s">
        <v>194</v>
      </c>
      <c r="K334" s="253"/>
      <c r="L334" s="271" t="str">
        <f t="shared" si="163"/>
        <v/>
      </c>
      <c r="M334" s="254" t="str">
        <f t="shared" si="164"/>
        <v/>
      </c>
      <c r="N334" s="254" t="str">
        <f t="shared" si="165"/>
        <v/>
      </c>
      <c r="O334" s="254" t="str">
        <f t="shared" si="166"/>
        <v/>
      </c>
      <c r="P334" s="1171"/>
      <c r="Q334" s="1168"/>
      <c r="R334" s="1169"/>
      <c r="S334" s="240"/>
      <c r="T334" s="213"/>
    </row>
    <row r="335" spans="2:20" ht="19.5" hidden="1" customHeight="1">
      <c r="B335" s="1176"/>
      <c r="C335" s="252" t="s">
        <v>195</v>
      </c>
      <c r="D335" s="253"/>
      <c r="E335" s="271">
        <f t="shared" si="162"/>
        <v>0</v>
      </c>
      <c r="F335" s="271" t="str">
        <f>IF('①7.積算内訳（販促）'!F334="","",'①7.積算内訳（販促）'!F334)</f>
        <v/>
      </c>
      <c r="G335" s="271" t="str">
        <f>IF('①7.積算内訳（販促）'!G334="","",'①7.積算内訳（販促）'!G334)</f>
        <v/>
      </c>
      <c r="H335" s="657" t="str">
        <f>IF('①7.積算内訳（販促）'!H334="","",'①7.積算内訳（販促）'!H334)</f>
        <v/>
      </c>
      <c r="I335" s="1570"/>
      <c r="J335" s="252" t="s">
        <v>195</v>
      </c>
      <c r="K335" s="253"/>
      <c r="L335" s="271" t="str">
        <f t="shared" si="163"/>
        <v/>
      </c>
      <c r="M335" s="254" t="str">
        <f t="shared" si="164"/>
        <v/>
      </c>
      <c r="N335" s="254" t="str">
        <f t="shared" si="165"/>
        <v/>
      </c>
      <c r="O335" s="254" t="str">
        <f t="shared" si="166"/>
        <v/>
      </c>
      <c r="P335" s="1171"/>
      <c r="Q335" s="1168"/>
      <c r="R335" s="1169"/>
      <c r="S335" s="240"/>
      <c r="T335" s="213"/>
    </row>
    <row r="336" spans="2:20" ht="19.5" hidden="1" customHeight="1" thickBot="1">
      <c r="B336" s="1177"/>
      <c r="C336" s="258" t="s">
        <v>196</v>
      </c>
      <c r="D336" s="662" t="str">
        <f>IF('①7.積算内訳（販促）'!D335="","",'①7.積算内訳（販促）'!D335)</f>
        <v/>
      </c>
      <c r="E336" s="272">
        <f>SUM(F336:H336)</f>
        <v>0</v>
      </c>
      <c r="F336" s="272" t="str">
        <f>IF('①7.積算内訳（販促）'!F335="","",'①7.積算内訳（販促）'!F335)</f>
        <v/>
      </c>
      <c r="G336" s="272" t="str">
        <f>IF('①7.積算内訳（販促）'!G335="","",'①7.積算内訳（販促）'!G335)</f>
        <v/>
      </c>
      <c r="H336" s="659" t="str">
        <f>IF('①7.積算内訳（販促）'!H335="","",'①7.積算内訳（販促）'!H335)</f>
        <v/>
      </c>
      <c r="I336" s="1571"/>
      <c r="J336" s="258" t="s">
        <v>196</v>
      </c>
      <c r="K336" s="259"/>
      <c r="L336" s="272" t="str">
        <f t="shared" si="163"/>
        <v/>
      </c>
      <c r="M336" s="260" t="str">
        <f t="shared" si="164"/>
        <v/>
      </c>
      <c r="N336" s="260" t="str">
        <f t="shared" si="165"/>
        <v/>
      </c>
      <c r="O336" s="260" t="str">
        <f t="shared" si="166"/>
        <v/>
      </c>
      <c r="P336" s="1172"/>
      <c r="Q336" s="1193"/>
      <c r="R336" s="1194"/>
      <c r="S336" s="240"/>
      <c r="T336" s="213"/>
    </row>
    <row r="337" spans="2:20" ht="40.5" hidden="1" customHeight="1">
      <c r="B337" s="368" t="str">
        <f>IF('①4.事業内容（販促）'!B38="","",'①4.事業内容（販促）'!B38)</f>
        <v/>
      </c>
      <c r="C337" s="1187" t="str">
        <f>IF('①4.事業内容（販促）'!C38="","",'①4.事業内容（販促）'!C38)</f>
        <v/>
      </c>
      <c r="D337" s="1188"/>
      <c r="E337" s="267">
        <f>SUM(E338:E346)</f>
        <v>0</v>
      </c>
      <c r="F337" s="267">
        <f>SUM(F338:F346)</f>
        <v>0</v>
      </c>
      <c r="G337" s="267">
        <f>SUM(G338:G346)</f>
        <v>0</v>
      </c>
      <c r="H337" s="660">
        <f>SUM(H338:H346)</f>
        <v>0</v>
      </c>
      <c r="I337" s="664" t="str">
        <f>IF(B337="","",B337)</f>
        <v/>
      </c>
      <c r="J337" s="1187" t="str">
        <f>IF('⑦1.活動計画変更（販促）'!C73="変更",'⑦1.活動計画変更（販促）'!D73,IF('⑦1.活動計画変更（販促）'!C73="選択",'⑦1.活動計画変更（販促）'!D72,""))</f>
        <v/>
      </c>
      <c r="K337" s="1188"/>
      <c r="L337" s="267" t="str">
        <f>IF(SUM(L338:L346)=0,"",SUM(L338:L346))</f>
        <v/>
      </c>
      <c r="M337" s="267" t="str">
        <f>IF(SUM(M338:M346)=0,"",SUM(M338:M346))</f>
        <v/>
      </c>
      <c r="N337" s="267" t="str">
        <f>IF(SUM(N338:N346)=0,"",SUM(N338:N346))</f>
        <v/>
      </c>
      <c r="O337" s="267" t="str">
        <f>IF(SUM(O338:O346)=0,"",SUM(O338:O346))</f>
        <v/>
      </c>
      <c r="P337" s="262"/>
      <c r="Q337" s="1197"/>
      <c r="R337" s="1198"/>
      <c r="S337" s="237"/>
    </row>
    <row r="338" spans="2:20" ht="19.5" hidden="1" customHeight="1">
      <c r="B338" s="1175"/>
      <c r="C338" s="249" t="s">
        <v>188</v>
      </c>
      <c r="D338" s="250"/>
      <c r="E338" s="270">
        <f>SUM(F338:H338)</f>
        <v>0</v>
      </c>
      <c r="F338" s="270" t="str">
        <f>IF('①7.積算内訳（販促）'!F337="","",'①7.積算内訳（販促）'!F337)</f>
        <v/>
      </c>
      <c r="G338" s="270" t="str">
        <f>IF('①7.積算内訳（販促）'!G337="","",'①7.積算内訳（販促）'!G337)</f>
        <v/>
      </c>
      <c r="H338" s="656" t="str">
        <f>IF('①7.積算内訳（販促）'!H337="","",'①7.積算内訳（販促）'!H337)</f>
        <v/>
      </c>
      <c r="I338" s="1569" t="str">
        <f>IF('⑦1.活動計画変更（販促）'!C73="選択","",IF('⑦1.活動計画変更（販促）'!C73="変更",'⑦1.活動計画変更（販促）'!C73,IF('⑦1.活動計画変更（販促）'!C73="中止","中止","")))</f>
        <v/>
      </c>
      <c r="J338" s="249" t="s">
        <v>188</v>
      </c>
      <c r="K338" s="250"/>
      <c r="L338" s="270" t="str">
        <f>IF(SUM(M338:O338)=0,"",SUM(M338:O338))</f>
        <v/>
      </c>
      <c r="M338" s="251" t="str">
        <f>IF(F338="","",IF(I$338="中止","",F338))</f>
        <v/>
      </c>
      <c r="N338" s="251" t="str">
        <f>IF(G338="","",IF(I$338="中止","",G338))</f>
        <v/>
      </c>
      <c r="O338" s="251" t="str">
        <f>IF(H338="","",IF(I$338="中止","",H338))</f>
        <v/>
      </c>
      <c r="P338" s="1186"/>
      <c r="Q338" s="1173"/>
      <c r="R338" s="1174"/>
      <c r="S338" s="237"/>
    </row>
    <row r="339" spans="2:20" ht="19.5" hidden="1" customHeight="1">
      <c r="B339" s="1176"/>
      <c r="C339" s="252" t="s">
        <v>189</v>
      </c>
      <c r="D339" s="253"/>
      <c r="E339" s="271">
        <f t="shared" ref="E339:E345" si="167">SUM(F339:H339)</f>
        <v>0</v>
      </c>
      <c r="F339" s="271" t="str">
        <f>IF('①7.積算内訳（販促）'!F338="","",'①7.積算内訳（販促）'!F338)</f>
        <v/>
      </c>
      <c r="G339" s="271" t="str">
        <f>IF('①7.積算内訳（販促）'!G338="","",'①7.積算内訳（販促）'!G338)</f>
        <v/>
      </c>
      <c r="H339" s="657" t="str">
        <f>IF('①7.積算内訳（販促）'!H338="","",'①7.積算内訳（販促）'!H338)</f>
        <v/>
      </c>
      <c r="I339" s="1570"/>
      <c r="J339" s="252" t="s">
        <v>189</v>
      </c>
      <c r="K339" s="253"/>
      <c r="L339" s="271" t="str">
        <f t="shared" ref="L339:L346" si="168">IF(SUM(M339:O339)=0,"",SUM(M339:O339))</f>
        <v/>
      </c>
      <c r="M339" s="254" t="str">
        <f t="shared" ref="M339:M346" si="169">IF(F339="","",IF(I$338="中止","",F339))</f>
        <v/>
      </c>
      <c r="N339" s="254" t="str">
        <f t="shared" ref="N339:N346" si="170">IF(G339="","",IF(I$338="中止","",G339))</f>
        <v/>
      </c>
      <c r="O339" s="254" t="str">
        <f t="shared" ref="O339:O346" si="171">IF(H339="","",IF(I$338="中止","",H339))</f>
        <v/>
      </c>
      <c r="P339" s="1171"/>
      <c r="Q339" s="1168"/>
      <c r="R339" s="1169"/>
      <c r="S339" s="240"/>
      <c r="T339" s="213"/>
    </row>
    <row r="340" spans="2:20" ht="19.5" hidden="1" customHeight="1">
      <c r="B340" s="1176"/>
      <c r="C340" s="252" t="s">
        <v>190</v>
      </c>
      <c r="D340" s="253"/>
      <c r="E340" s="271">
        <f t="shared" si="167"/>
        <v>0</v>
      </c>
      <c r="F340" s="271" t="str">
        <f>IF('①7.積算内訳（販促）'!F339="","",'①7.積算内訳（販促）'!F339)</f>
        <v/>
      </c>
      <c r="G340" s="271" t="str">
        <f>IF('①7.積算内訳（販促）'!G339="","",'①7.積算内訳（販促）'!G339)</f>
        <v/>
      </c>
      <c r="H340" s="657" t="str">
        <f>IF('①7.積算内訳（販促）'!H339="","",'①7.積算内訳（販促）'!H339)</f>
        <v/>
      </c>
      <c r="I340" s="1570"/>
      <c r="J340" s="252" t="s">
        <v>190</v>
      </c>
      <c r="K340" s="253"/>
      <c r="L340" s="271" t="str">
        <f t="shared" si="168"/>
        <v/>
      </c>
      <c r="M340" s="254" t="str">
        <f t="shared" si="169"/>
        <v/>
      </c>
      <c r="N340" s="254" t="str">
        <f t="shared" si="170"/>
        <v/>
      </c>
      <c r="O340" s="254" t="str">
        <f t="shared" si="171"/>
        <v/>
      </c>
      <c r="P340" s="1171"/>
      <c r="Q340" s="1168"/>
      <c r="R340" s="1169"/>
      <c r="S340" s="240"/>
      <c r="T340" s="213"/>
    </row>
    <row r="341" spans="2:20" ht="19.5" hidden="1" customHeight="1">
      <c r="B341" s="1176"/>
      <c r="C341" s="255" t="s">
        <v>191</v>
      </c>
      <c r="D341" s="253"/>
      <c r="E341" s="271">
        <f t="shared" si="167"/>
        <v>0</v>
      </c>
      <c r="F341" s="271" t="str">
        <f>IF('①7.積算内訳（販促）'!F340="","",'①7.積算内訳（販促）'!F340)</f>
        <v/>
      </c>
      <c r="G341" s="271" t="str">
        <f>IF('①7.積算内訳（販促）'!G340="","",'①7.積算内訳（販促）'!G340)</f>
        <v/>
      </c>
      <c r="H341" s="657" t="str">
        <f>IF('①7.積算内訳（販促）'!H340="","",'①7.積算内訳（販促）'!H340)</f>
        <v/>
      </c>
      <c r="I341" s="1570"/>
      <c r="J341" s="255" t="s">
        <v>191</v>
      </c>
      <c r="K341" s="253"/>
      <c r="L341" s="271" t="str">
        <f t="shared" si="168"/>
        <v/>
      </c>
      <c r="M341" s="254" t="str">
        <f t="shared" si="169"/>
        <v/>
      </c>
      <c r="N341" s="254" t="str">
        <f t="shared" si="170"/>
        <v/>
      </c>
      <c r="O341" s="254" t="str">
        <f t="shared" si="171"/>
        <v/>
      </c>
      <c r="P341" s="1171"/>
      <c r="Q341" s="1168"/>
      <c r="R341" s="1169"/>
      <c r="S341" s="240"/>
      <c r="T341" s="213"/>
    </row>
    <row r="342" spans="2:20" ht="19.5" hidden="1" customHeight="1">
      <c r="B342" s="1176"/>
      <c r="C342" s="252" t="s">
        <v>192</v>
      </c>
      <c r="D342" s="253"/>
      <c r="E342" s="271">
        <f t="shared" si="167"/>
        <v>0</v>
      </c>
      <c r="F342" s="271" t="str">
        <f>IF('①7.積算内訳（販促）'!F341="","",'①7.積算内訳（販促）'!F341)</f>
        <v/>
      </c>
      <c r="G342" s="271" t="str">
        <f>IF('①7.積算内訳（販促）'!G341="","",'①7.積算内訳（販促）'!G341)</f>
        <v/>
      </c>
      <c r="H342" s="657" t="str">
        <f>IF('①7.積算内訳（販促）'!H341="","",'①7.積算内訳（販促）'!H341)</f>
        <v/>
      </c>
      <c r="I342" s="1570"/>
      <c r="J342" s="252" t="s">
        <v>192</v>
      </c>
      <c r="K342" s="253"/>
      <c r="L342" s="271" t="str">
        <f t="shared" si="168"/>
        <v/>
      </c>
      <c r="M342" s="254" t="str">
        <f t="shared" si="169"/>
        <v/>
      </c>
      <c r="N342" s="254" t="str">
        <f t="shared" si="170"/>
        <v/>
      </c>
      <c r="O342" s="254" t="str">
        <f t="shared" si="171"/>
        <v/>
      </c>
      <c r="P342" s="1171"/>
      <c r="Q342" s="1168"/>
      <c r="R342" s="1169"/>
      <c r="S342" s="237"/>
    </row>
    <row r="343" spans="2:20" ht="19.5" hidden="1" customHeight="1">
      <c r="B343" s="1176"/>
      <c r="C343" s="252" t="s">
        <v>193</v>
      </c>
      <c r="D343" s="253"/>
      <c r="E343" s="271">
        <f t="shared" si="167"/>
        <v>0</v>
      </c>
      <c r="F343" s="658" t="str">
        <f>IF('①7.積算内訳（販促）'!F342="","",'①7.積算内訳（販促）'!F342)</f>
        <v/>
      </c>
      <c r="G343" s="658" t="str">
        <f>IF('①7.積算内訳（販促）'!G342="","",'①7.積算内訳（販促）'!G342)</f>
        <v/>
      </c>
      <c r="H343" s="657" t="str">
        <f>IF('①7.積算内訳（販促）'!H342="","",'①7.積算内訳（販促）'!H342)</f>
        <v/>
      </c>
      <c r="I343" s="1570"/>
      <c r="J343" s="252" t="s">
        <v>193</v>
      </c>
      <c r="K343" s="253"/>
      <c r="L343" s="271" t="str">
        <f t="shared" si="168"/>
        <v/>
      </c>
      <c r="M343" s="256" t="str">
        <f t="shared" si="169"/>
        <v/>
      </c>
      <c r="N343" s="256" t="str">
        <f t="shared" si="170"/>
        <v/>
      </c>
      <c r="O343" s="256" t="str">
        <f t="shared" si="171"/>
        <v/>
      </c>
      <c r="P343" s="1171"/>
      <c r="Q343" s="1191"/>
      <c r="R343" s="1192"/>
      <c r="S343" s="237"/>
    </row>
    <row r="344" spans="2:20" ht="19.5" hidden="1" customHeight="1">
      <c r="B344" s="1176"/>
      <c r="C344" s="257" t="s">
        <v>194</v>
      </c>
      <c r="D344" s="253"/>
      <c r="E344" s="271">
        <f t="shared" si="167"/>
        <v>0</v>
      </c>
      <c r="F344" s="271" t="str">
        <f>IF('①7.積算内訳（販促）'!F343="","",'①7.積算内訳（販促）'!F343)</f>
        <v/>
      </c>
      <c r="G344" s="271" t="str">
        <f>IF('①7.積算内訳（販促）'!G343="","",'①7.積算内訳（販促）'!G343)</f>
        <v/>
      </c>
      <c r="H344" s="657" t="str">
        <f>IF('①7.積算内訳（販促）'!H343="","",'①7.積算内訳（販促）'!H343)</f>
        <v/>
      </c>
      <c r="I344" s="1570"/>
      <c r="J344" s="257" t="s">
        <v>194</v>
      </c>
      <c r="K344" s="253"/>
      <c r="L344" s="271" t="str">
        <f t="shared" si="168"/>
        <v/>
      </c>
      <c r="M344" s="254" t="str">
        <f t="shared" si="169"/>
        <v/>
      </c>
      <c r="N344" s="254" t="str">
        <f t="shared" si="170"/>
        <v/>
      </c>
      <c r="O344" s="254" t="str">
        <f t="shared" si="171"/>
        <v/>
      </c>
      <c r="P344" s="1171"/>
      <c r="Q344" s="1168"/>
      <c r="R344" s="1169"/>
      <c r="S344" s="237"/>
    </row>
    <row r="345" spans="2:20" ht="19.5" hidden="1" customHeight="1">
      <c r="B345" s="1176"/>
      <c r="C345" s="252" t="s">
        <v>195</v>
      </c>
      <c r="D345" s="253"/>
      <c r="E345" s="271">
        <f t="shared" si="167"/>
        <v>0</v>
      </c>
      <c r="F345" s="271" t="str">
        <f>IF('①7.積算内訳（販促）'!F344="","",'①7.積算内訳（販促）'!F344)</f>
        <v/>
      </c>
      <c r="G345" s="271" t="str">
        <f>IF('①7.積算内訳（販促）'!G344="","",'①7.積算内訳（販促）'!G344)</f>
        <v/>
      </c>
      <c r="H345" s="657" t="str">
        <f>IF('①7.積算内訳（販促）'!H344="","",'①7.積算内訳（販促）'!H344)</f>
        <v/>
      </c>
      <c r="I345" s="1570"/>
      <c r="J345" s="252" t="s">
        <v>195</v>
      </c>
      <c r="K345" s="253"/>
      <c r="L345" s="271" t="str">
        <f t="shared" si="168"/>
        <v/>
      </c>
      <c r="M345" s="254" t="str">
        <f t="shared" si="169"/>
        <v/>
      </c>
      <c r="N345" s="254" t="str">
        <f t="shared" si="170"/>
        <v/>
      </c>
      <c r="O345" s="254" t="str">
        <f t="shared" si="171"/>
        <v/>
      </c>
      <c r="P345" s="1171"/>
      <c r="Q345" s="1168"/>
      <c r="R345" s="1169"/>
      <c r="S345" s="237"/>
    </row>
    <row r="346" spans="2:20" ht="19.5" hidden="1" customHeight="1" thickBot="1">
      <c r="B346" s="1177"/>
      <c r="C346" s="258" t="s">
        <v>196</v>
      </c>
      <c r="D346" s="662" t="str">
        <f>IF('①7.積算内訳（販促）'!D345="","",'①7.積算内訳（販促）'!D345)</f>
        <v/>
      </c>
      <c r="E346" s="272">
        <f>SUM(F346:H346)</f>
        <v>0</v>
      </c>
      <c r="F346" s="272" t="str">
        <f>IF('①7.積算内訳（販促）'!F345="","",'①7.積算内訳（販促）'!F345)</f>
        <v/>
      </c>
      <c r="G346" s="272" t="str">
        <f>IF('①7.積算内訳（販促）'!G345="","",'①7.積算内訳（販促）'!G345)</f>
        <v/>
      </c>
      <c r="H346" s="659" t="str">
        <f>IF('①7.積算内訳（販促）'!H345="","",'①7.積算内訳（販促）'!H345)</f>
        <v/>
      </c>
      <c r="I346" s="1571"/>
      <c r="J346" s="258" t="s">
        <v>196</v>
      </c>
      <c r="K346" s="259"/>
      <c r="L346" s="272" t="str">
        <f t="shared" si="168"/>
        <v/>
      </c>
      <c r="M346" s="260" t="str">
        <f t="shared" si="169"/>
        <v/>
      </c>
      <c r="N346" s="260" t="str">
        <f t="shared" si="170"/>
        <v/>
      </c>
      <c r="O346" s="260" t="str">
        <f t="shared" si="171"/>
        <v/>
      </c>
      <c r="P346" s="1172"/>
      <c r="Q346" s="1189"/>
      <c r="R346" s="1190"/>
      <c r="S346" s="237"/>
    </row>
    <row r="347" spans="2:20" ht="37.5" hidden="1" customHeight="1">
      <c r="B347" s="368" t="str">
        <f>IF('①4.事業内容（販促）'!B39="","",'①4.事業内容（販促）'!B39)</f>
        <v/>
      </c>
      <c r="C347" s="1187" t="str">
        <f>IF('①4.事業内容（販促）'!C39="","",'①4.事業内容（販促）'!C39)</f>
        <v/>
      </c>
      <c r="D347" s="1188"/>
      <c r="E347" s="267">
        <f>SUM(E348:E356)</f>
        <v>0</v>
      </c>
      <c r="F347" s="267">
        <f>SUM(F348:F356)</f>
        <v>0</v>
      </c>
      <c r="G347" s="267">
        <f>SUM(G348:G356)</f>
        <v>0</v>
      </c>
      <c r="H347" s="660">
        <f>SUM(H348:H356)</f>
        <v>0</v>
      </c>
      <c r="I347" s="664" t="str">
        <f>IF(B347="","",B347)</f>
        <v/>
      </c>
      <c r="J347" s="1187" t="str">
        <f>IF('⑦1.活動計画変更（販促）'!C75="変更",'⑦1.活動計画変更（販促）'!D75,IF('⑦1.活動計画変更（販促）'!C75="選択",'⑦1.活動計画変更（販促）'!D74,""))</f>
        <v/>
      </c>
      <c r="K347" s="1188"/>
      <c r="L347" s="267" t="str">
        <f>IF(SUM(L348:L356)=0,"",SUM(L348:L356))</f>
        <v/>
      </c>
      <c r="M347" s="267" t="str">
        <f>IF(SUM(M348:M356)=0,"",SUM(M348:M356))</f>
        <v/>
      </c>
      <c r="N347" s="267" t="str">
        <f>IF(SUM(N348:N356)=0,"",SUM(N348:N356))</f>
        <v/>
      </c>
      <c r="O347" s="267" t="str">
        <f>IF(SUM(O348:O356)=0,"",SUM(O348:O356))</f>
        <v/>
      </c>
      <c r="P347" s="261"/>
      <c r="Q347" s="1195"/>
      <c r="R347" s="1196"/>
      <c r="S347" s="237"/>
    </row>
    <row r="348" spans="2:20" ht="19.5" hidden="1" customHeight="1">
      <c r="B348" s="1175"/>
      <c r="C348" s="249" t="s">
        <v>188</v>
      </c>
      <c r="D348" s="250"/>
      <c r="E348" s="270">
        <f>SUM(F348:H348)</f>
        <v>0</v>
      </c>
      <c r="F348" s="270" t="str">
        <f>IF('①7.積算内訳（販促）'!F347="","",'①7.積算内訳（販促）'!F347)</f>
        <v/>
      </c>
      <c r="G348" s="270" t="str">
        <f>IF('①7.積算内訳（販促）'!G347="","",'①7.積算内訳（販促）'!G347)</f>
        <v/>
      </c>
      <c r="H348" s="656" t="str">
        <f>IF('①7.積算内訳（販促）'!H347="","",'①7.積算内訳（販促）'!H347)</f>
        <v/>
      </c>
      <c r="I348" s="1569" t="str">
        <f>IF('⑦1.活動計画変更（販促）'!C75="選択","",IF('⑦1.活動計画変更（販促）'!C75="変更",'⑦1.活動計画変更（販促）'!C75,IF('⑦1.活動計画変更（販促）'!C75="中止","中止","")))</f>
        <v/>
      </c>
      <c r="J348" s="249" t="s">
        <v>188</v>
      </c>
      <c r="K348" s="250"/>
      <c r="L348" s="270" t="str">
        <f>IF(SUM(M348:O348)=0,"",SUM(M348:O348))</f>
        <v/>
      </c>
      <c r="M348" s="251" t="str">
        <f>IF(F348="","",IF(I$348="中止","",F348))</f>
        <v/>
      </c>
      <c r="N348" s="251" t="str">
        <f>IF(G348="","",IF(I$348="中止","",G348))</f>
        <v/>
      </c>
      <c r="O348" s="251" t="str">
        <f>IF(H348="","",IF(I$348="中止","",H348))</f>
        <v/>
      </c>
      <c r="P348" s="1186"/>
      <c r="Q348" s="1173"/>
      <c r="R348" s="1174"/>
      <c r="S348" s="240"/>
      <c r="T348" s="213"/>
    </row>
    <row r="349" spans="2:20" ht="19.5" hidden="1" customHeight="1">
      <c r="B349" s="1176"/>
      <c r="C349" s="252" t="s">
        <v>189</v>
      </c>
      <c r="D349" s="253"/>
      <c r="E349" s="271">
        <f t="shared" ref="E349:E355" si="172">SUM(F349:H349)</f>
        <v>0</v>
      </c>
      <c r="F349" s="271" t="str">
        <f>IF('①7.積算内訳（販促）'!F348="","",'①7.積算内訳（販促）'!F348)</f>
        <v/>
      </c>
      <c r="G349" s="271" t="str">
        <f>IF('①7.積算内訳（販促）'!G348="","",'①7.積算内訳（販促）'!G348)</f>
        <v/>
      </c>
      <c r="H349" s="657" t="str">
        <f>IF('①7.積算内訳（販促）'!H348="","",'①7.積算内訳（販促）'!H348)</f>
        <v/>
      </c>
      <c r="I349" s="1570"/>
      <c r="J349" s="252" t="s">
        <v>189</v>
      </c>
      <c r="K349" s="253"/>
      <c r="L349" s="271" t="str">
        <f t="shared" ref="L349:L356" si="173">IF(SUM(M349:O349)=0,"",SUM(M349:O349))</f>
        <v/>
      </c>
      <c r="M349" s="254" t="str">
        <f t="shared" ref="M349:M356" si="174">IF(F349="","",IF(I$348="中止","",F349))</f>
        <v/>
      </c>
      <c r="N349" s="254" t="str">
        <f t="shared" ref="N349:N356" si="175">IF(G349="","",IF(I$348="中止","",G349))</f>
        <v/>
      </c>
      <c r="O349" s="254" t="str">
        <f t="shared" ref="O349:O356" si="176">IF(H349="","",IF(I$348="中止","",H349))</f>
        <v/>
      </c>
      <c r="P349" s="1171"/>
      <c r="Q349" s="1168"/>
      <c r="R349" s="1169"/>
      <c r="S349" s="237"/>
    </row>
    <row r="350" spans="2:20" ht="19.5" hidden="1" customHeight="1">
      <c r="B350" s="1176"/>
      <c r="C350" s="252" t="s">
        <v>190</v>
      </c>
      <c r="D350" s="253"/>
      <c r="E350" s="271">
        <f t="shared" si="172"/>
        <v>0</v>
      </c>
      <c r="F350" s="271" t="str">
        <f>IF('①7.積算内訳（販促）'!F349="","",'①7.積算内訳（販促）'!F349)</f>
        <v/>
      </c>
      <c r="G350" s="271" t="str">
        <f>IF('①7.積算内訳（販促）'!G349="","",'①7.積算内訳（販促）'!G349)</f>
        <v/>
      </c>
      <c r="H350" s="657" t="str">
        <f>IF('①7.積算内訳（販促）'!H349="","",'①7.積算内訳（販促）'!H349)</f>
        <v/>
      </c>
      <c r="I350" s="1570"/>
      <c r="J350" s="252" t="s">
        <v>190</v>
      </c>
      <c r="K350" s="253"/>
      <c r="L350" s="271" t="str">
        <f t="shared" si="173"/>
        <v/>
      </c>
      <c r="M350" s="254" t="str">
        <f t="shared" si="174"/>
        <v/>
      </c>
      <c r="N350" s="254" t="str">
        <f t="shared" si="175"/>
        <v/>
      </c>
      <c r="O350" s="254" t="str">
        <f t="shared" si="176"/>
        <v/>
      </c>
      <c r="P350" s="1171"/>
      <c r="Q350" s="1168"/>
      <c r="R350" s="1169"/>
      <c r="S350" s="237"/>
    </row>
    <row r="351" spans="2:20" ht="19.5" hidden="1" customHeight="1">
      <c r="B351" s="1176"/>
      <c r="C351" s="255" t="s">
        <v>191</v>
      </c>
      <c r="D351" s="253"/>
      <c r="E351" s="271">
        <f t="shared" si="172"/>
        <v>0</v>
      </c>
      <c r="F351" s="271" t="str">
        <f>IF('①7.積算内訳（販促）'!F350="","",'①7.積算内訳（販促）'!F350)</f>
        <v/>
      </c>
      <c r="G351" s="271" t="str">
        <f>IF('①7.積算内訳（販促）'!G350="","",'①7.積算内訳（販促）'!G350)</f>
        <v/>
      </c>
      <c r="H351" s="657" t="str">
        <f>IF('①7.積算内訳（販促）'!H350="","",'①7.積算内訳（販促）'!H350)</f>
        <v/>
      </c>
      <c r="I351" s="1570"/>
      <c r="J351" s="255" t="s">
        <v>191</v>
      </c>
      <c r="K351" s="253"/>
      <c r="L351" s="271" t="str">
        <f t="shared" si="173"/>
        <v/>
      </c>
      <c r="M351" s="254" t="str">
        <f t="shared" si="174"/>
        <v/>
      </c>
      <c r="N351" s="254" t="str">
        <f t="shared" si="175"/>
        <v/>
      </c>
      <c r="O351" s="254" t="str">
        <f t="shared" si="176"/>
        <v/>
      </c>
      <c r="P351" s="1171"/>
      <c r="Q351" s="1168"/>
      <c r="R351" s="1169"/>
      <c r="S351" s="237"/>
    </row>
    <row r="352" spans="2:20" ht="19.5" hidden="1" customHeight="1">
      <c r="B352" s="1176"/>
      <c r="C352" s="252" t="s">
        <v>192</v>
      </c>
      <c r="D352" s="253"/>
      <c r="E352" s="271">
        <f t="shared" si="172"/>
        <v>0</v>
      </c>
      <c r="F352" s="271" t="str">
        <f>IF('①7.積算内訳（販促）'!F351="","",'①7.積算内訳（販促）'!F351)</f>
        <v/>
      </c>
      <c r="G352" s="271" t="str">
        <f>IF('①7.積算内訳（販促）'!G351="","",'①7.積算内訳（販促）'!G351)</f>
        <v/>
      </c>
      <c r="H352" s="657" t="str">
        <f>IF('①7.積算内訳（販促）'!H351="","",'①7.積算内訳（販促）'!H351)</f>
        <v/>
      </c>
      <c r="I352" s="1570"/>
      <c r="J352" s="252" t="s">
        <v>192</v>
      </c>
      <c r="K352" s="253"/>
      <c r="L352" s="271" t="str">
        <f t="shared" si="173"/>
        <v/>
      </c>
      <c r="M352" s="254" t="str">
        <f t="shared" si="174"/>
        <v/>
      </c>
      <c r="N352" s="254" t="str">
        <f t="shared" si="175"/>
        <v/>
      </c>
      <c r="O352" s="254" t="str">
        <f t="shared" si="176"/>
        <v/>
      </c>
      <c r="P352" s="1171"/>
      <c r="Q352" s="1168"/>
      <c r="R352" s="1169"/>
      <c r="S352" s="240"/>
      <c r="T352" s="213"/>
    </row>
    <row r="353" spans="2:20" ht="19.5" hidden="1" customHeight="1">
      <c r="B353" s="1176"/>
      <c r="C353" s="252" t="s">
        <v>193</v>
      </c>
      <c r="D353" s="253"/>
      <c r="E353" s="271">
        <f t="shared" si="172"/>
        <v>0</v>
      </c>
      <c r="F353" s="658" t="str">
        <f>IF('①7.積算内訳（販促）'!F352="","",'①7.積算内訳（販促）'!F352)</f>
        <v/>
      </c>
      <c r="G353" s="658" t="str">
        <f>IF('①7.積算内訳（販促）'!G352="","",'①7.積算内訳（販促）'!G352)</f>
        <v/>
      </c>
      <c r="H353" s="657" t="str">
        <f>IF('①7.積算内訳（販促）'!H352="","",'①7.積算内訳（販促）'!H352)</f>
        <v/>
      </c>
      <c r="I353" s="1570"/>
      <c r="J353" s="252" t="s">
        <v>193</v>
      </c>
      <c r="K353" s="253"/>
      <c r="L353" s="271" t="str">
        <f t="shared" si="173"/>
        <v/>
      </c>
      <c r="M353" s="256" t="str">
        <f t="shared" si="174"/>
        <v/>
      </c>
      <c r="N353" s="256" t="str">
        <f t="shared" si="175"/>
        <v/>
      </c>
      <c r="O353" s="256" t="str">
        <f t="shared" si="176"/>
        <v/>
      </c>
      <c r="P353" s="1171"/>
      <c r="Q353" s="1168"/>
      <c r="R353" s="1169"/>
      <c r="S353" s="240"/>
      <c r="T353" s="213"/>
    </row>
    <row r="354" spans="2:20" ht="19.5" hidden="1" customHeight="1">
      <c r="B354" s="1176"/>
      <c r="C354" s="257" t="s">
        <v>194</v>
      </c>
      <c r="D354" s="253"/>
      <c r="E354" s="271">
        <f t="shared" si="172"/>
        <v>0</v>
      </c>
      <c r="F354" s="271" t="str">
        <f>IF('①7.積算内訳（販促）'!F353="","",'①7.積算内訳（販促）'!F353)</f>
        <v/>
      </c>
      <c r="G354" s="271" t="str">
        <f>IF('①7.積算内訳（販促）'!G353="","",'①7.積算内訳（販促）'!G353)</f>
        <v/>
      </c>
      <c r="H354" s="657" t="str">
        <f>IF('①7.積算内訳（販促）'!H353="","",'①7.積算内訳（販促）'!H353)</f>
        <v/>
      </c>
      <c r="I354" s="1570"/>
      <c r="J354" s="257" t="s">
        <v>194</v>
      </c>
      <c r="K354" s="253"/>
      <c r="L354" s="271" t="str">
        <f t="shared" si="173"/>
        <v/>
      </c>
      <c r="M354" s="254" t="str">
        <f t="shared" si="174"/>
        <v/>
      </c>
      <c r="N354" s="254" t="str">
        <f t="shared" si="175"/>
        <v/>
      </c>
      <c r="O354" s="254" t="str">
        <f t="shared" si="176"/>
        <v/>
      </c>
      <c r="P354" s="1171"/>
      <c r="Q354" s="1168"/>
      <c r="R354" s="1169"/>
      <c r="S354" s="240"/>
      <c r="T354" s="213"/>
    </row>
    <row r="355" spans="2:20" ht="19.5" hidden="1" customHeight="1">
      <c r="B355" s="1176"/>
      <c r="C355" s="252" t="s">
        <v>195</v>
      </c>
      <c r="D355" s="253"/>
      <c r="E355" s="271">
        <f t="shared" si="172"/>
        <v>0</v>
      </c>
      <c r="F355" s="271" t="str">
        <f>IF('①7.積算内訳（販促）'!F354="","",'①7.積算内訳（販促）'!F354)</f>
        <v/>
      </c>
      <c r="G355" s="271" t="str">
        <f>IF('①7.積算内訳（販促）'!G354="","",'①7.積算内訳（販促）'!G354)</f>
        <v/>
      </c>
      <c r="H355" s="657" t="str">
        <f>IF('①7.積算内訳（販促）'!H354="","",'①7.積算内訳（販促）'!H354)</f>
        <v/>
      </c>
      <c r="I355" s="1570"/>
      <c r="J355" s="252" t="s">
        <v>195</v>
      </c>
      <c r="K355" s="253"/>
      <c r="L355" s="271" t="str">
        <f t="shared" si="173"/>
        <v/>
      </c>
      <c r="M355" s="254" t="str">
        <f t="shared" si="174"/>
        <v/>
      </c>
      <c r="N355" s="254" t="str">
        <f t="shared" si="175"/>
        <v/>
      </c>
      <c r="O355" s="254" t="str">
        <f t="shared" si="176"/>
        <v/>
      </c>
      <c r="P355" s="1171"/>
      <c r="Q355" s="1168"/>
      <c r="R355" s="1169"/>
      <c r="S355" s="240"/>
      <c r="T355" s="213"/>
    </row>
    <row r="356" spans="2:20" ht="19.5" hidden="1" customHeight="1" thickBot="1">
      <c r="B356" s="1177"/>
      <c r="C356" s="258" t="s">
        <v>196</v>
      </c>
      <c r="D356" s="662" t="str">
        <f>IF('①7.積算内訳（販促）'!D355="","",'①7.積算内訳（販促）'!D355)</f>
        <v/>
      </c>
      <c r="E356" s="272">
        <f>SUM(F356:H356)</f>
        <v>0</v>
      </c>
      <c r="F356" s="272" t="str">
        <f>IF('①7.積算内訳（販促）'!F355="","",'①7.積算内訳（販促）'!F355)</f>
        <v/>
      </c>
      <c r="G356" s="272" t="str">
        <f>IF('①7.積算内訳（販促）'!G355="","",'①7.積算内訳（販促）'!G355)</f>
        <v/>
      </c>
      <c r="H356" s="659" t="str">
        <f>IF('①7.積算内訳（販促）'!H355="","",'①7.積算内訳（販促）'!H355)</f>
        <v/>
      </c>
      <c r="I356" s="1571"/>
      <c r="J356" s="258" t="s">
        <v>196</v>
      </c>
      <c r="K356" s="259"/>
      <c r="L356" s="272" t="str">
        <f t="shared" si="173"/>
        <v/>
      </c>
      <c r="M356" s="260" t="str">
        <f t="shared" si="174"/>
        <v/>
      </c>
      <c r="N356" s="260" t="str">
        <f t="shared" si="175"/>
        <v/>
      </c>
      <c r="O356" s="260" t="str">
        <f t="shared" si="176"/>
        <v/>
      </c>
      <c r="P356" s="1172"/>
      <c r="Q356" s="1193"/>
      <c r="R356" s="1194"/>
      <c r="S356" s="240"/>
      <c r="T356" s="213"/>
    </row>
    <row r="357" spans="2:20" ht="37.5" hidden="1" customHeight="1">
      <c r="B357" s="368" t="str">
        <f>IF('①4.事業内容（販促）'!B40="","",'①4.事業内容（販促）'!B40)</f>
        <v/>
      </c>
      <c r="C357" s="1187" t="str">
        <f>IF('①4.事業内容（販促）'!C40="","",'①4.事業内容（販促）'!C40)</f>
        <v/>
      </c>
      <c r="D357" s="1188"/>
      <c r="E357" s="267">
        <f>SUM(E358:E366)</f>
        <v>0</v>
      </c>
      <c r="F357" s="267">
        <f>SUM(F358:F366)</f>
        <v>0</v>
      </c>
      <c r="G357" s="267">
        <f>SUM(G358:G366)</f>
        <v>0</v>
      </c>
      <c r="H357" s="660">
        <f>SUM(H358:H366)</f>
        <v>0</v>
      </c>
      <c r="I357" s="664" t="str">
        <f>IF(B357="","",B357)</f>
        <v/>
      </c>
      <c r="J357" s="1187" t="str">
        <f>IF('⑦1.活動計画変更（販促）'!C77="変更",'⑦1.活動計画変更（販促）'!D77,IF('⑦1.活動計画変更（販促）'!C77="選択",'⑦1.活動計画変更（販促）'!D76,""))</f>
        <v/>
      </c>
      <c r="K357" s="1188"/>
      <c r="L357" s="267" t="str">
        <f>IF(SUM(L358:L366)=0,"",SUM(L358:L366))</f>
        <v/>
      </c>
      <c r="M357" s="267" t="str">
        <f>IF(SUM(M358:M366)=0,"",SUM(M358:M366))</f>
        <v/>
      </c>
      <c r="N357" s="267" t="str">
        <f>IF(SUM(N358:N366)=0,"",SUM(N358:N366))</f>
        <v/>
      </c>
      <c r="O357" s="267" t="str">
        <f>IF(SUM(O358:O366)=0,"",SUM(O358:O366))</f>
        <v/>
      </c>
      <c r="P357" s="262"/>
      <c r="Q357" s="1197"/>
      <c r="R357" s="1198"/>
      <c r="S357" s="237"/>
    </row>
    <row r="358" spans="2:20" ht="19.5" hidden="1" customHeight="1">
      <c r="B358" s="1175"/>
      <c r="C358" s="249" t="s">
        <v>188</v>
      </c>
      <c r="D358" s="250"/>
      <c r="E358" s="270">
        <f>SUM(F358:H358)</f>
        <v>0</v>
      </c>
      <c r="F358" s="270" t="str">
        <f>IF('①7.積算内訳（販促）'!F357="","",'①7.積算内訳（販促）'!F357)</f>
        <v/>
      </c>
      <c r="G358" s="270" t="str">
        <f>IF('①7.積算内訳（販促）'!G357="","",'①7.積算内訳（販促）'!G357)</f>
        <v/>
      </c>
      <c r="H358" s="656" t="str">
        <f>IF('①7.積算内訳（販促）'!H357="","",'①7.積算内訳（販促）'!H357)</f>
        <v/>
      </c>
      <c r="I358" s="1569" t="str">
        <f>IF('⑦1.活動計画変更（販促）'!C77="選択","",IF('⑦1.活動計画変更（販促）'!C77="変更",'⑦1.活動計画変更（販促）'!C77,IF('⑦1.活動計画変更（販促）'!C77="中止","中止","")))</f>
        <v/>
      </c>
      <c r="J358" s="249" t="s">
        <v>188</v>
      </c>
      <c r="K358" s="250"/>
      <c r="L358" s="270" t="str">
        <f>IF(SUM(M358:O358)=0,"",SUM(M358:O358))</f>
        <v/>
      </c>
      <c r="M358" s="251" t="str">
        <f>IF(F358="","",IF(I$358="中止","",F358))</f>
        <v/>
      </c>
      <c r="N358" s="251" t="str">
        <f>IF(G358="","",IF(I$358="中止","",G358))</f>
        <v/>
      </c>
      <c r="O358" s="251" t="str">
        <f>IF(H358="","",IF(I$358="中止","",H358))</f>
        <v/>
      </c>
      <c r="P358" s="1186"/>
      <c r="Q358" s="1173"/>
      <c r="R358" s="1174"/>
      <c r="S358" s="240"/>
      <c r="T358" s="213"/>
    </row>
    <row r="359" spans="2:20" ht="19.5" hidden="1" customHeight="1">
      <c r="B359" s="1176"/>
      <c r="C359" s="252" t="s">
        <v>189</v>
      </c>
      <c r="D359" s="253"/>
      <c r="E359" s="271">
        <f t="shared" ref="E359:E365" si="177">SUM(F359:H359)</f>
        <v>0</v>
      </c>
      <c r="F359" s="271" t="str">
        <f>IF('①7.積算内訳（販促）'!F358="","",'①7.積算内訳（販促）'!F358)</f>
        <v/>
      </c>
      <c r="G359" s="271" t="str">
        <f>IF('①7.積算内訳（販促）'!G358="","",'①7.積算内訳（販促）'!G358)</f>
        <v/>
      </c>
      <c r="H359" s="657" t="str">
        <f>IF('①7.積算内訳（販促）'!H358="","",'①7.積算内訳（販促）'!H358)</f>
        <v/>
      </c>
      <c r="I359" s="1570"/>
      <c r="J359" s="252" t="s">
        <v>189</v>
      </c>
      <c r="K359" s="253"/>
      <c r="L359" s="271" t="str">
        <f t="shared" ref="L359:L366" si="178">IF(SUM(M359:O359)=0,"",SUM(M359:O359))</f>
        <v/>
      </c>
      <c r="M359" s="254" t="str">
        <f t="shared" ref="M359:M366" si="179">IF(F359="","",IF(I$358="中止","",F359))</f>
        <v/>
      </c>
      <c r="N359" s="254" t="str">
        <f t="shared" ref="N359:N366" si="180">IF(G359="","",IF(I$358="中止","",G359))</f>
        <v/>
      </c>
      <c r="O359" s="254" t="str">
        <f t="shared" ref="O359:O366" si="181">IF(H359="","",IF(I$358="中止","",H359))</f>
        <v/>
      </c>
      <c r="P359" s="1171"/>
      <c r="Q359" s="1168"/>
      <c r="R359" s="1169"/>
      <c r="S359" s="237"/>
    </row>
    <row r="360" spans="2:20" ht="19.5" hidden="1" customHeight="1">
      <c r="B360" s="1176"/>
      <c r="C360" s="252" t="s">
        <v>190</v>
      </c>
      <c r="D360" s="253"/>
      <c r="E360" s="271">
        <f t="shared" si="177"/>
        <v>0</v>
      </c>
      <c r="F360" s="271" t="str">
        <f>IF('①7.積算内訳（販促）'!F359="","",'①7.積算内訳（販促）'!F359)</f>
        <v/>
      </c>
      <c r="G360" s="271" t="str">
        <f>IF('①7.積算内訳（販促）'!G359="","",'①7.積算内訳（販促）'!G359)</f>
        <v/>
      </c>
      <c r="H360" s="657" t="str">
        <f>IF('①7.積算内訳（販促）'!H359="","",'①7.積算内訳（販促）'!H359)</f>
        <v/>
      </c>
      <c r="I360" s="1570"/>
      <c r="J360" s="252" t="s">
        <v>190</v>
      </c>
      <c r="K360" s="253"/>
      <c r="L360" s="271" t="str">
        <f t="shared" si="178"/>
        <v/>
      </c>
      <c r="M360" s="254" t="str">
        <f t="shared" si="179"/>
        <v/>
      </c>
      <c r="N360" s="254" t="str">
        <f t="shared" si="180"/>
        <v/>
      </c>
      <c r="O360" s="254" t="str">
        <f t="shared" si="181"/>
        <v/>
      </c>
      <c r="P360" s="1171"/>
      <c r="Q360" s="1168"/>
      <c r="R360" s="1169"/>
      <c r="S360" s="237"/>
    </row>
    <row r="361" spans="2:20" ht="19.5" hidden="1" customHeight="1">
      <c r="B361" s="1176"/>
      <c r="C361" s="255" t="s">
        <v>191</v>
      </c>
      <c r="D361" s="253"/>
      <c r="E361" s="271">
        <f t="shared" si="177"/>
        <v>0</v>
      </c>
      <c r="F361" s="271" t="str">
        <f>IF('①7.積算内訳（販促）'!F360="","",'①7.積算内訳（販促）'!F360)</f>
        <v/>
      </c>
      <c r="G361" s="271" t="str">
        <f>IF('①7.積算内訳（販促）'!G360="","",'①7.積算内訳（販促）'!G360)</f>
        <v/>
      </c>
      <c r="H361" s="657" t="str">
        <f>IF('①7.積算内訳（販促）'!H360="","",'①7.積算内訳（販促）'!H360)</f>
        <v/>
      </c>
      <c r="I361" s="1570"/>
      <c r="J361" s="255" t="s">
        <v>191</v>
      </c>
      <c r="K361" s="253"/>
      <c r="L361" s="271" t="str">
        <f t="shared" si="178"/>
        <v/>
      </c>
      <c r="M361" s="254" t="str">
        <f t="shared" si="179"/>
        <v/>
      </c>
      <c r="N361" s="254" t="str">
        <f t="shared" si="180"/>
        <v/>
      </c>
      <c r="O361" s="254" t="str">
        <f t="shared" si="181"/>
        <v/>
      </c>
      <c r="P361" s="1171"/>
      <c r="Q361" s="1168"/>
      <c r="R361" s="1169"/>
      <c r="S361" s="237"/>
    </row>
    <row r="362" spans="2:20" ht="19.5" hidden="1" customHeight="1">
      <c r="B362" s="1176"/>
      <c r="C362" s="252" t="s">
        <v>192</v>
      </c>
      <c r="D362" s="253"/>
      <c r="E362" s="271">
        <f t="shared" si="177"/>
        <v>0</v>
      </c>
      <c r="F362" s="271" t="str">
        <f>IF('①7.積算内訳（販促）'!F361="","",'①7.積算内訳（販促）'!F361)</f>
        <v/>
      </c>
      <c r="G362" s="271" t="str">
        <f>IF('①7.積算内訳（販促）'!G361="","",'①7.積算内訳（販促）'!G361)</f>
        <v/>
      </c>
      <c r="H362" s="657" t="str">
        <f>IF('①7.積算内訳（販促）'!H361="","",'①7.積算内訳（販促）'!H361)</f>
        <v/>
      </c>
      <c r="I362" s="1570"/>
      <c r="J362" s="252" t="s">
        <v>192</v>
      </c>
      <c r="K362" s="253"/>
      <c r="L362" s="271" t="str">
        <f t="shared" si="178"/>
        <v/>
      </c>
      <c r="M362" s="254" t="str">
        <f t="shared" si="179"/>
        <v/>
      </c>
      <c r="N362" s="254" t="str">
        <f t="shared" si="180"/>
        <v/>
      </c>
      <c r="O362" s="254" t="str">
        <f t="shared" si="181"/>
        <v/>
      </c>
      <c r="P362" s="1171"/>
      <c r="Q362" s="1168"/>
      <c r="R362" s="1169"/>
      <c r="S362" s="240"/>
      <c r="T362" s="213"/>
    </row>
    <row r="363" spans="2:20" ht="19.5" hidden="1" customHeight="1">
      <c r="B363" s="1176"/>
      <c r="C363" s="252" t="s">
        <v>193</v>
      </c>
      <c r="D363" s="253"/>
      <c r="E363" s="271">
        <f t="shared" si="177"/>
        <v>0</v>
      </c>
      <c r="F363" s="658" t="str">
        <f>IF('①7.積算内訳（販促）'!F362="","",'①7.積算内訳（販促）'!F362)</f>
        <v/>
      </c>
      <c r="G363" s="658" t="str">
        <f>IF('①7.積算内訳（販促）'!G362="","",'①7.積算内訳（販促）'!G362)</f>
        <v/>
      </c>
      <c r="H363" s="657" t="str">
        <f>IF('①7.積算内訳（販促）'!H362="","",'①7.積算内訳（販促）'!H362)</f>
        <v/>
      </c>
      <c r="I363" s="1570"/>
      <c r="J363" s="252" t="s">
        <v>193</v>
      </c>
      <c r="K363" s="253"/>
      <c r="L363" s="271" t="str">
        <f t="shared" si="178"/>
        <v/>
      </c>
      <c r="M363" s="256" t="str">
        <f t="shared" si="179"/>
        <v/>
      </c>
      <c r="N363" s="256" t="str">
        <f t="shared" si="180"/>
        <v/>
      </c>
      <c r="O363" s="256" t="str">
        <f t="shared" si="181"/>
        <v/>
      </c>
      <c r="P363" s="1171"/>
      <c r="Q363" s="1191"/>
      <c r="R363" s="1192"/>
      <c r="S363" s="240"/>
      <c r="T363" s="213"/>
    </row>
    <row r="364" spans="2:20" ht="19.5" hidden="1" customHeight="1">
      <c r="B364" s="1176"/>
      <c r="C364" s="257" t="s">
        <v>194</v>
      </c>
      <c r="D364" s="253"/>
      <c r="E364" s="271">
        <f t="shared" si="177"/>
        <v>0</v>
      </c>
      <c r="F364" s="271" t="str">
        <f>IF('①7.積算内訳（販促）'!F363="","",'①7.積算内訳（販促）'!F363)</f>
        <v/>
      </c>
      <c r="G364" s="271" t="str">
        <f>IF('①7.積算内訳（販促）'!G363="","",'①7.積算内訳（販促）'!G363)</f>
        <v/>
      </c>
      <c r="H364" s="657" t="str">
        <f>IF('①7.積算内訳（販促）'!H363="","",'①7.積算内訳（販促）'!H363)</f>
        <v/>
      </c>
      <c r="I364" s="1570"/>
      <c r="J364" s="257" t="s">
        <v>194</v>
      </c>
      <c r="K364" s="253"/>
      <c r="L364" s="271" t="str">
        <f t="shared" si="178"/>
        <v/>
      </c>
      <c r="M364" s="254" t="str">
        <f t="shared" si="179"/>
        <v/>
      </c>
      <c r="N364" s="254" t="str">
        <f t="shared" si="180"/>
        <v/>
      </c>
      <c r="O364" s="254" t="str">
        <f t="shared" si="181"/>
        <v/>
      </c>
      <c r="P364" s="1171"/>
      <c r="Q364" s="1168"/>
      <c r="R364" s="1169"/>
      <c r="S364" s="240"/>
      <c r="T364" s="213"/>
    </row>
    <row r="365" spans="2:20" ht="19.5" hidden="1" customHeight="1">
      <c r="B365" s="1176"/>
      <c r="C365" s="252" t="s">
        <v>195</v>
      </c>
      <c r="D365" s="253"/>
      <c r="E365" s="271">
        <f t="shared" si="177"/>
        <v>0</v>
      </c>
      <c r="F365" s="271" t="str">
        <f>IF('①7.積算内訳（販促）'!F364="","",'①7.積算内訳（販促）'!F364)</f>
        <v/>
      </c>
      <c r="G365" s="271" t="str">
        <f>IF('①7.積算内訳（販促）'!G364="","",'①7.積算内訳（販促）'!G364)</f>
        <v/>
      </c>
      <c r="H365" s="657" t="str">
        <f>IF('①7.積算内訳（販促）'!H364="","",'①7.積算内訳（販促）'!H364)</f>
        <v/>
      </c>
      <c r="I365" s="1570"/>
      <c r="J365" s="252" t="s">
        <v>195</v>
      </c>
      <c r="K365" s="253"/>
      <c r="L365" s="271" t="str">
        <f t="shared" si="178"/>
        <v/>
      </c>
      <c r="M365" s="254" t="str">
        <f t="shared" si="179"/>
        <v/>
      </c>
      <c r="N365" s="254" t="str">
        <f t="shared" si="180"/>
        <v/>
      </c>
      <c r="O365" s="254" t="str">
        <f t="shared" si="181"/>
        <v/>
      </c>
      <c r="P365" s="1171"/>
      <c r="Q365" s="1168"/>
      <c r="R365" s="1169"/>
      <c r="S365" s="240"/>
      <c r="T365" s="213"/>
    </row>
    <row r="366" spans="2:20" ht="19.5" hidden="1" customHeight="1" thickBot="1">
      <c r="B366" s="1177"/>
      <c r="C366" s="258" t="s">
        <v>196</v>
      </c>
      <c r="D366" s="662" t="str">
        <f>IF('①7.積算内訳（販促）'!D365="","",'①7.積算内訳（販促）'!D365)</f>
        <v/>
      </c>
      <c r="E366" s="272">
        <f>SUM(F366:H366)</f>
        <v>0</v>
      </c>
      <c r="F366" s="272" t="str">
        <f>IF('①7.積算内訳（販促）'!F365="","",'①7.積算内訳（販促）'!F365)</f>
        <v/>
      </c>
      <c r="G366" s="272" t="str">
        <f>IF('①7.積算内訳（販促）'!G365="","",'①7.積算内訳（販促）'!G365)</f>
        <v/>
      </c>
      <c r="H366" s="659" t="str">
        <f>IF('①7.積算内訳（販促）'!H365="","",'①7.積算内訳（販促）'!H365)</f>
        <v/>
      </c>
      <c r="I366" s="1571"/>
      <c r="J366" s="258" t="s">
        <v>196</v>
      </c>
      <c r="K366" s="259"/>
      <c r="L366" s="272" t="str">
        <f t="shared" si="178"/>
        <v/>
      </c>
      <c r="M366" s="260" t="str">
        <f t="shared" si="179"/>
        <v/>
      </c>
      <c r="N366" s="260" t="str">
        <f t="shared" si="180"/>
        <v/>
      </c>
      <c r="O366" s="260" t="str">
        <f t="shared" si="181"/>
        <v/>
      </c>
      <c r="P366" s="1172"/>
      <c r="Q366" s="1189"/>
      <c r="R366" s="1190"/>
      <c r="S366" s="240"/>
      <c r="T366" s="213"/>
    </row>
    <row r="367" spans="2:20" ht="37.5" hidden="1" customHeight="1">
      <c r="B367" s="368" t="str">
        <f>IF('①4.事業内容（販促）'!B41="","",'①4.事業内容（販促）'!B41)</f>
        <v/>
      </c>
      <c r="C367" s="1187" t="str">
        <f>IF('①4.事業内容（販促）'!C41="","",'①4.事業内容（販促）'!C41)</f>
        <v/>
      </c>
      <c r="D367" s="1188"/>
      <c r="E367" s="267">
        <f>SUM(E368:E376)</f>
        <v>0</v>
      </c>
      <c r="F367" s="267">
        <f>SUM(F368:F376)</f>
        <v>0</v>
      </c>
      <c r="G367" s="267">
        <f>SUM(G368:G376)</f>
        <v>0</v>
      </c>
      <c r="H367" s="660">
        <f>SUM(H368:H376)</f>
        <v>0</v>
      </c>
      <c r="I367" s="664" t="str">
        <f>IF(B367="","",B367)</f>
        <v/>
      </c>
      <c r="J367" s="1187" t="str">
        <f>IF('⑦1.活動計画変更（販促）'!C79="変更",'⑦1.活動計画変更（販促）'!D79,IF('⑦1.活動計画変更（販促）'!C79="選択",'⑦1.活動計画変更（販促）'!D78,""))</f>
        <v/>
      </c>
      <c r="K367" s="1188"/>
      <c r="L367" s="267" t="str">
        <f>IF(SUM(L368:L376)=0,"",SUM(L368:L376))</f>
        <v/>
      </c>
      <c r="M367" s="267" t="str">
        <f>IF(SUM(M368:M376)=0,"",SUM(M368:M376))</f>
        <v/>
      </c>
      <c r="N367" s="267" t="str">
        <f>IF(SUM(N368:N376)=0,"",SUM(N368:N376))</f>
        <v/>
      </c>
      <c r="O367" s="267" t="str">
        <f>IF(SUM(O368:O376)=0,"",SUM(O368:O376))</f>
        <v/>
      </c>
      <c r="P367" s="261"/>
      <c r="Q367" s="1195"/>
      <c r="R367" s="1196"/>
      <c r="S367" s="237"/>
    </row>
    <row r="368" spans="2:20" ht="19.5" hidden="1" customHeight="1">
      <c r="B368" s="1175"/>
      <c r="C368" s="249" t="s">
        <v>188</v>
      </c>
      <c r="D368" s="250"/>
      <c r="E368" s="270">
        <f>SUM(F368:H368)</f>
        <v>0</v>
      </c>
      <c r="F368" s="270" t="str">
        <f>IF('①7.積算内訳（販促）'!F367="","",'①7.積算内訳（販促）'!F367)</f>
        <v/>
      </c>
      <c r="G368" s="270" t="str">
        <f>IF('①7.積算内訳（販促）'!G367="","",'①7.積算内訳（販促）'!G367)</f>
        <v/>
      </c>
      <c r="H368" s="656" t="str">
        <f>IF('①7.積算内訳（販促）'!H367="","",'①7.積算内訳（販促）'!H367)</f>
        <v/>
      </c>
      <c r="I368" s="1569" t="str">
        <f>IF('⑦1.活動計画変更（販促）'!C79="選択","",IF('⑦1.活動計画変更（販促）'!C79="変更",'⑦1.活動計画変更（販促）'!C79,IF('⑦1.活動計画変更（販促）'!C79="中止","中止","")))</f>
        <v/>
      </c>
      <c r="J368" s="249" t="s">
        <v>188</v>
      </c>
      <c r="K368" s="250"/>
      <c r="L368" s="270" t="str">
        <f>IF(SUM(M368:O368)=0,"",SUM(M368:O368))</f>
        <v/>
      </c>
      <c r="M368" s="251" t="str">
        <f>IF(F368="","",IF(I$368="中止","",F368))</f>
        <v/>
      </c>
      <c r="N368" s="251" t="str">
        <f>IF(G368="","",IF(I$368="中止","",G368))</f>
        <v/>
      </c>
      <c r="O368" s="251" t="str">
        <f>IF(H368="","",IF(I$368="中止","",H368))</f>
        <v/>
      </c>
      <c r="P368" s="1186"/>
      <c r="Q368" s="1173"/>
      <c r="R368" s="1174"/>
      <c r="S368" s="240"/>
      <c r="T368" s="213"/>
    </row>
    <row r="369" spans="2:20" ht="19.5" hidden="1" customHeight="1">
      <c r="B369" s="1176"/>
      <c r="C369" s="252" t="s">
        <v>189</v>
      </c>
      <c r="D369" s="253"/>
      <c r="E369" s="271">
        <f t="shared" ref="E369:E375" si="182">SUM(F369:H369)</f>
        <v>0</v>
      </c>
      <c r="F369" s="271" t="str">
        <f>IF('①7.積算内訳（販促）'!F368="","",'①7.積算内訳（販促）'!F368)</f>
        <v/>
      </c>
      <c r="G369" s="271" t="str">
        <f>IF('①7.積算内訳（販促）'!G368="","",'①7.積算内訳（販促）'!G368)</f>
        <v/>
      </c>
      <c r="H369" s="657" t="str">
        <f>IF('①7.積算内訳（販促）'!H368="","",'①7.積算内訳（販促）'!H368)</f>
        <v/>
      </c>
      <c r="I369" s="1570"/>
      <c r="J369" s="252" t="s">
        <v>189</v>
      </c>
      <c r="K369" s="253"/>
      <c r="L369" s="271" t="str">
        <f t="shared" ref="L369:L376" si="183">IF(SUM(M369:O369)=0,"",SUM(M369:O369))</f>
        <v/>
      </c>
      <c r="M369" s="254" t="str">
        <f t="shared" ref="M369:M376" si="184">IF(F369="","",IF(I$368="中止","",F369))</f>
        <v/>
      </c>
      <c r="N369" s="254" t="str">
        <f t="shared" ref="N369:N376" si="185">IF(G369="","",IF(I$368="中止","",G369))</f>
        <v/>
      </c>
      <c r="O369" s="254" t="str">
        <f t="shared" ref="O369:O376" si="186">IF(H369="","",IF(I$368="中止","",H369))</f>
        <v/>
      </c>
      <c r="P369" s="1171"/>
      <c r="Q369" s="1168"/>
      <c r="R369" s="1169"/>
      <c r="S369" s="237"/>
    </row>
    <row r="370" spans="2:20" ht="19.5" hidden="1" customHeight="1">
      <c r="B370" s="1176"/>
      <c r="C370" s="252" t="s">
        <v>190</v>
      </c>
      <c r="D370" s="253"/>
      <c r="E370" s="271">
        <f t="shared" si="182"/>
        <v>0</v>
      </c>
      <c r="F370" s="271" t="str">
        <f>IF('①7.積算内訳（販促）'!F369="","",'①7.積算内訳（販促）'!F369)</f>
        <v/>
      </c>
      <c r="G370" s="271" t="str">
        <f>IF('①7.積算内訳（販促）'!G369="","",'①7.積算内訳（販促）'!G369)</f>
        <v/>
      </c>
      <c r="H370" s="657" t="str">
        <f>IF('①7.積算内訳（販促）'!H369="","",'①7.積算内訳（販促）'!H369)</f>
        <v/>
      </c>
      <c r="I370" s="1570"/>
      <c r="J370" s="252" t="s">
        <v>190</v>
      </c>
      <c r="K370" s="253"/>
      <c r="L370" s="271" t="str">
        <f t="shared" si="183"/>
        <v/>
      </c>
      <c r="M370" s="254" t="str">
        <f t="shared" si="184"/>
        <v/>
      </c>
      <c r="N370" s="254" t="str">
        <f t="shared" si="185"/>
        <v/>
      </c>
      <c r="O370" s="254" t="str">
        <f t="shared" si="186"/>
        <v/>
      </c>
      <c r="P370" s="1171"/>
      <c r="Q370" s="1168"/>
      <c r="R370" s="1169"/>
      <c r="S370" s="237"/>
    </row>
    <row r="371" spans="2:20" ht="19.5" hidden="1" customHeight="1">
      <c r="B371" s="1176"/>
      <c r="C371" s="255" t="s">
        <v>191</v>
      </c>
      <c r="D371" s="253"/>
      <c r="E371" s="271">
        <f t="shared" si="182"/>
        <v>0</v>
      </c>
      <c r="F371" s="271" t="str">
        <f>IF('①7.積算内訳（販促）'!F370="","",'①7.積算内訳（販促）'!F370)</f>
        <v/>
      </c>
      <c r="G371" s="271" t="str">
        <f>IF('①7.積算内訳（販促）'!G370="","",'①7.積算内訳（販促）'!G370)</f>
        <v/>
      </c>
      <c r="H371" s="657" t="str">
        <f>IF('①7.積算内訳（販促）'!H370="","",'①7.積算内訳（販促）'!H370)</f>
        <v/>
      </c>
      <c r="I371" s="1570"/>
      <c r="J371" s="255" t="s">
        <v>191</v>
      </c>
      <c r="K371" s="253"/>
      <c r="L371" s="271" t="str">
        <f t="shared" si="183"/>
        <v/>
      </c>
      <c r="M371" s="254" t="str">
        <f t="shared" si="184"/>
        <v/>
      </c>
      <c r="N371" s="254" t="str">
        <f t="shared" si="185"/>
        <v/>
      </c>
      <c r="O371" s="254" t="str">
        <f t="shared" si="186"/>
        <v/>
      </c>
      <c r="P371" s="1171"/>
      <c r="Q371" s="1168"/>
      <c r="R371" s="1169"/>
      <c r="S371" s="237"/>
    </row>
    <row r="372" spans="2:20" ht="19.5" hidden="1" customHeight="1">
      <c r="B372" s="1176"/>
      <c r="C372" s="252" t="s">
        <v>192</v>
      </c>
      <c r="D372" s="253"/>
      <c r="E372" s="271">
        <f t="shared" si="182"/>
        <v>0</v>
      </c>
      <c r="F372" s="271" t="str">
        <f>IF('①7.積算内訳（販促）'!F371="","",'①7.積算内訳（販促）'!F371)</f>
        <v/>
      </c>
      <c r="G372" s="271" t="str">
        <f>IF('①7.積算内訳（販促）'!G371="","",'①7.積算内訳（販促）'!G371)</f>
        <v/>
      </c>
      <c r="H372" s="657" t="str">
        <f>IF('①7.積算内訳（販促）'!H371="","",'①7.積算内訳（販促）'!H371)</f>
        <v/>
      </c>
      <c r="I372" s="1570"/>
      <c r="J372" s="252" t="s">
        <v>192</v>
      </c>
      <c r="K372" s="253"/>
      <c r="L372" s="271" t="str">
        <f t="shared" si="183"/>
        <v/>
      </c>
      <c r="M372" s="254" t="str">
        <f t="shared" si="184"/>
        <v/>
      </c>
      <c r="N372" s="254" t="str">
        <f t="shared" si="185"/>
        <v/>
      </c>
      <c r="O372" s="254" t="str">
        <f t="shared" si="186"/>
        <v/>
      </c>
      <c r="P372" s="1171"/>
      <c r="Q372" s="1168"/>
      <c r="R372" s="1169"/>
      <c r="S372" s="240"/>
      <c r="T372" s="213"/>
    </row>
    <row r="373" spans="2:20" ht="19.5" hidden="1" customHeight="1">
      <c r="B373" s="1176"/>
      <c r="C373" s="252" t="s">
        <v>193</v>
      </c>
      <c r="D373" s="253"/>
      <c r="E373" s="271">
        <f t="shared" si="182"/>
        <v>0</v>
      </c>
      <c r="F373" s="658" t="str">
        <f>IF('①7.積算内訳（販促）'!F372="","",'①7.積算内訳（販促）'!F372)</f>
        <v/>
      </c>
      <c r="G373" s="658" t="str">
        <f>IF('①7.積算内訳（販促）'!G372="","",'①7.積算内訳（販促）'!G372)</f>
        <v/>
      </c>
      <c r="H373" s="657" t="str">
        <f>IF('①7.積算内訳（販促）'!H372="","",'①7.積算内訳（販促）'!H372)</f>
        <v/>
      </c>
      <c r="I373" s="1570"/>
      <c r="J373" s="252" t="s">
        <v>193</v>
      </c>
      <c r="K373" s="253"/>
      <c r="L373" s="271" t="str">
        <f t="shared" si="183"/>
        <v/>
      </c>
      <c r="M373" s="256" t="str">
        <f t="shared" si="184"/>
        <v/>
      </c>
      <c r="N373" s="256" t="str">
        <f t="shared" si="185"/>
        <v/>
      </c>
      <c r="O373" s="256" t="str">
        <f t="shared" si="186"/>
        <v/>
      </c>
      <c r="P373" s="1171"/>
      <c r="Q373" s="1168"/>
      <c r="R373" s="1169"/>
      <c r="S373" s="240"/>
      <c r="T373" s="213"/>
    </row>
    <row r="374" spans="2:20" ht="19.5" hidden="1" customHeight="1">
      <c r="B374" s="1176"/>
      <c r="C374" s="257" t="s">
        <v>194</v>
      </c>
      <c r="D374" s="253"/>
      <c r="E374" s="271">
        <f t="shared" si="182"/>
        <v>0</v>
      </c>
      <c r="F374" s="271" t="str">
        <f>IF('①7.積算内訳（販促）'!F373="","",'①7.積算内訳（販促）'!F373)</f>
        <v/>
      </c>
      <c r="G374" s="271" t="str">
        <f>IF('①7.積算内訳（販促）'!G373="","",'①7.積算内訳（販促）'!G373)</f>
        <v/>
      </c>
      <c r="H374" s="657" t="str">
        <f>IF('①7.積算内訳（販促）'!H373="","",'①7.積算内訳（販促）'!H373)</f>
        <v/>
      </c>
      <c r="I374" s="1570"/>
      <c r="J374" s="257" t="s">
        <v>194</v>
      </c>
      <c r="K374" s="253"/>
      <c r="L374" s="271" t="str">
        <f t="shared" si="183"/>
        <v/>
      </c>
      <c r="M374" s="254" t="str">
        <f t="shared" si="184"/>
        <v/>
      </c>
      <c r="N374" s="254" t="str">
        <f t="shared" si="185"/>
        <v/>
      </c>
      <c r="O374" s="254" t="str">
        <f t="shared" si="186"/>
        <v/>
      </c>
      <c r="P374" s="1171"/>
      <c r="Q374" s="1168"/>
      <c r="R374" s="1169"/>
      <c r="S374" s="240"/>
      <c r="T374" s="213"/>
    </row>
    <row r="375" spans="2:20" ht="19.5" hidden="1" customHeight="1">
      <c r="B375" s="1176"/>
      <c r="C375" s="252" t="s">
        <v>195</v>
      </c>
      <c r="D375" s="253"/>
      <c r="E375" s="271">
        <f t="shared" si="182"/>
        <v>0</v>
      </c>
      <c r="F375" s="271" t="str">
        <f>IF('①7.積算内訳（販促）'!F374="","",'①7.積算内訳（販促）'!F374)</f>
        <v/>
      </c>
      <c r="G375" s="271" t="str">
        <f>IF('①7.積算内訳（販促）'!G374="","",'①7.積算内訳（販促）'!G374)</f>
        <v/>
      </c>
      <c r="H375" s="657" t="str">
        <f>IF('①7.積算内訳（販促）'!H374="","",'①7.積算内訳（販促）'!H374)</f>
        <v/>
      </c>
      <c r="I375" s="1570"/>
      <c r="J375" s="252" t="s">
        <v>195</v>
      </c>
      <c r="K375" s="253"/>
      <c r="L375" s="271" t="str">
        <f t="shared" si="183"/>
        <v/>
      </c>
      <c r="M375" s="254" t="str">
        <f t="shared" si="184"/>
        <v/>
      </c>
      <c r="N375" s="254" t="str">
        <f t="shared" si="185"/>
        <v/>
      </c>
      <c r="O375" s="254" t="str">
        <f t="shared" si="186"/>
        <v/>
      </c>
      <c r="P375" s="1171"/>
      <c r="Q375" s="1168"/>
      <c r="R375" s="1169"/>
      <c r="S375" s="240"/>
      <c r="T375" s="213"/>
    </row>
    <row r="376" spans="2:20" ht="19.5" hidden="1" customHeight="1" thickBot="1">
      <c r="B376" s="1176"/>
      <c r="C376" s="258" t="s">
        <v>196</v>
      </c>
      <c r="D376" s="662" t="str">
        <f>IF('①7.積算内訳（販促）'!D375="","",'①7.積算内訳（販促）'!D375)</f>
        <v/>
      </c>
      <c r="E376" s="277">
        <f>SUM(F376:H376)</f>
        <v>0</v>
      </c>
      <c r="F376" s="272" t="str">
        <f>IF('①7.積算内訳（販促）'!F375="","",'①7.積算内訳（販促）'!F375)</f>
        <v/>
      </c>
      <c r="G376" s="272" t="str">
        <f>IF('①7.積算内訳（販促）'!G375="","",'①7.積算内訳（販促）'!G375)</f>
        <v/>
      </c>
      <c r="H376" s="659" t="str">
        <f>IF('①7.積算内訳（販促）'!H375="","",'①7.積算内訳（販促）'!H375)</f>
        <v/>
      </c>
      <c r="I376" s="1571"/>
      <c r="J376" s="258" t="s">
        <v>196</v>
      </c>
      <c r="K376" s="259"/>
      <c r="L376" s="272" t="str">
        <f t="shared" si="183"/>
        <v/>
      </c>
      <c r="M376" s="260" t="str">
        <f t="shared" si="184"/>
        <v/>
      </c>
      <c r="N376" s="260" t="str">
        <f t="shared" si="185"/>
        <v/>
      </c>
      <c r="O376" s="260" t="str">
        <f t="shared" si="186"/>
        <v/>
      </c>
      <c r="P376" s="1171"/>
      <c r="Q376" s="1203"/>
      <c r="R376" s="1204"/>
      <c r="S376" s="240"/>
      <c r="T376" s="213"/>
    </row>
    <row r="377" spans="2:20" ht="37.5" hidden="1" customHeight="1">
      <c r="B377" s="268" t="str">
        <f>IF('①4.事業内容（販促）'!B42="","",'①4.事業内容（販促）'!B42)</f>
        <v/>
      </c>
      <c r="C377" s="1199" t="str">
        <f>IF('①4.事業内容（販促）'!C42="","",'①4.事業内容（販促）'!C42)</f>
        <v/>
      </c>
      <c r="D377" s="1200"/>
      <c r="E377" s="269">
        <f>SUM(E378:E386)</f>
        <v>0</v>
      </c>
      <c r="F377" s="269">
        <f>SUM(F378:F386)</f>
        <v>0</v>
      </c>
      <c r="G377" s="269">
        <f>SUM(G378:G386)</f>
        <v>0</v>
      </c>
      <c r="H377" s="661">
        <f>SUM(H378:H386)</f>
        <v>0</v>
      </c>
      <c r="I377" s="664" t="str">
        <f>IF(B377="","",B377)</f>
        <v/>
      </c>
      <c r="J377" s="1187" t="str">
        <f>IF('⑦1.活動計画変更（販促）'!C81="変更",'⑦1.活動計画変更（販促）'!D81,IF('⑦1.活動計画変更（販促）'!C81="選択",'⑦1.活動計画変更（販促）'!D80,""))</f>
        <v/>
      </c>
      <c r="K377" s="1188"/>
      <c r="L377" s="267" t="str">
        <f>IF(SUM(L378:L386)=0,"",SUM(L378:L386))</f>
        <v/>
      </c>
      <c r="M377" s="267" t="str">
        <f>IF(SUM(M378:M386)=0,"",SUM(M378:M386))</f>
        <v/>
      </c>
      <c r="N377" s="267" t="str">
        <f>IF(SUM(N378:N386)=0,"",SUM(N378:N386))</f>
        <v/>
      </c>
      <c r="O377" s="267" t="str">
        <f>IF(SUM(O378:O386)=0,"",SUM(O378:O386))</f>
        <v/>
      </c>
      <c r="P377" s="263"/>
      <c r="Q377" s="1201"/>
      <c r="R377" s="1202"/>
      <c r="S377" s="237"/>
    </row>
    <row r="378" spans="2:20" ht="19.5" hidden="1" customHeight="1">
      <c r="B378" s="1175"/>
      <c r="C378" s="249" t="s">
        <v>188</v>
      </c>
      <c r="D378" s="250"/>
      <c r="E378" s="270">
        <f>SUM(F378:H378)</f>
        <v>0</v>
      </c>
      <c r="F378" s="270" t="str">
        <f>IF('①7.積算内訳（販促）'!F377="","",'①7.積算内訳（販促）'!F377)</f>
        <v/>
      </c>
      <c r="G378" s="270" t="str">
        <f>IF('①7.積算内訳（販促）'!G377="","",'①7.積算内訳（販促）'!G377)</f>
        <v/>
      </c>
      <c r="H378" s="656" t="str">
        <f>IF('①7.積算内訳（販促）'!H377="","",'①7.積算内訳（販促）'!H377)</f>
        <v/>
      </c>
      <c r="I378" s="1569" t="str">
        <f>IF('⑦1.活動計画変更（販促）'!C81="選択","",IF('⑦1.活動計画変更（販促）'!C81="変更",'⑦1.活動計画変更（販促）'!C81,IF('⑦1.活動計画変更（販促）'!C81="中止","中止","")))</f>
        <v/>
      </c>
      <c r="J378" s="249" t="s">
        <v>188</v>
      </c>
      <c r="K378" s="250"/>
      <c r="L378" s="270" t="str">
        <f>IF(SUM(M378:O378)=0,"",SUM(M378:O378))</f>
        <v/>
      </c>
      <c r="M378" s="251" t="str">
        <f>IF(F378="","",IF(I$378="中止","",F378))</f>
        <v/>
      </c>
      <c r="N378" s="251" t="str">
        <f>IF(G378="","",IF(I$378="中止","",G378))</f>
        <v/>
      </c>
      <c r="O378" s="251" t="str">
        <f>IF(H378="","",IF(I$378="中止","",H378))</f>
        <v/>
      </c>
      <c r="P378" s="1186"/>
      <c r="Q378" s="1173"/>
      <c r="R378" s="1174"/>
      <c r="S378" s="240"/>
      <c r="T378" s="213"/>
    </row>
    <row r="379" spans="2:20" ht="19.5" hidden="1" customHeight="1">
      <c r="B379" s="1176"/>
      <c r="C379" s="252" t="s">
        <v>189</v>
      </c>
      <c r="D379" s="253"/>
      <c r="E379" s="271">
        <f t="shared" ref="E379:E385" si="187">SUM(F379:H379)</f>
        <v>0</v>
      </c>
      <c r="F379" s="271" t="str">
        <f>IF('①7.積算内訳（販促）'!F378="","",'①7.積算内訳（販促）'!F378)</f>
        <v/>
      </c>
      <c r="G379" s="271" t="str">
        <f>IF('①7.積算内訳（販促）'!G378="","",'①7.積算内訳（販促）'!G378)</f>
        <v/>
      </c>
      <c r="H379" s="657" t="str">
        <f>IF('①7.積算内訳（販促）'!H378="","",'①7.積算内訳（販促）'!H378)</f>
        <v/>
      </c>
      <c r="I379" s="1570"/>
      <c r="J379" s="252" t="s">
        <v>189</v>
      </c>
      <c r="K379" s="253"/>
      <c r="L379" s="271" t="str">
        <f t="shared" ref="L379:L386" si="188">IF(SUM(M379:O379)=0,"",SUM(M379:O379))</f>
        <v/>
      </c>
      <c r="M379" s="254" t="str">
        <f t="shared" ref="M379:M386" si="189">IF(F379="","",IF(I$378="中止","",F379))</f>
        <v/>
      </c>
      <c r="N379" s="254" t="str">
        <f t="shared" ref="N379:N386" si="190">IF(G379="","",IF(I$378="中止","",G379))</f>
        <v/>
      </c>
      <c r="O379" s="254" t="str">
        <f t="shared" ref="O379:O386" si="191">IF(H379="","",IF(I$378="中止","",H379))</f>
        <v/>
      </c>
      <c r="P379" s="1171"/>
      <c r="Q379" s="1168"/>
      <c r="R379" s="1169"/>
      <c r="S379" s="237"/>
    </row>
    <row r="380" spans="2:20" ht="19.5" hidden="1" customHeight="1">
      <c r="B380" s="1176"/>
      <c r="C380" s="252" t="s">
        <v>190</v>
      </c>
      <c r="D380" s="253"/>
      <c r="E380" s="271">
        <f t="shared" si="187"/>
        <v>0</v>
      </c>
      <c r="F380" s="271" t="str">
        <f>IF('①7.積算内訳（販促）'!F379="","",'①7.積算内訳（販促）'!F379)</f>
        <v/>
      </c>
      <c r="G380" s="271" t="str">
        <f>IF('①7.積算内訳（販促）'!G379="","",'①7.積算内訳（販促）'!G379)</f>
        <v/>
      </c>
      <c r="H380" s="657" t="str">
        <f>IF('①7.積算内訳（販促）'!H379="","",'①7.積算内訳（販促）'!H379)</f>
        <v/>
      </c>
      <c r="I380" s="1570"/>
      <c r="J380" s="252" t="s">
        <v>190</v>
      </c>
      <c r="K380" s="253"/>
      <c r="L380" s="271" t="str">
        <f t="shared" si="188"/>
        <v/>
      </c>
      <c r="M380" s="254" t="str">
        <f t="shared" si="189"/>
        <v/>
      </c>
      <c r="N380" s="254" t="str">
        <f t="shared" si="190"/>
        <v/>
      </c>
      <c r="O380" s="254" t="str">
        <f t="shared" si="191"/>
        <v/>
      </c>
      <c r="P380" s="1171"/>
      <c r="Q380" s="1168"/>
      <c r="R380" s="1169"/>
      <c r="S380" s="237"/>
    </row>
    <row r="381" spans="2:20" ht="19.5" hidden="1" customHeight="1">
      <c r="B381" s="1176"/>
      <c r="C381" s="255" t="s">
        <v>191</v>
      </c>
      <c r="D381" s="253"/>
      <c r="E381" s="271">
        <f t="shared" si="187"/>
        <v>0</v>
      </c>
      <c r="F381" s="271" t="str">
        <f>IF('①7.積算内訳（販促）'!F380="","",'①7.積算内訳（販促）'!F380)</f>
        <v/>
      </c>
      <c r="G381" s="271" t="str">
        <f>IF('①7.積算内訳（販促）'!G380="","",'①7.積算内訳（販促）'!G380)</f>
        <v/>
      </c>
      <c r="H381" s="657" t="str">
        <f>IF('①7.積算内訳（販促）'!H380="","",'①7.積算内訳（販促）'!H380)</f>
        <v/>
      </c>
      <c r="I381" s="1570"/>
      <c r="J381" s="255" t="s">
        <v>191</v>
      </c>
      <c r="K381" s="253"/>
      <c r="L381" s="271" t="str">
        <f t="shared" si="188"/>
        <v/>
      </c>
      <c r="M381" s="254" t="str">
        <f t="shared" si="189"/>
        <v/>
      </c>
      <c r="N381" s="254" t="str">
        <f t="shared" si="190"/>
        <v/>
      </c>
      <c r="O381" s="254" t="str">
        <f t="shared" si="191"/>
        <v/>
      </c>
      <c r="P381" s="1171"/>
      <c r="Q381" s="1168"/>
      <c r="R381" s="1169"/>
      <c r="S381" s="237"/>
    </row>
    <row r="382" spans="2:20" ht="19.5" hidden="1" customHeight="1">
      <c r="B382" s="1176"/>
      <c r="C382" s="252" t="s">
        <v>192</v>
      </c>
      <c r="D382" s="253"/>
      <c r="E382" s="271">
        <f t="shared" si="187"/>
        <v>0</v>
      </c>
      <c r="F382" s="271" t="str">
        <f>IF('①7.積算内訳（販促）'!F381="","",'①7.積算内訳（販促）'!F381)</f>
        <v/>
      </c>
      <c r="G382" s="271" t="str">
        <f>IF('①7.積算内訳（販促）'!G381="","",'①7.積算内訳（販促）'!G381)</f>
        <v/>
      </c>
      <c r="H382" s="657" t="str">
        <f>IF('①7.積算内訳（販促）'!H381="","",'①7.積算内訳（販促）'!H381)</f>
        <v/>
      </c>
      <c r="I382" s="1570"/>
      <c r="J382" s="252" t="s">
        <v>192</v>
      </c>
      <c r="K382" s="253"/>
      <c r="L382" s="271" t="str">
        <f t="shared" si="188"/>
        <v/>
      </c>
      <c r="M382" s="254" t="str">
        <f t="shared" si="189"/>
        <v/>
      </c>
      <c r="N382" s="254" t="str">
        <f t="shared" si="190"/>
        <v/>
      </c>
      <c r="O382" s="254" t="str">
        <f t="shared" si="191"/>
        <v/>
      </c>
      <c r="P382" s="1171"/>
      <c r="Q382" s="1168"/>
      <c r="R382" s="1169"/>
      <c r="S382" s="240"/>
      <c r="T382" s="213"/>
    </row>
    <row r="383" spans="2:20" ht="19.5" hidden="1" customHeight="1">
      <c r="B383" s="1176"/>
      <c r="C383" s="252" t="s">
        <v>193</v>
      </c>
      <c r="D383" s="253"/>
      <c r="E383" s="271">
        <f t="shared" si="187"/>
        <v>0</v>
      </c>
      <c r="F383" s="658" t="str">
        <f>IF('①7.積算内訳（販促）'!F382="","",'①7.積算内訳（販促）'!F382)</f>
        <v/>
      </c>
      <c r="G383" s="658" t="str">
        <f>IF('①7.積算内訳（販促）'!G382="","",'①7.積算内訳（販促）'!G382)</f>
        <v/>
      </c>
      <c r="H383" s="657" t="str">
        <f>IF('①7.積算内訳（販促）'!H382="","",'①7.積算内訳（販促）'!H382)</f>
        <v/>
      </c>
      <c r="I383" s="1570"/>
      <c r="J383" s="252" t="s">
        <v>193</v>
      </c>
      <c r="K383" s="253"/>
      <c r="L383" s="271" t="str">
        <f t="shared" si="188"/>
        <v/>
      </c>
      <c r="M383" s="256" t="str">
        <f t="shared" si="189"/>
        <v/>
      </c>
      <c r="N383" s="256" t="str">
        <f t="shared" si="190"/>
        <v/>
      </c>
      <c r="O383" s="256" t="str">
        <f t="shared" si="191"/>
        <v/>
      </c>
      <c r="P383" s="1171"/>
      <c r="Q383" s="1191"/>
      <c r="R383" s="1192"/>
      <c r="S383" s="240"/>
      <c r="T383" s="213"/>
    </row>
    <row r="384" spans="2:20" ht="19.5" hidden="1" customHeight="1">
      <c r="B384" s="1176"/>
      <c r="C384" s="257" t="s">
        <v>194</v>
      </c>
      <c r="D384" s="253"/>
      <c r="E384" s="271">
        <f t="shared" si="187"/>
        <v>0</v>
      </c>
      <c r="F384" s="271" t="str">
        <f>IF('①7.積算内訳（販促）'!F383="","",'①7.積算内訳（販促）'!F383)</f>
        <v/>
      </c>
      <c r="G384" s="271" t="str">
        <f>IF('①7.積算内訳（販促）'!G383="","",'①7.積算内訳（販促）'!G383)</f>
        <v/>
      </c>
      <c r="H384" s="657" t="str">
        <f>IF('①7.積算内訳（販促）'!H383="","",'①7.積算内訳（販促）'!H383)</f>
        <v/>
      </c>
      <c r="I384" s="1570"/>
      <c r="J384" s="257" t="s">
        <v>194</v>
      </c>
      <c r="K384" s="253"/>
      <c r="L384" s="271" t="str">
        <f t="shared" si="188"/>
        <v/>
      </c>
      <c r="M384" s="254" t="str">
        <f t="shared" si="189"/>
        <v/>
      </c>
      <c r="N384" s="254" t="str">
        <f t="shared" si="190"/>
        <v/>
      </c>
      <c r="O384" s="254" t="str">
        <f t="shared" si="191"/>
        <v/>
      </c>
      <c r="P384" s="1171"/>
      <c r="Q384" s="1168"/>
      <c r="R384" s="1169"/>
      <c r="S384" s="240"/>
      <c r="T384" s="213"/>
    </row>
    <row r="385" spans="2:20" ht="19.5" hidden="1" customHeight="1">
      <c r="B385" s="1176"/>
      <c r="C385" s="252" t="s">
        <v>195</v>
      </c>
      <c r="D385" s="253"/>
      <c r="E385" s="271">
        <f t="shared" si="187"/>
        <v>0</v>
      </c>
      <c r="F385" s="271" t="str">
        <f>IF('①7.積算内訳（販促）'!F384="","",'①7.積算内訳（販促）'!F384)</f>
        <v/>
      </c>
      <c r="G385" s="271" t="str">
        <f>IF('①7.積算内訳（販促）'!G384="","",'①7.積算内訳（販促）'!G384)</f>
        <v/>
      </c>
      <c r="H385" s="657" t="str">
        <f>IF('①7.積算内訳（販促）'!H384="","",'①7.積算内訳（販促）'!H384)</f>
        <v/>
      </c>
      <c r="I385" s="1570"/>
      <c r="J385" s="252" t="s">
        <v>195</v>
      </c>
      <c r="K385" s="253"/>
      <c r="L385" s="271" t="str">
        <f t="shared" si="188"/>
        <v/>
      </c>
      <c r="M385" s="254" t="str">
        <f t="shared" si="189"/>
        <v/>
      </c>
      <c r="N385" s="254" t="str">
        <f t="shared" si="190"/>
        <v/>
      </c>
      <c r="O385" s="254" t="str">
        <f t="shared" si="191"/>
        <v/>
      </c>
      <c r="P385" s="1171"/>
      <c r="Q385" s="1168"/>
      <c r="R385" s="1169"/>
      <c r="S385" s="240"/>
      <c r="T385" s="213"/>
    </row>
    <row r="386" spans="2:20" ht="19.5" hidden="1" customHeight="1" thickBot="1">
      <c r="B386" s="1177"/>
      <c r="C386" s="258" t="s">
        <v>196</v>
      </c>
      <c r="D386" s="662" t="str">
        <f>IF('①7.積算内訳（販促）'!D385="","",'①7.積算内訳（販促）'!D385)</f>
        <v/>
      </c>
      <c r="E386" s="272">
        <f>SUM(F386:H386)</f>
        <v>0</v>
      </c>
      <c r="F386" s="272" t="str">
        <f>IF('①7.積算内訳（販促）'!F385="","",'①7.積算内訳（販促）'!F385)</f>
        <v/>
      </c>
      <c r="G386" s="272" t="str">
        <f>IF('①7.積算内訳（販促）'!G385="","",'①7.積算内訳（販促）'!G385)</f>
        <v/>
      </c>
      <c r="H386" s="659" t="str">
        <f>IF('①7.積算内訳（販促）'!H385="","",'①7.積算内訳（販促）'!H385)</f>
        <v/>
      </c>
      <c r="I386" s="1571"/>
      <c r="J386" s="258" t="s">
        <v>196</v>
      </c>
      <c r="K386" s="259"/>
      <c r="L386" s="272" t="str">
        <f t="shared" si="188"/>
        <v/>
      </c>
      <c r="M386" s="260" t="str">
        <f t="shared" si="189"/>
        <v/>
      </c>
      <c r="N386" s="260" t="str">
        <f t="shared" si="190"/>
        <v/>
      </c>
      <c r="O386" s="260" t="str">
        <f t="shared" si="191"/>
        <v/>
      </c>
      <c r="P386" s="1172"/>
      <c r="Q386" s="1189"/>
      <c r="R386" s="1190"/>
      <c r="S386" s="240"/>
      <c r="T386" s="213"/>
    </row>
    <row r="387" spans="2:20" ht="37.5" hidden="1" customHeight="1">
      <c r="B387" s="368" t="str">
        <f>IF('①4.事業内容（販促）'!B43="","",'①4.事業内容（販促）'!B43)</f>
        <v/>
      </c>
      <c r="C387" s="1187" t="str">
        <f>IF('①4.事業内容（販促）'!C43="","",'①4.事業内容（販促）'!C43)</f>
        <v/>
      </c>
      <c r="D387" s="1188"/>
      <c r="E387" s="267">
        <f>SUM(E388:E396)</f>
        <v>0</v>
      </c>
      <c r="F387" s="267">
        <f>SUM(F388:F396)</f>
        <v>0</v>
      </c>
      <c r="G387" s="267">
        <f>SUM(G388:G396)</f>
        <v>0</v>
      </c>
      <c r="H387" s="660">
        <f>SUM(H388:H396)</f>
        <v>0</v>
      </c>
      <c r="I387" s="664" t="str">
        <f>IF(B387="","",B387)</f>
        <v/>
      </c>
      <c r="J387" s="1187" t="str">
        <f>IF('⑦1.活動計画変更（販促）'!C83="変更",'⑦1.活動計画変更（販促）'!D83,IF('⑦1.活動計画変更（販促）'!C83="選択",'⑦1.活動計画変更（販促）'!D82,""))</f>
        <v/>
      </c>
      <c r="K387" s="1188"/>
      <c r="L387" s="267" t="str">
        <f>IF(SUM(L388:L396)=0,"",SUM(L388:L396))</f>
        <v/>
      </c>
      <c r="M387" s="267" t="str">
        <f>IF(SUM(M388:M396)=0,"",SUM(M388:M396))</f>
        <v/>
      </c>
      <c r="N387" s="267" t="str">
        <f>IF(SUM(N388:N396)=0,"",SUM(N388:N396))</f>
        <v/>
      </c>
      <c r="O387" s="267" t="str">
        <f>IF(SUM(O388:O396)=0,"",SUM(O388:O396))</f>
        <v/>
      </c>
      <c r="P387" s="261"/>
      <c r="Q387" s="1195"/>
      <c r="R387" s="1196"/>
      <c r="S387" s="237"/>
    </row>
    <row r="388" spans="2:20" ht="19.5" hidden="1" customHeight="1">
      <c r="B388" s="1175"/>
      <c r="C388" s="249" t="s">
        <v>188</v>
      </c>
      <c r="D388" s="250"/>
      <c r="E388" s="270">
        <f>SUM(F388:H388)</f>
        <v>0</v>
      </c>
      <c r="F388" s="270" t="str">
        <f>IF('①7.積算内訳（販促）'!F387="","",'①7.積算内訳（販促）'!F387)</f>
        <v/>
      </c>
      <c r="G388" s="270" t="str">
        <f>IF('①7.積算内訳（販促）'!G387="","",'①7.積算内訳（販促）'!G387)</f>
        <v/>
      </c>
      <c r="H388" s="656" t="str">
        <f>IF('①7.積算内訳（販促）'!H387="","",'①7.積算内訳（販促）'!H387)</f>
        <v/>
      </c>
      <c r="I388" s="1569" t="str">
        <f>IF('⑦1.活動計画変更（販促）'!C83="選択","",IF('⑦1.活動計画変更（販促）'!C83="変更",'⑦1.活動計画変更（販促）'!C83,IF('⑦1.活動計画変更（販促）'!C83="中止","中止","")))</f>
        <v/>
      </c>
      <c r="J388" s="249" t="s">
        <v>188</v>
      </c>
      <c r="K388" s="250"/>
      <c r="L388" s="270" t="str">
        <f>IF(SUM(M388:O388)=0,"",SUM(M388:O388))</f>
        <v/>
      </c>
      <c r="M388" s="251" t="str">
        <f>IF(F388="","",IF(I$388="中止","",F388))</f>
        <v/>
      </c>
      <c r="N388" s="251" t="str">
        <f>IF(G388="","",IF(I$388="中止","",G388))</f>
        <v/>
      </c>
      <c r="O388" s="251" t="str">
        <f>IF(H388="","",IF(I$388="中止","",H388))</f>
        <v/>
      </c>
      <c r="P388" s="1186"/>
      <c r="Q388" s="1173"/>
      <c r="R388" s="1174"/>
      <c r="S388" s="240"/>
      <c r="T388" s="213"/>
    </row>
    <row r="389" spans="2:20" ht="19.5" hidden="1" customHeight="1">
      <c r="B389" s="1176"/>
      <c r="C389" s="252" t="s">
        <v>189</v>
      </c>
      <c r="D389" s="253"/>
      <c r="E389" s="271">
        <f t="shared" ref="E389:E395" si="192">SUM(F389:H389)</f>
        <v>0</v>
      </c>
      <c r="F389" s="271" t="str">
        <f>IF('①7.積算内訳（販促）'!F388="","",'①7.積算内訳（販促）'!F388)</f>
        <v/>
      </c>
      <c r="G389" s="271" t="str">
        <f>IF('①7.積算内訳（販促）'!G388="","",'①7.積算内訳（販促）'!G388)</f>
        <v/>
      </c>
      <c r="H389" s="657" t="str">
        <f>IF('①7.積算内訳（販促）'!H388="","",'①7.積算内訳（販促）'!H388)</f>
        <v/>
      </c>
      <c r="I389" s="1570"/>
      <c r="J389" s="252" t="s">
        <v>189</v>
      </c>
      <c r="K389" s="253"/>
      <c r="L389" s="271" t="str">
        <f t="shared" ref="L389:L396" si="193">IF(SUM(M389:O389)=0,"",SUM(M389:O389))</f>
        <v/>
      </c>
      <c r="M389" s="254" t="str">
        <f t="shared" ref="M389:M396" si="194">IF(F389="","",IF(I$388="中止","",F389))</f>
        <v/>
      </c>
      <c r="N389" s="254" t="str">
        <f t="shared" ref="N389:N396" si="195">IF(G389="","",IF(I$388="中止","",G389))</f>
        <v/>
      </c>
      <c r="O389" s="254" t="str">
        <f t="shared" ref="O389:O396" si="196">IF(H389="","",IF(I$388="中止","",H389))</f>
        <v/>
      </c>
      <c r="P389" s="1171"/>
      <c r="Q389" s="1168"/>
      <c r="R389" s="1169"/>
      <c r="S389" s="237"/>
    </row>
    <row r="390" spans="2:20" ht="19.5" hidden="1" customHeight="1">
      <c r="B390" s="1176"/>
      <c r="C390" s="252" t="s">
        <v>190</v>
      </c>
      <c r="D390" s="253"/>
      <c r="E390" s="271">
        <f t="shared" si="192"/>
        <v>0</v>
      </c>
      <c r="F390" s="271" t="str">
        <f>IF('①7.積算内訳（販促）'!F389="","",'①7.積算内訳（販促）'!F389)</f>
        <v/>
      </c>
      <c r="G390" s="271" t="str">
        <f>IF('①7.積算内訳（販促）'!G389="","",'①7.積算内訳（販促）'!G389)</f>
        <v/>
      </c>
      <c r="H390" s="657" t="str">
        <f>IF('①7.積算内訳（販促）'!H389="","",'①7.積算内訳（販促）'!H389)</f>
        <v/>
      </c>
      <c r="I390" s="1570"/>
      <c r="J390" s="252" t="s">
        <v>190</v>
      </c>
      <c r="K390" s="253"/>
      <c r="L390" s="271" t="str">
        <f t="shared" si="193"/>
        <v/>
      </c>
      <c r="M390" s="254" t="str">
        <f t="shared" si="194"/>
        <v/>
      </c>
      <c r="N390" s="254" t="str">
        <f t="shared" si="195"/>
        <v/>
      </c>
      <c r="O390" s="254" t="str">
        <f t="shared" si="196"/>
        <v/>
      </c>
      <c r="P390" s="1171"/>
      <c r="Q390" s="1168"/>
      <c r="R390" s="1169"/>
      <c r="S390" s="237"/>
    </row>
    <row r="391" spans="2:20" ht="19.5" hidden="1" customHeight="1">
      <c r="B391" s="1176"/>
      <c r="C391" s="255" t="s">
        <v>191</v>
      </c>
      <c r="D391" s="253"/>
      <c r="E391" s="271">
        <f t="shared" si="192"/>
        <v>0</v>
      </c>
      <c r="F391" s="271" t="str">
        <f>IF('①7.積算内訳（販促）'!F390="","",'①7.積算内訳（販促）'!F390)</f>
        <v/>
      </c>
      <c r="G391" s="271" t="str">
        <f>IF('①7.積算内訳（販促）'!G390="","",'①7.積算内訳（販促）'!G390)</f>
        <v/>
      </c>
      <c r="H391" s="657" t="str">
        <f>IF('①7.積算内訳（販促）'!H390="","",'①7.積算内訳（販促）'!H390)</f>
        <v/>
      </c>
      <c r="I391" s="1570"/>
      <c r="J391" s="255" t="s">
        <v>191</v>
      </c>
      <c r="K391" s="253"/>
      <c r="L391" s="271" t="str">
        <f t="shared" si="193"/>
        <v/>
      </c>
      <c r="M391" s="254" t="str">
        <f t="shared" si="194"/>
        <v/>
      </c>
      <c r="N391" s="254" t="str">
        <f t="shared" si="195"/>
        <v/>
      </c>
      <c r="O391" s="254" t="str">
        <f t="shared" si="196"/>
        <v/>
      </c>
      <c r="P391" s="1171"/>
      <c r="Q391" s="1168"/>
      <c r="R391" s="1169"/>
      <c r="S391" s="237"/>
    </row>
    <row r="392" spans="2:20" ht="19.5" hidden="1" customHeight="1">
      <c r="B392" s="1176"/>
      <c r="C392" s="252" t="s">
        <v>192</v>
      </c>
      <c r="D392" s="253"/>
      <c r="E392" s="271">
        <f t="shared" si="192"/>
        <v>0</v>
      </c>
      <c r="F392" s="271" t="str">
        <f>IF('①7.積算内訳（販促）'!F391="","",'①7.積算内訳（販促）'!F391)</f>
        <v/>
      </c>
      <c r="G392" s="271" t="str">
        <f>IF('①7.積算内訳（販促）'!G391="","",'①7.積算内訳（販促）'!G391)</f>
        <v/>
      </c>
      <c r="H392" s="657" t="str">
        <f>IF('①7.積算内訳（販促）'!H391="","",'①7.積算内訳（販促）'!H391)</f>
        <v/>
      </c>
      <c r="I392" s="1570"/>
      <c r="J392" s="252" t="s">
        <v>192</v>
      </c>
      <c r="K392" s="253"/>
      <c r="L392" s="271" t="str">
        <f t="shared" si="193"/>
        <v/>
      </c>
      <c r="M392" s="254" t="str">
        <f t="shared" si="194"/>
        <v/>
      </c>
      <c r="N392" s="254" t="str">
        <f t="shared" si="195"/>
        <v/>
      </c>
      <c r="O392" s="254" t="str">
        <f t="shared" si="196"/>
        <v/>
      </c>
      <c r="P392" s="1171"/>
      <c r="Q392" s="1168"/>
      <c r="R392" s="1169"/>
      <c r="S392" s="240"/>
      <c r="T392" s="213"/>
    </row>
    <row r="393" spans="2:20" ht="19.5" hidden="1" customHeight="1">
      <c r="B393" s="1176"/>
      <c r="C393" s="252" t="s">
        <v>193</v>
      </c>
      <c r="D393" s="253"/>
      <c r="E393" s="271">
        <f t="shared" si="192"/>
        <v>0</v>
      </c>
      <c r="F393" s="658" t="str">
        <f>IF('①7.積算内訳（販促）'!F392="","",'①7.積算内訳（販促）'!F392)</f>
        <v/>
      </c>
      <c r="G393" s="658" t="str">
        <f>IF('①7.積算内訳（販促）'!G392="","",'①7.積算内訳（販促）'!G392)</f>
        <v/>
      </c>
      <c r="H393" s="657" t="str">
        <f>IF('①7.積算内訳（販促）'!H392="","",'①7.積算内訳（販促）'!H392)</f>
        <v/>
      </c>
      <c r="I393" s="1570"/>
      <c r="J393" s="252" t="s">
        <v>193</v>
      </c>
      <c r="K393" s="253"/>
      <c r="L393" s="271" t="str">
        <f t="shared" si="193"/>
        <v/>
      </c>
      <c r="M393" s="256" t="str">
        <f t="shared" si="194"/>
        <v/>
      </c>
      <c r="N393" s="256" t="str">
        <f t="shared" si="195"/>
        <v/>
      </c>
      <c r="O393" s="256" t="str">
        <f t="shared" si="196"/>
        <v/>
      </c>
      <c r="P393" s="1171"/>
      <c r="Q393" s="1168"/>
      <c r="R393" s="1169"/>
      <c r="S393" s="240"/>
      <c r="T393" s="213"/>
    </row>
    <row r="394" spans="2:20" ht="19.5" hidden="1" customHeight="1">
      <c r="B394" s="1176"/>
      <c r="C394" s="257" t="s">
        <v>194</v>
      </c>
      <c r="D394" s="253"/>
      <c r="E394" s="271">
        <f t="shared" si="192"/>
        <v>0</v>
      </c>
      <c r="F394" s="271" t="str">
        <f>IF('①7.積算内訳（販促）'!F393="","",'①7.積算内訳（販促）'!F393)</f>
        <v/>
      </c>
      <c r="G394" s="271" t="str">
        <f>IF('①7.積算内訳（販促）'!G393="","",'①7.積算内訳（販促）'!G393)</f>
        <v/>
      </c>
      <c r="H394" s="657" t="str">
        <f>IF('①7.積算内訳（販促）'!H393="","",'①7.積算内訳（販促）'!H393)</f>
        <v/>
      </c>
      <c r="I394" s="1570"/>
      <c r="J394" s="257" t="s">
        <v>194</v>
      </c>
      <c r="K394" s="253"/>
      <c r="L394" s="271" t="str">
        <f t="shared" si="193"/>
        <v/>
      </c>
      <c r="M394" s="254" t="str">
        <f t="shared" si="194"/>
        <v/>
      </c>
      <c r="N394" s="254" t="str">
        <f t="shared" si="195"/>
        <v/>
      </c>
      <c r="O394" s="254" t="str">
        <f t="shared" si="196"/>
        <v/>
      </c>
      <c r="P394" s="1171"/>
      <c r="Q394" s="1168"/>
      <c r="R394" s="1169"/>
      <c r="S394" s="240"/>
      <c r="T394" s="213"/>
    </row>
    <row r="395" spans="2:20" ht="19.5" hidden="1" customHeight="1">
      <c r="B395" s="1176"/>
      <c r="C395" s="252" t="s">
        <v>195</v>
      </c>
      <c r="D395" s="253"/>
      <c r="E395" s="271">
        <f t="shared" si="192"/>
        <v>0</v>
      </c>
      <c r="F395" s="271" t="str">
        <f>IF('①7.積算内訳（販促）'!F394="","",'①7.積算内訳（販促）'!F394)</f>
        <v/>
      </c>
      <c r="G395" s="271" t="str">
        <f>IF('①7.積算内訳（販促）'!G394="","",'①7.積算内訳（販促）'!G394)</f>
        <v/>
      </c>
      <c r="H395" s="657" t="str">
        <f>IF('①7.積算内訳（販促）'!H394="","",'①7.積算内訳（販促）'!H394)</f>
        <v/>
      </c>
      <c r="I395" s="1570"/>
      <c r="J395" s="252" t="s">
        <v>195</v>
      </c>
      <c r="K395" s="253"/>
      <c r="L395" s="271" t="str">
        <f t="shared" si="193"/>
        <v/>
      </c>
      <c r="M395" s="254" t="str">
        <f t="shared" si="194"/>
        <v/>
      </c>
      <c r="N395" s="254" t="str">
        <f t="shared" si="195"/>
        <v/>
      </c>
      <c r="O395" s="254" t="str">
        <f t="shared" si="196"/>
        <v/>
      </c>
      <c r="P395" s="1171"/>
      <c r="Q395" s="1168"/>
      <c r="R395" s="1169"/>
      <c r="S395" s="240"/>
      <c r="T395" s="213"/>
    </row>
    <row r="396" spans="2:20" ht="19.5" hidden="1" customHeight="1" thickBot="1">
      <c r="B396" s="1176"/>
      <c r="C396" s="258" t="s">
        <v>196</v>
      </c>
      <c r="D396" s="662" t="str">
        <f>IF('①7.積算内訳（販促）'!D395="","",'①7.積算内訳（販促）'!D395)</f>
        <v/>
      </c>
      <c r="E396" s="277">
        <f>SUM(F396:H396)</f>
        <v>0</v>
      </c>
      <c r="F396" s="272" t="str">
        <f>IF('①7.積算内訳（販促）'!F395="","",'①7.積算内訳（販促）'!F395)</f>
        <v/>
      </c>
      <c r="G396" s="272" t="str">
        <f>IF('①7.積算内訳（販促）'!G395="","",'①7.積算内訳（販促）'!G395)</f>
        <v/>
      </c>
      <c r="H396" s="659" t="str">
        <f>IF('①7.積算内訳（販促）'!H395="","",'①7.積算内訳（販促）'!H395)</f>
        <v/>
      </c>
      <c r="I396" s="1571"/>
      <c r="J396" s="258" t="s">
        <v>196</v>
      </c>
      <c r="K396" s="259"/>
      <c r="L396" s="272" t="str">
        <f t="shared" si="193"/>
        <v/>
      </c>
      <c r="M396" s="260" t="str">
        <f t="shared" si="194"/>
        <v/>
      </c>
      <c r="N396" s="260" t="str">
        <f t="shared" si="195"/>
        <v/>
      </c>
      <c r="O396" s="260" t="str">
        <f t="shared" si="196"/>
        <v/>
      </c>
      <c r="P396" s="1171"/>
      <c r="Q396" s="1203"/>
      <c r="R396" s="1204"/>
      <c r="S396" s="240"/>
      <c r="T396" s="213"/>
    </row>
    <row r="397" spans="2:20" ht="37.5" hidden="1" customHeight="1">
      <c r="B397" s="268" t="str">
        <f>IF('①4.事業内容（販促）'!B44="","",'①4.事業内容（販促）'!B44)</f>
        <v/>
      </c>
      <c r="C397" s="1199" t="str">
        <f>IF('①4.事業内容（販促）'!C44="","",'①4.事業内容（販促）'!C44)</f>
        <v/>
      </c>
      <c r="D397" s="1200"/>
      <c r="E397" s="269">
        <f>SUM(E398:E406)</f>
        <v>0</v>
      </c>
      <c r="F397" s="269">
        <f>SUM(F398:F406)</f>
        <v>0</v>
      </c>
      <c r="G397" s="269">
        <f>SUM(G398:G406)</f>
        <v>0</v>
      </c>
      <c r="H397" s="661">
        <f>SUM(H398:H406)</f>
        <v>0</v>
      </c>
      <c r="I397" s="664" t="str">
        <f>IF(B397="","",B397)</f>
        <v/>
      </c>
      <c r="J397" s="1187" t="str">
        <f>IF('⑦1.活動計画変更（販促）'!C85="変更",'⑦1.活動計画変更（販促）'!D85,IF('⑦1.活動計画変更（販促）'!C85="選択",'⑦1.活動計画変更（販促）'!D84,""))</f>
        <v/>
      </c>
      <c r="K397" s="1188"/>
      <c r="L397" s="267" t="str">
        <f>IF(SUM(L398:L406)=0,"",SUM(L398:L406))</f>
        <v/>
      </c>
      <c r="M397" s="267" t="str">
        <f>IF(SUM(M398:M406)=0,"",SUM(M398:M406))</f>
        <v/>
      </c>
      <c r="N397" s="267" t="str">
        <f>IF(SUM(N398:N406)=0,"",SUM(N398:N406))</f>
        <v/>
      </c>
      <c r="O397" s="267" t="str">
        <f>IF(SUM(O398:O406)=0,"",SUM(O398:O406))</f>
        <v/>
      </c>
      <c r="P397" s="263"/>
      <c r="Q397" s="1201"/>
      <c r="R397" s="1202"/>
      <c r="S397" s="237"/>
    </row>
    <row r="398" spans="2:20" ht="19.5" hidden="1" customHeight="1">
      <c r="B398" s="1175"/>
      <c r="C398" s="249" t="s">
        <v>188</v>
      </c>
      <c r="D398" s="250"/>
      <c r="E398" s="270">
        <f>SUM(F398:H398)</f>
        <v>0</v>
      </c>
      <c r="F398" s="270" t="str">
        <f>IF('①7.積算内訳（販促）'!F397="","",'①7.積算内訳（販促）'!F397)</f>
        <v/>
      </c>
      <c r="G398" s="270" t="str">
        <f>IF('①7.積算内訳（販促）'!G397="","",'①7.積算内訳（販促）'!G397)</f>
        <v/>
      </c>
      <c r="H398" s="656" t="str">
        <f>IF('①7.積算内訳（販促）'!H397="","",'①7.積算内訳（販促）'!H397)</f>
        <v/>
      </c>
      <c r="I398" s="1569" t="str">
        <f>IF('⑦1.活動計画変更（販促）'!C85="選択","",IF('⑦1.活動計画変更（販促）'!C85="変更",'⑦1.活動計画変更（販促）'!C85,IF('⑦1.活動計画変更（販促）'!C85="中止","中止","")))</f>
        <v/>
      </c>
      <c r="J398" s="249" t="s">
        <v>188</v>
      </c>
      <c r="K398" s="250"/>
      <c r="L398" s="270" t="str">
        <f>IF(SUM(M398:O398)=0,"",SUM(M398:O398))</f>
        <v/>
      </c>
      <c r="M398" s="251" t="str">
        <f>IF(F398="","",IF(I$398="中止","",F398))</f>
        <v/>
      </c>
      <c r="N398" s="251" t="str">
        <f>IF(G398="","",IF(I$398="中止","",G398))</f>
        <v/>
      </c>
      <c r="O398" s="251" t="str">
        <f>IF(H398="","",IF(I$398="中止","",H398))</f>
        <v/>
      </c>
      <c r="P398" s="1186"/>
      <c r="Q398" s="1173"/>
      <c r="R398" s="1174"/>
      <c r="S398" s="240"/>
      <c r="T398" s="213"/>
    </row>
    <row r="399" spans="2:20" ht="19.5" hidden="1" customHeight="1">
      <c r="B399" s="1176"/>
      <c r="C399" s="252" t="s">
        <v>189</v>
      </c>
      <c r="D399" s="253"/>
      <c r="E399" s="271">
        <f t="shared" ref="E399:E405" si="197">SUM(F399:H399)</f>
        <v>0</v>
      </c>
      <c r="F399" s="271" t="str">
        <f>IF('①7.積算内訳（販促）'!F398="","",'①7.積算内訳（販促）'!F398)</f>
        <v/>
      </c>
      <c r="G399" s="271" t="str">
        <f>IF('①7.積算内訳（販促）'!G398="","",'①7.積算内訳（販促）'!G398)</f>
        <v/>
      </c>
      <c r="H399" s="657" t="str">
        <f>IF('①7.積算内訳（販促）'!H398="","",'①7.積算内訳（販促）'!H398)</f>
        <v/>
      </c>
      <c r="I399" s="1570"/>
      <c r="J399" s="252" t="s">
        <v>189</v>
      </c>
      <c r="K399" s="253"/>
      <c r="L399" s="271" t="str">
        <f t="shared" ref="L399:L406" si="198">IF(SUM(M399:O399)=0,"",SUM(M399:O399))</f>
        <v/>
      </c>
      <c r="M399" s="254" t="str">
        <f t="shared" ref="M399:M406" si="199">IF(F399="","",IF(I$398="中止","",F399))</f>
        <v/>
      </c>
      <c r="N399" s="254" t="str">
        <f t="shared" ref="N399:N406" si="200">IF(G399="","",IF(I$398="中止","",G399))</f>
        <v/>
      </c>
      <c r="O399" s="254" t="str">
        <f t="shared" ref="O399:O406" si="201">IF(H399="","",IF(I$398="中止","",H399))</f>
        <v/>
      </c>
      <c r="P399" s="1171"/>
      <c r="Q399" s="1168"/>
      <c r="R399" s="1169"/>
      <c r="S399" s="237"/>
    </row>
    <row r="400" spans="2:20" ht="19.5" hidden="1" customHeight="1">
      <c r="B400" s="1176"/>
      <c r="C400" s="252" t="s">
        <v>190</v>
      </c>
      <c r="D400" s="253"/>
      <c r="E400" s="271">
        <f t="shared" si="197"/>
        <v>0</v>
      </c>
      <c r="F400" s="271" t="str">
        <f>IF('①7.積算内訳（販促）'!F399="","",'①7.積算内訳（販促）'!F399)</f>
        <v/>
      </c>
      <c r="G400" s="271" t="str">
        <f>IF('①7.積算内訳（販促）'!G399="","",'①7.積算内訳（販促）'!G399)</f>
        <v/>
      </c>
      <c r="H400" s="657" t="str">
        <f>IF('①7.積算内訳（販促）'!H399="","",'①7.積算内訳（販促）'!H399)</f>
        <v/>
      </c>
      <c r="I400" s="1570"/>
      <c r="J400" s="252" t="s">
        <v>190</v>
      </c>
      <c r="K400" s="253"/>
      <c r="L400" s="271" t="str">
        <f t="shared" si="198"/>
        <v/>
      </c>
      <c r="M400" s="254" t="str">
        <f t="shared" si="199"/>
        <v/>
      </c>
      <c r="N400" s="254" t="str">
        <f t="shared" si="200"/>
        <v/>
      </c>
      <c r="O400" s="254" t="str">
        <f t="shared" si="201"/>
        <v/>
      </c>
      <c r="P400" s="1171"/>
      <c r="Q400" s="1168"/>
      <c r="R400" s="1169"/>
      <c r="S400" s="237"/>
    </row>
    <row r="401" spans="2:20" ht="19.5" hidden="1" customHeight="1">
      <c r="B401" s="1176"/>
      <c r="C401" s="255" t="s">
        <v>191</v>
      </c>
      <c r="D401" s="253"/>
      <c r="E401" s="271">
        <f t="shared" si="197"/>
        <v>0</v>
      </c>
      <c r="F401" s="271" t="str">
        <f>IF('①7.積算内訳（販促）'!F400="","",'①7.積算内訳（販促）'!F400)</f>
        <v/>
      </c>
      <c r="G401" s="271" t="str">
        <f>IF('①7.積算内訳（販促）'!G400="","",'①7.積算内訳（販促）'!G400)</f>
        <v/>
      </c>
      <c r="H401" s="657" t="str">
        <f>IF('①7.積算内訳（販促）'!H400="","",'①7.積算内訳（販促）'!H400)</f>
        <v/>
      </c>
      <c r="I401" s="1570"/>
      <c r="J401" s="255" t="s">
        <v>191</v>
      </c>
      <c r="K401" s="253"/>
      <c r="L401" s="271" t="str">
        <f t="shared" si="198"/>
        <v/>
      </c>
      <c r="M401" s="254" t="str">
        <f t="shared" si="199"/>
        <v/>
      </c>
      <c r="N401" s="254" t="str">
        <f t="shared" si="200"/>
        <v/>
      </c>
      <c r="O401" s="254" t="str">
        <f t="shared" si="201"/>
        <v/>
      </c>
      <c r="P401" s="1171"/>
      <c r="Q401" s="1168"/>
      <c r="R401" s="1169"/>
      <c r="S401" s="237"/>
    </row>
    <row r="402" spans="2:20" ht="19.5" hidden="1" customHeight="1">
      <c r="B402" s="1176"/>
      <c r="C402" s="252" t="s">
        <v>192</v>
      </c>
      <c r="D402" s="253"/>
      <c r="E402" s="271">
        <f t="shared" si="197"/>
        <v>0</v>
      </c>
      <c r="F402" s="271" t="str">
        <f>IF('①7.積算内訳（販促）'!F401="","",'①7.積算内訳（販促）'!F401)</f>
        <v/>
      </c>
      <c r="G402" s="271" t="str">
        <f>IF('①7.積算内訳（販促）'!G401="","",'①7.積算内訳（販促）'!G401)</f>
        <v/>
      </c>
      <c r="H402" s="657" t="str">
        <f>IF('①7.積算内訳（販促）'!H401="","",'①7.積算内訳（販促）'!H401)</f>
        <v/>
      </c>
      <c r="I402" s="1570"/>
      <c r="J402" s="252" t="s">
        <v>192</v>
      </c>
      <c r="K402" s="253"/>
      <c r="L402" s="271" t="str">
        <f t="shared" si="198"/>
        <v/>
      </c>
      <c r="M402" s="254" t="str">
        <f t="shared" si="199"/>
        <v/>
      </c>
      <c r="N402" s="254" t="str">
        <f t="shared" si="200"/>
        <v/>
      </c>
      <c r="O402" s="254" t="str">
        <f t="shared" si="201"/>
        <v/>
      </c>
      <c r="P402" s="1171"/>
      <c r="Q402" s="1168"/>
      <c r="R402" s="1169"/>
      <c r="S402" s="240"/>
      <c r="T402" s="213"/>
    </row>
    <row r="403" spans="2:20" ht="19.5" hidden="1" customHeight="1">
      <c r="B403" s="1176"/>
      <c r="C403" s="252" t="s">
        <v>193</v>
      </c>
      <c r="D403" s="253"/>
      <c r="E403" s="271">
        <f t="shared" si="197"/>
        <v>0</v>
      </c>
      <c r="F403" s="658" t="str">
        <f>IF('①7.積算内訳（販促）'!F402="","",'①7.積算内訳（販促）'!F402)</f>
        <v/>
      </c>
      <c r="G403" s="658" t="str">
        <f>IF('①7.積算内訳（販促）'!G402="","",'①7.積算内訳（販促）'!G402)</f>
        <v/>
      </c>
      <c r="H403" s="657" t="str">
        <f>IF('①7.積算内訳（販促）'!H402="","",'①7.積算内訳（販促）'!H402)</f>
        <v/>
      </c>
      <c r="I403" s="1570"/>
      <c r="J403" s="252" t="s">
        <v>193</v>
      </c>
      <c r="K403" s="253"/>
      <c r="L403" s="271" t="str">
        <f t="shared" si="198"/>
        <v/>
      </c>
      <c r="M403" s="256" t="str">
        <f t="shared" si="199"/>
        <v/>
      </c>
      <c r="N403" s="256" t="str">
        <f t="shared" si="200"/>
        <v/>
      </c>
      <c r="O403" s="256" t="str">
        <f t="shared" si="201"/>
        <v/>
      </c>
      <c r="P403" s="1171"/>
      <c r="Q403" s="1191"/>
      <c r="R403" s="1192"/>
      <c r="S403" s="240"/>
      <c r="T403" s="213"/>
    </row>
    <row r="404" spans="2:20" ht="19.5" hidden="1" customHeight="1">
      <c r="B404" s="1176"/>
      <c r="C404" s="257" t="s">
        <v>194</v>
      </c>
      <c r="D404" s="253"/>
      <c r="E404" s="271">
        <f t="shared" si="197"/>
        <v>0</v>
      </c>
      <c r="F404" s="271" t="str">
        <f>IF('①7.積算内訳（販促）'!F403="","",'①7.積算内訳（販促）'!F403)</f>
        <v/>
      </c>
      <c r="G404" s="271" t="str">
        <f>IF('①7.積算内訳（販促）'!G403="","",'①7.積算内訳（販促）'!G403)</f>
        <v/>
      </c>
      <c r="H404" s="657" t="str">
        <f>IF('①7.積算内訳（販促）'!H403="","",'①7.積算内訳（販促）'!H403)</f>
        <v/>
      </c>
      <c r="I404" s="1570"/>
      <c r="J404" s="257" t="s">
        <v>194</v>
      </c>
      <c r="K404" s="253"/>
      <c r="L404" s="271" t="str">
        <f t="shared" si="198"/>
        <v/>
      </c>
      <c r="M404" s="254" t="str">
        <f t="shared" si="199"/>
        <v/>
      </c>
      <c r="N404" s="254" t="str">
        <f t="shared" si="200"/>
        <v/>
      </c>
      <c r="O404" s="254" t="str">
        <f t="shared" si="201"/>
        <v/>
      </c>
      <c r="P404" s="1171"/>
      <c r="Q404" s="1168"/>
      <c r="R404" s="1169"/>
      <c r="S404" s="240"/>
      <c r="T404" s="213"/>
    </row>
    <row r="405" spans="2:20" ht="19.5" hidden="1" customHeight="1">
      <c r="B405" s="1176"/>
      <c r="C405" s="252" t="s">
        <v>195</v>
      </c>
      <c r="D405" s="253"/>
      <c r="E405" s="271">
        <f t="shared" si="197"/>
        <v>0</v>
      </c>
      <c r="F405" s="271" t="str">
        <f>IF('①7.積算内訳（販促）'!F404="","",'①7.積算内訳（販促）'!F404)</f>
        <v/>
      </c>
      <c r="G405" s="271" t="str">
        <f>IF('①7.積算内訳（販促）'!G404="","",'①7.積算内訳（販促）'!G404)</f>
        <v/>
      </c>
      <c r="H405" s="657" t="str">
        <f>IF('①7.積算内訳（販促）'!H404="","",'①7.積算内訳（販促）'!H404)</f>
        <v/>
      </c>
      <c r="I405" s="1570"/>
      <c r="J405" s="252" t="s">
        <v>195</v>
      </c>
      <c r="K405" s="253"/>
      <c r="L405" s="271" t="str">
        <f t="shared" si="198"/>
        <v/>
      </c>
      <c r="M405" s="254" t="str">
        <f t="shared" si="199"/>
        <v/>
      </c>
      <c r="N405" s="254" t="str">
        <f t="shared" si="200"/>
        <v/>
      </c>
      <c r="O405" s="254" t="str">
        <f t="shared" si="201"/>
        <v/>
      </c>
      <c r="P405" s="1171"/>
      <c r="Q405" s="1168"/>
      <c r="R405" s="1169"/>
      <c r="S405" s="240"/>
      <c r="T405" s="213"/>
    </row>
    <row r="406" spans="2:20" ht="19.5" hidden="1" customHeight="1" thickBot="1">
      <c r="B406" s="1177"/>
      <c r="C406" s="258" t="s">
        <v>196</v>
      </c>
      <c r="D406" s="662" t="str">
        <f>IF('①7.積算内訳（販促）'!D405="","",'①7.積算内訳（販促）'!D405)</f>
        <v/>
      </c>
      <c r="E406" s="272">
        <f>SUM(F406:H406)</f>
        <v>0</v>
      </c>
      <c r="F406" s="272" t="str">
        <f>IF('①7.積算内訳（販促）'!F405="","",'①7.積算内訳（販促）'!F405)</f>
        <v/>
      </c>
      <c r="G406" s="272" t="str">
        <f>IF('①7.積算内訳（販促）'!G405="","",'①7.積算内訳（販促）'!G405)</f>
        <v/>
      </c>
      <c r="H406" s="659" t="str">
        <f>IF('①7.積算内訳（販促）'!H405="","",'①7.積算内訳（販促）'!H405)</f>
        <v/>
      </c>
      <c r="I406" s="1571"/>
      <c r="J406" s="258" t="s">
        <v>196</v>
      </c>
      <c r="K406" s="259"/>
      <c r="L406" s="272" t="str">
        <f t="shared" si="198"/>
        <v/>
      </c>
      <c r="M406" s="260" t="str">
        <f t="shared" si="199"/>
        <v/>
      </c>
      <c r="N406" s="260" t="str">
        <f t="shared" si="200"/>
        <v/>
      </c>
      <c r="O406" s="260" t="str">
        <f t="shared" si="201"/>
        <v/>
      </c>
      <c r="P406" s="1172"/>
      <c r="Q406" s="1189"/>
      <c r="R406" s="1190"/>
      <c r="S406" s="240"/>
      <c r="T406" s="213"/>
    </row>
    <row r="407" spans="2:20" ht="37.5" hidden="1" customHeight="1">
      <c r="B407" s="368" t="str">
        <f>IF('①4.事業内容（販促）'!B45="","",'①4.事業内容（販促）'!B45)</f>
        <v/>
      </c>
      <c r="C407" s="1187" t="str">
        <f>IF('①4.事業内容（販促）'!C45="","",'①4.事業内容（販促）'!C45)</f>
        <v/>
      </c>
      <c r="D407" s="1188"/>
      <c r="E407" s="267">
        <f>SUM(E408:E416)</f>
        <v>0</v>
      </c>
      <c r="F407" s="267">
        <f>SUM(F408:F416)</f>
        <v>0</v>
      </c>
      <c r="G407" s="267">
        <f>SUM(G408:G416)</f>
        <v>0</v>
      </c>
      <c r="H407" s="660">
        <f>SUM(H408:H416)</f>
        <v>0</v>
      </c>
      <c r="I407" s="664" t="str">
        <f>IF(B407="","",B407)</f>
        <v/>
      </c>
      <c r="J407" s="1187" t="str">
        <f>IF('⑦1.活動計画変更（販促）'!C87="変更",'⑦1.活動計画変更（販促）'!D87,IF('⑦1.活動計画変更（販促）'!C87="選択",'⑦1.活動計画変更（販促）'!D86,""))</f>
        <v/>
      </c>
      <c r="K407" s="1188"/>
      <c r="L407" s="267" t="str">
        <f>IF(SUM(L408:L416)=0,"",SUM(L408:L416))</f>
        <v/>
      </c>
      <c r="M407" s="267" t="str">
        <f>IF(SUM(M408:M416)=0,"",SUM(M408:M416))</f>
        <v/>
      </c>
      <c r="N407" s="267" t="str">
        <f>IF(SUM(N408:N416)=0,"",SUM(N408:N416))</f>
        <v/>
      </c>
      <c r="O407" s="267" t="str">
        <f>IF(SUM(O408:O416)=0,"",SUM(O408:O416))</f>
        <v/>
      </c>
      <c r="P407" s="261"/>
      <c r="Q407" s="1195"/>
      <c r="R407" s="1196"/>
      <c r="S407" s="237"/>
    </row>
    <row r="408" spans="2:20" ht="19.5" hidden="1" customHeight="1">
      <c r="B408" s="1175"/>
      <c r="C408" s="249" t="s">
        <v>188</v>
      </c>
      <c r="D408" s="250"/>
      <c r="E408" s="270">
        <f>SUM(F408:H408)</f>
        <v>0</v>
      </c>
      <c r="F408" s="270" t="str">
        <f>IF('①7.積算内訳（販促）'!F407="","",'①7.積算内訳（販促）'!F407)</f>
        <v/>
      </c>
      <c r="G408" s="270" t="str">
        <f>IF('①7.積算内訳（販促）'!G407="","",'①7.積算内訳（販促）'!G407)</f>
        <v/>
      </c>
      <c r="H408" s="656" t="str">
        <f>IF('①7.積算内訳（販促）'!H407="","",'①7.積算内訳（販促）'!H407)</f>
        <v/>
      </c>
      <c r="I408" s="1569" t="str">
        <f>IF('⑦1.活動計画変更（販促）'!C87="選択","",IF('⑦1.活動計画変更（販促）'!C87="変更",'⑦1.活動計画変更（販促）'!C87,IF('⑦1.活動計画変更（販促）'!C87="中止","中止","")))</f>
        <v/>
      </c>
      <c r="J408" s="249" t="s">
        <v>188</v>
      </c>
      <c r="K408" s="250"/>
      <c r="L408" s="270" t="str">
        <f>IF(SUM(M408:O408)=0,"",SUM(M408:O408))</f>
        <v/>
      </c>
      <c r="M408" s="251" t="str">
        <f>IF(F408="","",IF(I$408="中止","",F408))</f>
        <v/>
      </c>
      <c r="N408" s="251" t="str">
        <f>IF(G408="","",IF(I$408="中止","",G408))</f>
        <v/>
      </c>
      <c r="O408" s="251" t="str">
        <f>IF(H408="","",IF(I$408="中止","",H408))</f>
        <v/>
      </c>
      <c r="P408" s="1186"/>
      <c r="Q408" s="1173"/>
      <c r="R408" s="1174"/>
      <c r="S408" s="240"/>
      <c r="T408" s="213"/>
    </row>
    <row r="409" spans="2:20" ht="19.5" hidden="1" customHeight="1">
      <c r="B409" s="1176"/>
      <c r="C409" s="252" t="s">
        <v>189</v>
      </c>
      <c r="D409" s="253"/>
      <c r="E409" s="271">
        <f t="shared" ref="E409:E415" si="202">SUM(F409:H409)</f>
        <v>0</v>
      </c>
      <c r="F409" s="271" t="str">
        <f>IF('①7.積算内訳（販促）'!F408="","",'①7.積算内訳（販促）'!F408)</f>
        <v/>
      </c>
      <c r="G409" s="271" t="str">
        <f>IF('①7.積算内訳（販促）'!G408="","",'①7.積算内訳（販促）'!G408)</f>
        <v/>
      </c>
      <c r="H409" s="657" t="str">
        <f>IF('①7.積算内訳（販促）'!H408="","",'①7.積算内訳（販促）'!H408)</f>
        <v/>
      </c>
      <c r="I409" s="1570"/>
      <c r="J409" s="252" t="s">
        <v>189</v>
      </c>
      <c r="K409" s="253"/>
      <c r="L409" s="271" t="str">
        <f t="shared" ref="L409:L416" si="203">IF(SUM(M409:O409)=0,"",SUM(M409:O409))</f>
        <v/>
      </c>
      <c r="M409" s="254" t="str">
        <f t="shared" ref="M409:M416" si="204">IF(F409="","",IF(I$408="中止","",F409))</f>
        <v/>
      </c>
      <c r="N409" s="254" t="str">
        <f t="shared" ref="N409:N416" si="205">IF(G409="","",IF(I$408="中止","",G409))</f>
        <v/>
      </c>
      <c r="O409" s="254" t="str">
        <f t="shared" ref="O409:O416" si="206">IF(H409="","",IF(I$408="中止","",H409))</f>
        <v/>
      </c>
      <c r="P409" s="1171"/>
      <c r="Q409" s="1168"/>
      <c r="R409" s="1169"/>
      <c r="S409" s="237"/>
    </row>
    <row r="410" spans="2:20" ht="19.5" hidden="1" customHeight="1">
      <c r="B410" s="1176"/>
      <c r="C410" s="252" t="s">
        <v>190</v>
      </c>
      <c r="D410" s="253"/>
      <c r="E410" s="271">
        <f t="shared" si="202"/>
        <v>0</v>
      </c>
      <c r="F410" s="271" t="str">
        <f>IF('①7.積算内訳（販促）'!F409="","",'①7.積算内訳（販促）'!F409)</f>
        <v/>
      </c>
      <c r="G410" s="271" t="str">
        <f>IF('①7.積算内訳（販促）'!G409="","",'①7.積算内訳（販促）'!G409)</f>
        <v/>
      </c>
      <c r="H410" s="657" t="str">
        <f>IF('①7.積算内訳（販促）'!H409="","",'①7.積算内訳（販促）'!H409)</f>
        <v/>
      </c>
      <c r="I410" s="1570"/>
      <c r="J410" s="252" t="s">
        <v>190</v>
      </c>
      <c r="K410" s="253"/>
      <c r="L410" s="271" t="str">
        <f t="shared" si="203"/>
        <v/>
      </c>
      <c r="M410" s="254" t="str">
        <f t="shared" si="204"/>
        <v/>
      </c>
      <c r="N410" s="254" t="str">
        <f t="shared" si="205"/>
        <v/>
      </c>
      <c r="O410" s="254" t="str">
        <f t="shared" si="206"/>
        <v/>
      </c>
      <c r="P410" s="1171"/>
      <c r="Q410" s="1168"/>
      <c r="R410" s="1169"/>
      <c r="S410" s="237"/>
    </row>
    <row r="411" spans="2:20" ht="19.5" hidden="1" customHeight="1">
      <c r="B411" s="1176"/>
      <c r="C411" s="255" t="s">
        <v>191</v>
      </c>
      <c r="D411" s="253"/>
      <c r="E411" s="271">
        <f t="shared" si="202"/>
        <v>0</v>
      </c>
      <c r="F411" s="271" t="str">
        <f>IF('①7.積算内訳（販促）'!F410="","",'①7.積算内訳（販促）'!F410)</f>
        <v/>
      </c>
      <c r="G411" s="271" t="str">
        <f>IF('①7.積算内訳（販促）'!G410="","",'①7.積算内訳（販促）'!G410)</f>
        <v/>
      </c>
      <c r="H411" s="657" t="str">
        <f>IF('①7.積算内訳（販促）'!H410="","",'①7.積算内訳（販促）'!H410)</f>
        <v/>
      </c>
      <c r="I411" s="1570"/>
      <c r="J411" s="255" t="s">
        <v>191</v>
      </c>
      <c r="K411" s="253"/>
      <c r="L411" s="271" t="str">
        <f t="shared" si="203"/>
        <v/>
      </c>
      <c r="M411" s="254" t="str">
        <f t="shared" si="204"/>
        <v/>
      </c>
      <c r="N411" s="254" t="str">
        <f t="shared" si="205"/>
        <v/>
      </c>
      <c r="O411" s="254" t="str">
        <f t="shared" si="206"/>
        <v/>
      </c>
      <c r="P411" s="1171"/>
      <c r="Q411" s="1168"/>
      <c r="R411" s="1169"/>
      <c r="S411" s="237"/>
    </row>
    <row r="412" spans="2:20" ht="19.5" hidden="1" customHeight="1">
      <c r="B412" s="1176"/>
      <c r="C412" s="252" t="s">
        <v>192</v>
      </c>
      <c r="D412" s="253"/>
      <c r="E412" s="271">
        <f t="shared" si="202"/>
        <v>0</v>
      </c>
      <c r="F412" s="271" t="str">
        <f>IF('①7.積算内訳（販促）'!F411="","",'①7.積算内訳（販促）'!F411)</f>
        <v/>
      </c>
      <c r="G412" s="271" t="str">
        <f>IF('①7.積算内訳（販促）'!G411="","",'①7.積算内訳（販促）'!G411)</f>
        <v/>
      </c>
      <c r="H412" s="657" t="str">
        <f>IF('①7.積算内訳（販促）'!H411="","",'①7.積算内訳（販促）'!H411)</f>
        <v/>
      </c>
      <c r="I412" s="1570"/>
      <c r="J412" s="252" t="s">
        <v>192</v>
      </c>
      <c r="K412" s="253"/>
      <c r="L412" s="271" t="str">
        <f t="shared" si="203"/>
        <v/>
      </c>
      <c r="M412" s="254" t="str">
        <f t="shared" si="204"/>
        <v/>
      </c>
      <c r="N412" s="254" t="str">
        <f t="shared" si="205"/>
        <v/>
      </c>
      <c r="O412" s="254" t="str">
        <f t="shared" si="206"/>
        <v/>
      </c>
      <c r="P412" s="1171"/>
      <c r="Q412" s="1168"/>
      <c r="R412" s="1169"/>
      <c r="S412" s="240"/>
      <c r="T412" s="213"/>
    </row>
    <row r="413" spans="2:20" ht="19.5" hidden="1" customHeight="1">
      <c r="B413" s="1176"/>
      <c r="C413" s="252" t="s">
        <v>193</v>
      </c>
      <c r="D413" s="253"/>
      <c r="E413" s="271">
        <f t="shared" si="202"/>
        <v>0</v>
      </c>
      <c r="F413" s="658" t="str">
        <f>IF('①7.積算内訳（販促）'!F412="","",'①7.積算内訳（販促）'!F412)</f>
        <v/>
      </c>
      <c r="G413" s="658" t="str">
        <f>IF('①7.積算内訳（販促）'!G412="","",'①7.積算内訳（販促）'!G412)</f>
        <v/>
      </c>
      <c r="H413" s="657" t="str">
        <f>IF('①7.積算内訳（販促）'!H412="","",'①7.積算内訳（販促）'!H412)</f>
        <v/>
      </c>
      <c r="I413" s="1570"/>
      <c r="J413" s="252" t="s">
        <v>193</v>
      </c>
      <c r="K413" s="253"/>
      <c r="L413" s="271" t="str">
        <f t="shared" si="203"/>
        <v/>
      </c>
      <c r="M413" s="256" t="str">
        <f t="shared" si="204"/>
        <v/>
      </c>
      <c r="N413" s="256" t="str">
        <f t="shared" si="205"/>
        <v/>
      </c>
      <c r="O413" s="256" t="str">
        <f t="shared" si="206"/>
        <v/>
      </c>
      <c r="P413" s="1171"/>
      <c r="Q413" s="1168"/>
      <c r="R413" s="1169"/>
      <c r="S413" s="240"/>
      <c r="T413" s="213"/>
    </row>
    <row r="414" spans="2:20" ht="19.5" hidden="1" customHeight="1">
      <c r="B414" s="1176"/>
      <c r="C414" s="257" t="s">
        <v>194</v>
      </c>
      <c r="D414" s="253"/>
      <c r="E414" s="271">
        <f t="shared" si="202"/>
        <v>0</v>
      </c>
      <c r="F414" s="271" t="str">
        <f>IF('①7.積算内訳（販促）'!F413="","",'①7.積算内訳（販促）'!F413)</f>
        <v/>
      </c>
      <c r="G414" s="271" t="str">
        <f>IF('①7.積算内訳（販促）'!G413="","",'①7.積算内訳（販促）'!G413)</f>
        <v/>
      </c>
      <c r="H414" s="657" t="str">
        <f>IF('①7.積算内訳（販促）'!H413="","",'①7.積算内訳（販促）'!H413)</f>
        <v/>
      </c>
      <c r="I414" s="1570"/>
      <c r="J414" s="257" t="s">
        <v>194</v>
      </c>
      <c r="K414" s="253"/>
      <c r="L414" s="271" t="str">
        <f t="shared" si="203"/>
        <v/>
      </c>
      <c r="M414" s="254" t="str">
        <f t="shared" si="204"/>
        <v/>
      </c>
      <c r="N414" s="254" t="str">
        <f t="shared" si="205"/>
        <v/>
      </c>
      <c r="O414" s="254" t="str">
        <f t="shared" si="206"/>
        <v/>
      </c>
      <c r="P414" s="1171"/>
      <c r="Q414" s="1168"/>
      <c r="R414" s="1169"/>
      <c r="S414" s="240"/>
      <c r="T414" s="213"/>
    </row>
    <row r="415" spans="2:20" ht="19.5" hidden="1" customHeight="1">
      <c r="B415" s="1176"/>
      <c r="C415" s="252" t="s">
        <v>195</v>
      </c>
      <c r="D415" s="253"/>
      <c r="E415" s="271">
        <f t="shared" si="202"/>
        <v>0</v>
      </c>
      <c r="F415" s="271" t="str">
        <f>IF('①7.積算内訳（販促）'!F414="","",'①7.積算内訳（販促）'!F414)</f>
        <v/>
      </c>
      <c r="G415" s="271" t="str">
        <f>IF('①7.積算内訳（販促）'!G414="","",'①7.積算内訳（販促）'!G414)</f>
        <v/>
      </c>
      <c r="H415" s="657" t="str">
        <f>IF('①7.積算内訳（販促）'!H414="","",'①7.積算内訳（販促）'!H414)</f>
        <v/>
      </c>
      <c r="I415" s="1570"/>
      <c r="J415" s="252" t="s">
        <v>195</v>
      </c>
      <c r="K415" s="253"/>
      <c r="L415" s="271" t="str">
        <f t="shared" si="203"/>
        <v/>
      </c>
      <c r="M415" s="254" t="str">
        <f t="shared" si="204"/>
        <v/>
      </c>
      <c r="N415" s="254" t="str">
        <f t="shared" si="205"/>
        <v/>
      </c>
      <c r="O415" s="254" t="str">
        <f t="shared" si="206"/>
        <v/>
      </c>
      <c r="P415" s="1171"/>
      <c r="Q415" s="1168"/>
      <c r="R415" s="1169"/>
      <c r="S415" s="240"/>
      <c r="T415" s="213"/>
    </row>
    <row r="416" spans="2:20" ht="19.5" hidden="1" customHeight="1" thickBot="1">
      <c r="B416" s="1176"/>
      <c r="C416" s="258" t="s">
        <v>196</v>
      </c>
      <c r="D416" s="662" t="str">
        <f>IF('①7.積算内訳（販促）'!D415="","",'①7.積算内訳（販促）'!D415)</f>
        <v/>
      </c>
      <c r="E416" s="277">
        <f>SUM(F416:H416)</f>
        <v>0</v>
      </c>
      <c r="F416" s="272" t="str">
        <f>IF('①7.積算内訳（販促）'!F415="","",'①7.積算内訳（販促）'!F415)</f>
        <v/>
      </c>
      <c r="G416" s="272" t="str">
        <f>IF('①7.積算内訳（販促）'!G415="","",'①7.積算内訳（販促）'!G415)</f>
        <v/>
      </c>
      <c r="H416" s="659" t="str">
        <f>IF('①7.積算内訳（販促）'!H415="","",'①7.積算内訳（販促）'!H415)</f>
        <v/>
      </c>
      <c r="I416" s="1571"/>
      <c r="J416" s="258" t="s">
        <v>196</v>
      </c>
      <c r="K416" s="259"/>
      <c r="L416" s="272" t="str">
        <f t="shared" si="203"/>
        <v/>
      </c>
      <c r="M416" s="260" t="str">
        <f t="shared" si="204"/>
        <v/>
      </c>
      <c r="N416" s="260" t="str">
        <f t="shared" si="205"/>
        <v/>
      </c>
      <c r="O416" s="260" t="str">
        <f t="shared" si="206"/>
        <v/>
      </c>
      <c r="P416" s="1171"/>
      <c r="Q416" s="1203"/>
      <c r="R416" s="1204"/>
      <c r="S416" s="240"/>
      <c r="T416" s="213"/>
    </row>
    <row r="417" spans="2:20" ht="37.5" hidden="1" customHeight="1">
      <c r="B417" s="268" t="str">
        <f>IF('①4.事業内容（販促）'!B46="","",'①4.事業内容（販促）'!B46)</f>
        <v/>
      </c>
      <c r="C417" s="1199" t="str">
        <f>IF('①4.事業内容（販促）'!C46="","",'①4.事業内容（販促）'!C46)</f>
        <v/>
      </c>
      <c r="D417" s="1200"/>
      <c r="E417" s="269">
        <f>SUM(E418:E426)</f>
        <v>0</v>
      </c>
      <c r="F417" s="269">
        <f>SUM(F418:F426)</f>
        <v>0</v>
      </c>
      <c r="G417" s="269">
        <f>SUM(G418:G426)</f>
        <v>0</v>
      </c>
      <c r="H417" s="661">
        <f>SUM(H418:H426)</f>
        <v>0</v>
      </c>
      <c r="I417" s="664" t="str">
        <f>IF(B417="","",B417)</f>
        <v/>
      </c>
      <c r="J417" s="1187" t="str">
        <f>IF('⑦1.活動計画変更（販促）'!C89="変更",'⑦1.活動計画変更（販促）'!D89,IF('⑦1.活動計画変更（販促）'!C89="選択",'⑦1.活動計画変更（販促）'!D88,""))</f>
        <v/>
      </c>
      <c r="K417" s="1188"/>
      <c r="L417" s="267" t="str">
        <f>IF(SUM(L418:L426)=0,"",SUM(L418:L426))</f>
        <v/>
      </c>
      <c r="M417" s="267" t="str">
        <f>IF(SUM(M418:M426)=0,"",SUM(M418:M426))</f>
        <v/>
      </c>
      <c r="N417" s="267" t="str">
        <f>IF(SUM(N418:N426)=0,"",SUM(N418:N426))</f>
        <v/>
      </c>
      <c r="O417" s="267" t="str">
        <f>IF(SUM(O418:O426)=0,"",SUM(O418:O426))</f>
        <v/>
      </c>
      <c r="P417" s="263"/>
      <c r="Q417" s="1201"/>
      <c r="R417" s="1202"/>
      <c r="S417" s="237"/>
    </row>
    <row r="418" spans="2:20" ht="19.5" hidden="1" customHeight="1">
      <c r="B418" s="1175"/>
      <c r="C418" s="249" t="s">
        <v>188</v>
      </c>
      <c r="D418" s="250"/>
      <c r="E418" s="270">
        <f>SUM(F418:H418)</f>
        <v>0</v>
      </c>
      <c r="F418" s="270" t="str">
        <f>IF('①7.積算内訳（販促）'!F417="","",'①7.積算内訳（販促）'!F417)</f>
        <v/>
      </c>
      <c r="G418" s="270" t="str">
        <f>IF('①7.積算内訳（販促）'!G417="","",'①7.積算内訳（販促）'!G417)</f>
        <v/>
      </c>
      <c r="H418" s="656" t="str">
        <f>IF('①7.積算内訳（販促）'!H417="","",'①7.積算内訳（販促）'!H417)</f>
        <v/>
      </c>
      <c r="I418" s="1569" t="str">
        <f>IF('⑦1.活動計画変更（販促）'!C89="選択","",IF('⑦1.活動計画変更（販促）'!C89="変更",'⑦1.活動計画変更（販促）'!C89,IF('⑦1.活動計画変更（販促）'!C89="中止","中止","")))</f>
        <v/>
      </c>
      <c r="J418" s="249" t="s">
        <v>188</v>
      </c>
      <c r="K418" s="250"/>
      <c r="L418" s="270" t="str">
        <f>IF(SUM(M418:O418)=0,"",SUM(M418:O418))</f>
        <v/>
      </c>
      <c r="M418" s="251" t="str">
        <f>IF(F418="","",IF(I$418="中止","",F418))</f>
        <v/>
      </c>
      <c r="N418" s="251" t="str">
        <f>IF(G418="","",IF(I$418="中止","",G418))</f>
        <v/>
      </c>
      <c r="O418" s="251" t="str">
        <f>IF(H418="","",IF(I$418="中止","",H418))</f>
        <v/>
      </c>
      <c r="P418" s="1186"/>
      <c r="Q418" s="1173"/>
      <c r="R418" s="1174"/>
      <c r="S418" s="240"/>
      <c r="T418" s="213"/>
    </row>
    <row r="419" spans="2:20" ht="19.5" hidden="1" customHeight="1">
      <c r="B419" s="1176"/>
      <c r="C419" s="252" t="s">
        <v>189</v>
      </c>
      <c r="D419" s="253"/>
      <c r="E419" s="271">
        <f t="shared" ref="E419:E425" si="207">SUM(F419:H419)</f>
        <v>0</v>
      </c>
      <c r="F419" s="271" t="str">
        <f>IF('①7.積算内訳（販促）'!F418="","",'①7.積算内訳（販促）'!F418)</f>
        <v/>
      </c>
      <c r="G419" s="271" t="str">
        <f>IF('①7.積算内訳（販促）'!G418="","",'①7.積算内訳（販促）'!G418)</f>
        <v/>
      </c>
      <c r="H419" s="657" t="str">
        <f>IF('①7.積算内訳（販促）'!H418="","",'①7.積算内訳（販促）'!H418)</f>
        <v/>
      </c>
      <c r="I419" s="1570"/>
      <c r="J419" s="252" t="s">
        <v>189</v>
      </c>
      <c r="K419" s="253"/>
      <c r="L419" s="271" t="str">
        <f t="shared" ref="L419:L426" si="208">IF(SUM(M419:O419)=0,"",SUM(M419:O419))</f>
        <v/>
      </c>
      <c r="M419" s="254" t="str">
        <f t="shared" ref="M419:M426" si="209">IF(F419="","",IF(I$418="中止","",F419))</f>
        <v/>
      </c>
      <c r="N419" s="254" t="str">
        <f t="shared" ref="N419:N426" si="210">IF(G419="","",IF(I$418="中止","",G419))</f>
        <v/>
      </c>
      <c r="O419" s="254" t="str">
        <f t="shared" ref="O419:O426" si="211">IF(H419="","",IF(I$418="中止","",H419))</f>
        <v/>
      </c>
      <c r="P419" s="1171"/>
      <c r="Q419" s="1168"/>
      <c r="R419" s="1169"/>
      <c r="S419" s="237"/>
    </row>
    <row r="420" spans="2:20" ht="19.5" hidden="1" customHeight="1">
      <c r="B420" s="1176"/>
      <c r="C420" s="252" t="s">
        <v>190</v>
      </c>
      <c r="D420" s="253"/>
      <c r="E420" s="271">
        <f t="shared" si="207"/>
        <v>0</v>
      </c>
      <c r="F420" s="271" t="str">
        <f>IF('①7.積算内訳（販促）'!F419="","",'①7.積算内訳（販促）'!F419)</f>
        <v/>
      </c>
      <c r="G420" s="271" t="str">
        <f>IF('①7.積算内訳（販促）'!G419="","",'①7.積算内訳（販促）'!G419)</f>
        <v/>
      </c>
      <c r="H420" s="657" t="str">
        <f>IF('①7.積算内訳（販促）'!H419="","",'①7.積算内訳（販促）'!H419)</f>
        <v/>
      </c>
      <c r="I420" s="1570"/>
      <c r="J420" s="252" t="s">
        <v>190</v>
      </c>
      <c r="K420" s="253"/>
      <c r="L420" s="271" t="str">
        <f t="shared" si="208"/>
        <v/>
      </c>
      <c r="M420" s="254" t="str">
        <f t="shared" si="209"/>
        <v/>
      </c>
      <c r="N420" s="254" t="str">
        <f t="shared" si="210"/>
        <v/>
      </c>
      <c r="O420" s="254" t="str">
        <f t="shared" si="211"/>
        <v/>
      </c>
      <c r="P420" s="1171"/>
      <c r="Q420" s="1168"/>
      <c r="R420" s="1169"/>
      <c r="S420" s="237"/>
    </row>
    <row r="421" spans="2:20" ht="19.5" hidden="1" customHeight="1">
      <c r="B421" s="1176"/>
      <c r="C421" s="255" t="s">
        <v>191</v>
      </c>
      <c r="D421" s="253"/>
      <c r="E421" s="271">
        <f t="shared" si="207"/>
        <v>0</v>
      </c>
      <c r="F421" s="271" t="str">
        <f>IF('①7.積算内訳（販促）'!F420="","",'①7.積算内訳（販促）'!F420)</f>
        <v/>
      </c>
      <c r="G421" s="271" t="str">
        <f>IF('①7.積算内訳（販促）'!G420="","",'①7.積算内訳（販促）'!G420)</f>
        <v/>
      </c>
      <c r="H421" s="657" t="str">
        <f>IF('①7.積算内訳（販促）'!H420="","",'①7.積算内訳（販促）'!H420)</f>
        <v/>
      </c>
      <c r="I421" s="1570"/>
      <c r="J421" s="255" t="s">
        <v>191</v>
      </c>
      <c r="K421" s="253"/>
      <c r="L421" s="271" t="str">
        <f t="shared" si="208"/>
        <v/>
      </c>
      <c r="M421" s="254" t="str">
        <f t="shared" si="209"/>
        <v/>
      </c>
      <c r="N421" s="254" t="str">
        <f t="shared" si="210"/>
        <v/>
      </c>
      <c r="O421" s="254" t="str">
        <f t="shared" si="211"/>
        <v/>
      </c>
      <c r="P421" s="1171"/>
      <c r="Q421" s="1168"/>
      <c r="R421" s="1169"/>
      <c r="S421" s="237"/>
    </row>
    <row r="422" spans="2:20" ht="19.5" hidden="1" customHeight="1">
      <c r="B422" s="1176"/>
      <c r="C422" s="252" t="s">
        <v>192</v>
      </c>
      <c r="D422" s="253"/>
      <c r="E422" s="271">
        <f t="shared" si="207"/>
        <v>0</v>
      </c>
      <c r="F422" s="271" t="str">
        <f>IF('①7.積算内訳（販促）'!F421="","",'①7.積算内訳（販促）'!F421)</f>
        <v/>
      </c>
      <c r="G422" s="271" t="str">
        <f>IF('①7.積算内訳（販促）'!G421="","",'①7.積算内訳（販促）'!G421)</f>
        <v/>
      </c>
      <c r="H422" s="657" t="str">
        <f>IF('①7.積算内訳（販促）'!H421="","",'①7.積算内訳（販促）'!H421)</f>
        <v/>
      </c>
      <c r="I422" s="1570"/>
      <c r="J422" s="252" t="s">
        <v>192</v>
      </c>
      <c r="K422" s="253"/>
      <c r="L422" s="271" t="str">
        <f t="shared" si="208"/>
        <v/>
      </c>
      <c r="M422" s="254" t="str">
        <f t="shared" si="209"/>
        <v/>
      </c>
      <c r="N422" s="254" t="str">
        <f t="shared" si="210"/>
        <v/>
      </c>
      <c r="O422" s="254" t="str">
        <f t="shared" si="211"/>
        <v/>
      </c>
      <c r="P422" s="1171"/>
      <c r="Q422" s="1168"/>
      <c r="R422" s="1169"/>
      <c r="S422" s="240"/>
      <c r="T422" s="213"/>
    </row>
    <row r="423" spans="2:20" ht="19.5" hidden="1" customHeight="1">
      <c r="B423" s="1176"/>
      <c r="C423" s="252" t="s">
        <v>193</v>
      </c>
      <c r="D423" s="253"/>
      <c r="E423" s="271">
        <f t="shared" si="207"/>
        <v>0</v>
      </c>
      <c r="F423" s="658" t="str">
        <f>IF('①7.積算内訳（販促）'!F422="","",'①7.積算内訳（販促）'!F422)</f>
        <v/>
      </c>
      <c r="G423" s="658" t="str">
        <f>IF('①7.積算内訳（販促）'!G422="","",'①7.積算内訳（販促）'!G422)</f>
        <v/>
      </c>
      <c r="H423" s="657" t="str">
        <f>IF('①7.積算内訳（販促）'!H422="","",'①7.積算内訳（販促）'!H422)</f>
        <v/>
      </c>
      <c r="I423" s="1570"/>
      <c r="J423" s="252" t="s">
        <v>193</v>
      </c>
      <c r="K423" s="253"/>
      <c r="L423" s="271" t="str">
        <f t="shared" si="208"/>
        <v/>
      </c>
      <c r="M423" s="256" t="str">
        <f t="shared" si="209"/>
        <v/>
      </c>
      <c r="N423" s="256" t="str">
        <f t="shared" si="210"/>
        <v/>
      </c>
      <c r="O423" s="256" t="str">
        <f t="shared" si="211"/>
        <v/>
      </c>
      <c r="P423" s="1171"/>
      <c r="Q423" s="1191"/>
      <c r="R423" s="1192"/>
      <c r="S423" s="240"/>
      <c r="T423" s="213"/>
    </row>
    <row r="424" spans="2:20" ht="19.5" hidden="1" customHeight="1">
      <c r="B424" s="1176"/>
      <c r="C424" s="257" t="s">
        <v>194</v>
      </c>
      <c r="D424" s="253"/>
      <c r="E424" s="271">
        <f t="shared" si="207"/>
        <v>0</v>
      </c>
      <c r="F424" s="271" t="str">
        <f>IF('①7.積算内訳（販促）'!F423="","",'①7.積算内訳（販促）'!F423)</f>
        <v/>
      </c>
      <c r="G424" s="271" t="str">
        <f>IF('①7.積算内訳（販促）'!G423="","",'①7.積算内訳（販促）'!G423)</f>
        <v/>
      </c>
      <c r="H424" s="657" t="str">
        <f>IF('①7.積算内訳（販促）'!H423="","",'①7.積算内訳（販促）'!H423)</f>
        <v/>
      </c>
      <c r="I424" s="1570"/>
      <c r="J424" s="257" t="s">
        <v>194</v>
      </c>
      <c r="K424" s="253"/>
      <c r="L424" s="271" t="str">
        <f t="shared" si="208"/>
        <v/>
      </c>
      <c r="M424" s="254" t="str">
        <f t="shared" si="209"/>
        <v/>
      </c>
      <c r="N424" s="254" t="str">
        <f t="shared" si="210"/>
        <v/>
      </c>
      <c r="O424" s="254" t="str">
        <f t="shared" si="211"/>
        <v/>
      </c>
      <c r="P424" s="1171"/>
      <c r="Q424" s="1168"/>
      <c r="R424" s="1169"/>
      <c r="S424" s="240"/>
      <c r="T424" s="213"/>
    </row>
    <row r="425" spans="2:20" ht="19.5" hidden="1" customHeight="1">
      <c r="B425" s="1176"/>
      <c r="C425" s="252" t="s">
        <v>195</v>
      </c>
      <c r="D425" s="253"/>
      <c r="E425" s="271">
        <f t="shared" si="207"/>
        <v>0</v>
      </c>
      <c r="F425" s="271" t="str">
        <f>IF('①7.積算内訳（販促）'!F424="","",'①7.積算内訳（販促）'!F424)</f>
        <v/>
      </c>
      <c r="G425" s="271" t="str">
        <f>IF('①7.積算内訳（販促）'!G424="","",'①7.積算内訳（販促）'!G424)</f>
        <v/>
      </c>
      <c r="H425" s="657" t="str">
        <f>IF('①7.積算内訳（販促）'!H424="","",'①7.積算内訳（販促）'!H424)</f>
        <v/>
      </c>
      <c r="I425" s="1570"/>
      <c r="J425" s="252" t="s">
        <v>195</v>
      </c>
      <c r="K425" s="253"/>
      <c r="L425" s="271" t="str">
        <f t="shared" si="208"/>
        <v/>
      </c>
      <c r="M425" s="254" t="str">
        <f t="shared" si="209"/>
        <v/>
      </c>
      <c r="N425" s="254" t="str">
        <f t="shared" si="210"/>
        <v/>
      </c>
      <c r="O425" s="254" t="str">
        <f t="shared" si="211"/>
        <v/>
      </c>
      <c r="P425" s="1171"/>
      <c r="Q425" s="1168"/>
      <c r="R425" s="1169"/>
      <c r="S425" s="240"/>
      <c r="T425" s="213"/>
    </row>
    <row r="426" spans="2:20" ht="19.5" hidden="1" customHeight="1" thickBot="1">
      <c r="B426" s="1177"/>
      <c r="C426" s="258" t="s">
        <v>196</v>
      </c>
      <c r="D426" s="662" t="str">
        <f>IF('①7.積算内訳（販促）'!D425="","",'①7.積算内訳（販促）'!D425)</f>
        <v/>
      </c>
      <c r="E426" s="272">
        <f>SUM(F426:H426)</f>
        <v>0</v>
      </c>
      <c r="F426" s="272" t="str">
        <f>IF('①7.積算内訳（販促）'!F425="","",'①7.積算内訳（販促）'!F425)</f>
        <v/>
      </c>
      <c r="G426" s="272" t="str">
        <f>IF('①7.積算内訳（販促）'!G425="","",'①7.積算内訳（販促）'!G425)</f>
        <v/>
      </c>
      <c r="H426" s="659" t="str">
        <f>IF('①7.積算内訳（販促）'!H425="","",'①7.積算内訳（販促）'!H425)</f>
        <v/>
      </c>
      <c r="I426" s="1571"/>
      <c r="J426" s="258" t="s">
        <v>196</v>
      </c>
      <c r="K426" s="259"/>
      <c r="L426" s="272" t="str">
        <f t="shared" si="208"/>
        <v/>
      </c>
      <c r="M426" s="260" t="str">
        <f t="shared" si="209"/>
        <v/>
      </c>
      <c r="N426" s="260" t="str">
        <f t="shared" si="210"/>
        <v/>
      </c>
      <c r="O426" s="260" t="str">
        <f t="shared" si="211"/>
        <v/>
      </c>
      <c r="P426" s="1172"/>
      <c r="Q426" s="1189"/>
      <c r="R426" s="1190"/>
      <c r="S426" s="240"/>
      <c r="T426" s="213"/>
    </row>
    <row r="427" spans="2:20" ht="37.5" hidden="1" customHeight="1">
      <c r="B427" s="368" t="str">
        <f>IF('①4.事業内容（販促）'!B47="","",'①4.事業内容（販促）'!B47)</f>
        <v/>
      </c>
      <c r="C427" s="1187" t="str">
        <f>IF('①4.事業内容（販促）'!C47="","",'①4.事業内容（販促）'!C47)</f>
        <v/>
      </c>
      <c r="D427" s="1188"/>
      <c r="E427" s="267">
        <f>SUM(E428:E436)</f>
        <v>0</v>
      </c>
      <c r="F427" s="267">
        <f>SUM(F428:F436)</f>
        <v>0</v>
      </c>
      <c r="G427" s="267">
        <f>SUM(G428:G436)</f>
        <v>0</v>
      </c>
      <c r="H427" s="660">
        <f>SUM(H428:H436)</f>
        <v>0</v>
      </c>
      <c r="I427" s="664" t="str">
        <f>IF(B427="","",B427)</f>
        <v/>
      </c>
      <c r="J427" s="1187" t="str">
        <f>IF('⑦1.活動計画変更（販促）'!C91="変更",'⑦1.活動計画変更（販促）'!D91,IF('⑦1.活動計画変更（販促）'!C91="選択",'⑦1.活動計画変更（販促）'!D90,""))</f>
        <v/>
      </c>
      <c r="K427" s="1188"/>
      <c r="L427" s="267" t="str">
        <f>IF(SUM(L428:L436)=0,"",SUM(L428:L436))</f>
        <v/>
      </c>
      <c r="M427" s="267" t="str">
        <f>IF(SUM(M428:M436)=0,"",SUM(M428:M436))</f>
        <v/>
      </c>
      <c r="N427" s="267" t="str">
        <f>IF(SUM(N428:N436)=0,"",SUM(N428:N436))</f>
        <v/>
      </c>
      <c r="O427" s="267" t="str">
        <f>IF(SUM(O428:O436)=0,"",SUM(O428:O436))</f>
        <v/>
      </c>
      <c r="P427" s="261"/>
      <c r="Q427" s="1195"/>
      <c r="R427" s="1196"/>
      <c r="S427" s="237"/>
    </row>
    <row r="428" spans="2:20" ht="19.5" hidden="1" customHeight="1">
      <c r="B428" s="1175"/>
      <c r="C428" s="249" t="s">
        <v>188</v>
      </c>
      <c r="D428" s="250"/>
      <c r="E428" s="270">
        <f>SUM(F428:H428)</f>
        <v>0</v>
      </c>
      <c r="F428" s="270" t="str">
        <f>IF('①7.積算内訳（販促）'!F427="","",'①7.積算内訳（販促）'!F427)</f>
        <v/>
      </c>
      <c r="G428" s="270" t="str">
        <f>IF('①7.積算内訳（販促）'!G427="","",'①7.積算内訳（販促）'!G427)</f>
        <v/>
      </c>
      <c r="H428" s="656" t="str">
        <f>IF('①7.積算内訳（販促）'!H427="","",'①7.積算内訳（販促）'!H427)</f>
        <v/>
      </c>
      <c r="I428" s="1569" t="str">
        <f>IF('⑦1.活動計画変更（販促）'!C91="選択","",IF('⑦1.活動計画変更（販促）'!C91="変更",'⑦1.活動計画変更（販促）'!C91,IF('⑦1.活動計画変更（販促）'!C91="中止","中止","")))</f>
        <v/>
      </c>
      <c r="J428" s="249" t="s">
        <v>188</v>
      </c>
      <c r="K428" s="250"/>
      <c r="L428" s="270" t="str">
        <f>IF(SUM(M428:O428)=0,"",SUM(M428:O428))</f>
        <v/>
      </c>
      <c r="M428" s="251" t="str">
        <f>IF(F428="","",IF(I$428="中止","",F428))</f>
        <v/>
      </c>
      <c r="N428" s="251" t="str">
        <f>IF(G428="","",IF(I$428="中止","",G428))</f>
        <v/>
      </c>
      <c r="O428" s="251" t="str">
        <f>IF(H428="","",IF(I$428="中止","",H428))</f>
        <v/>
      </c>
      <c r="P428" s="1186"/>
      <c r="Q428" s="1173"/>
      <c r="R428" s="1174"/>
      <c r="S428" s="240"/>
      <c r="T428" s="213"/>
    </row>
    <row r="429" spans="2:20" ht="19.5" hidden="1" customHeight="1">
      <c r="B429" s="1176"/>
      <c r="C429" s="252" t="s">
        <v>189</v>
      </c>
      <c r="D429" s="253"/>
      <c r="E429" s="271">
        <f t="shared" ref="E429:E435" si="212">SUM(F429:H429)</f>
        <v>0</v>
      </c>
      <c r="F429" s="271" t="str">
        <f>IF('①7.積算内訳（販促）'!F428="","",'①7.積算内訳（販促）'!F428)</f>
        <v/>
      </c>
      <c r="G429" s="271" t="str">
        <f>IF('①7.積算内訳（販促）'!G428="","",'①7.積算内訳（販促）'!G428)</f>
        <v/>
      </c>
      <c r="H429" s="657" t="str">
        <f>IF('①7.積算内訳（販促）'!H428="","",'①7.積算内訳（販促）'!H428)</f>
        <v/>
      </c>
      <c r="I429" s="1570"/>
      <c r="J429" s="252" t="s">
        <v>189</v>
      </c>
      <c r="K429" s="253"/>
      <c r="L429" s="271" t="str">
        <f t="shared" ref="L429:L436" si="213">IF(SUM(M429:O429)=0,"",SUM(M429:O429))</f>
        <v/>
      </c>
      <c r="M429" s="254" t="str">
        <f t="shared" ref="M429:M436" si="214">IF(F429="","",IF(I$428="中止","",F429))</f>
        <v/>
      </c>
      <c r="N429" s="254" t="str">
        <f t="shared" ref="N429:N436" si="215">IF(G429="","",IF(I$428="中止","",G429))</f>
        <v/>
      </c>
      <c r="O429" s="254" t="str">
        <f t="shared" ref="O429:O436" si="216">IF(H429="","",IF(I$428="中止","",H429))</f>
        <v/>
      </c>
      <c r="P429" s="1171"/>
      <c r="Q429" s="1168"/>
      <c r="R429" s="1169"/>
      <c r="S429" s="237"/>
    </row>
    <row r="430" spans="2:20" ht="19.5" hidden="1" customHeight="1">
      <c r="B430" s="1176"/>
      <c r="C430" s="252" t="s">
        <v>190</v>
      </c>
      <c r="D430" s="253"/>
      <c r="E430" s="271">
        <f t="shared" si="212"/>
        <v>0</v>
      </c>
      <c r="F430" s="271" t="str">
        <f>IF('①7.積算内訳（販促）'!F429="","",'①7.積算内訳（販促）'!F429)</f>
        <v/>
      </c>
      <c r="G430" s="271" t="str">
        <f>IF('①7.積算内訳（販促）'!G429="","",'①7.積算内訳（販促）'!G429)</f>
        <v/>
      </c>
      <c r="H430" s="657" t="str">
        <f>IF('①7.積算内訳（販促）'!H429="","",'①7.積算内訳（販促）'!H429)</f>
        <v/>
      </c>
      <c r="I430" s="1570"/>
      <c r="J430" s="252" t="s">
        <v>190</v>
      </c>
      <c r="K430" s="253"/>
      <c r="L430" s="271" t="str">
        <f t="shared" si="213"/>
        <v/>
      </c>
      <c r="M430" s="254" t="str">
        <f t="shared" si="214"/>
        <v/>
      </c>
      <c r="N430" s="254" t="str">
        <f t="shared" si="215"/>
        <v/>
      </c>
      <c r="O430" s="254" t="str">
        <f t="shared" si="216"/>
        <v/>
      </c>
      <c r="P430" s="1171"/>
      <c r="Q430" s="1168"/>
      <c r="R430" s="1169"/>
      <c r="S430" s="237"/>
    </row>
    <row r="431" spans="2:20" ht="19.5" hidden="1" customHeight="1">
      <c r="B431" s="1176"/>
      <c r="C431" s="255" t="s">
        <v>191</v>
      </c>
      <c r="D431" s="253"/>
      <c r="E431" s="271">
        <f t="shared" si="212"/>
        <v>0</v>
      </c>
      <c r="F431" s="271" t="str">
        <f>IF('①7.積算内訳（販促）'!F430="","",'①7.積算内訳（販促）'!F430)</f>
        <v/>
      </c>
      <c r="G431" s="271" t="str">
        <f>IF('①7.積算内訳（販促）'!G430="","",'①7.積算内訳（販促）'!G430)</f>
        <v/>
      </c>
      <c r="H431" s="657" t="str">
        <f>IF('①7.積算内訳（販促）'!H430="","",'①7.積算内訳（販促）'!H430)</f>
        <v/>
      </c>
      <c r="I431" s="1570"/>
      <c r="J431" s="255" t="s">
        <v>191</v>
      </c>
      <c r="K431" s="253"/>
      <c r="L431" s="271" t="str">
        <f t="shared" si="213"/>
        <v/>
      </c>
      <c r="M431" s="254" t="str">
        <f t="shared" si="214"/>
        <v/>
      </c>
      <c r="N431" s="254" t="str">
        <f t="shared" si="215"/>
        <v/>
      </c>
      <c r="O431" s="254" t="str">
        <f t="shared" si="216"/>
        <v/>
      </c>
      <c r="P431" s="1171"/>
      <c r="Q431" s="1168"/>
      <c r="R431" s="1169"/>
      <c r="S431" s="237"/>
    </row>
    <row r="432" spans="2:20" ht="19.5" hidden="1" customHeight="1">
      <c r="B432" s="1176"/>
      <c r="C432" s="252" t="s">
        <v>192</v>
      </c>
      <c r="D432" s="253"/>
      <c r="E432" s="271">
        <f t="shared" si="212"/>
        <v>0</v>
      </c>
      <c r="F432" s="271" t="str">
        <f>IF('①7.積算内訳（販促）'!F431="","",'①7.積算内訳（販促）'!F431)</f>
        <v/>
      </c>
      <c r="G432" s="271" t="str">
        <f>IF('①7.積算内訳（販促）'!G431="","",'①7.積算内訳（販促）'!G431)</f>
        <v/>
      </c>
      <c r="H432" s="657" t="str">
        <f>IF('①7.積算内訳（販促）'!H431="","",'①7.積算内訳（販促）'!H431)</f>
        <v/>
      </c>
      <c r="I432" s="1570"/>
      <c r="J432" s="252" t="s">
        <v>192</v>
      </c>
      <c r="K432" s="253"/>
      <c r="L432" s="271" t="str">
        <f t="shared" si="213"/>
        <v/>
      </c>
      <c r="M432" s="254" t="str">
        <f t="shared" si="214"/>
        <v/>
      </c>
      <c r="N432" s="254" t="str">
        <f t="shared" si="215"/>
        <v/>
      </c>
      <c r="O432" s="254" t="str">
        <f t="shared" si="216"/>
        <v/>
      </c>
      <c r="P432" s="1171"/>
      <c r="Q432" s="1168"/>
      <c r="R432" s="1169"/>
      <c r="S432" s="240"/>
      <c r="T432" s="213"/>
    </row>
    <row r="433" spans="2:20" ht="19.5" hidden="1" customHeight="1">
      <c r="B433" s="1176"/>
      <c r="C433" s="252" t="s">
        <v>193</v>
      </c>
      <c r="D433" s="253"/>
      <c r="E433" s="271">
        <f t="shared" si="212"/>
        <v>0</v>
      </c>
      <c r="F433" s="658" t="str">
        <f>IF('①7.積算内訳（販促）'!F432="","",'①7.積算内訳（販促）'!F432)</f>
        <v/>
      </c>
      <c r="G433" s="658" t="str">
        <f>IF('①7.積算内訳（販促）'!G432="","",'①7.積算内訳（販促）'!G432)</f>
        <v/>
      </c>
      <c r="H433" s="657" t="str">
        <f>IF('①7.積算内訳（販促）'!H432="","",'①7.積算内訳（販促）'!H432)</f>
        <v/>
      </c>
      <c r="I433" s="1570"/>
      <c r="J433" s="252" t="s">
        <v>193</v>
      </c>
      <c r="K433" s="253"/>
      <c r="L433" s="271" t="str">
        <f t="shared" si="213"/>
        <v/>
      </c>
      <c r="M433" s="256" t="str">
        <f t="shared" si="214"/>
        <v/>
      </c>
      <c r="N433" s="256" t="str">
        <f t="shared" si="215"/>
        <v/>
      </c>
      <c r="O433" s="256" t="str">
        <f t="shared" si="216"/>
        <v/>
      </c>
      <c r="P433" s="1171"/>
      <c r="Q433" s="1168"/>
      <c r="R433" s="1169"/>
      <c r="S433" s="240"/>
      <c r="T433" s="213"/>
    </row>
    <row r="434" spans="2:20" ht="19.5" hidden="1" customHeight="1">
      <c r="B434" s="1176"/>
      <c r="C434" s="257" t="s">
        <v>194</v>
      </c>
      <c r="D434" s="253"/>
      <c r="E434" s="271">
        <f t="shared" si="212"/>
        <v>0</v>
      </c>
      <c r="F434" s="271" t="str">
        <f>IF('①7.積算内訳（販促）'!F433="","",'①7.積算内訳（販促）'!F433)</f>
        <v/>
      </c>
      <c r="G434" s="271" t="str">
        <f>IF('①7.積算内訳（販促）'!G433="","",'①7.積算内訳（販促）'!G433)</f>
        <v/>
      </c>
      <c r="H434" s="657" t="str">
        <f>IF('①7.積算内訳（販促）'!H433="","",'①7.積算内訳（販促）'!H433)</f>
        <v/>
      </c>
      <c r="I434" s="1570"/>
      <c r="J434" s="257" t="s">
        <v>194</v>
      </c>
      <c r="K434" s="253"/>
      <c r="L434" s="271" t="str">
        <f t="shared" si="213"/>
        <v/>
      </c>
      <c r="M434" s="254" t="str">
        <f t="shared" si="214"/>
        <v/>
      </c>
      <c r="N434" s="254" t="str">
        <f t="shared" si="215"/>
        <v/>
      </c>
      <c r="O434" s="254" t="str">
        <f t="shared" si="216"/>
        <v/>
      </c>
      <c r="P434" s="1171"/>
      <c r="Q434" s="1168"/>
      <c r="R434" s="1169"/>
      <c r="S434" s="240"/>
      <c r="T434" s="213"/>
    </row>
    <row r="435" spans="2:20" ht="19.5" hidden="1" customHeight="1">
      <c r="B435" s="1176"/>
      <c r="C435" s="252" t="s">
        <v>195</v>
      </c>
      <c r="D435" s="253"/>
      <c r="E435" s="271">
        <f t="shared" si="212"/>
        <v>0</v>
      </c>
      <c r="F435" s="271" t="str">
        <f>IF('①7.積算内訳（販促）'!F434="","",'①7.積算内訳（販促）'!F434)</f>
        <v/>
      </c>
      <c r="G435" s="271" t="str">
        <f>IF('①7.積算内訳（販促）'!G434="","",'①7.積算内訳（販促）'!G434)</f>
        <v/>
      </c>
      <c r="H435" s="657" t="str">
        <f>IF('①7.積算内訳（販促）'!H434="","",'①7.積算内訳（販促）'!H434)</f>
        <v/>
      </c>
      <c r="I435" s="1570"/>
      <c r="J435" s="252" t="s">
        <v>195</v>
      </c>
      <c r="K435" s="253"/>
      <c r="L435" s="271" t="str">
        <f t="shared" si="213"/>
        <v/>
      </c>
      <c r="M435" s="254" t="str">
        <f t="shared" si="214"/>
        <v/>
      </c>
      <c r="N435" s="254" t="str">
        <f t="shared" si="215"/>
        <v/>
      </c>
      <c r="O435" s="254" t="str">
        <f t="shared" si="216"/>
        <v/>
      </c>
      <c r="P435" s="1171"/>
      <c r="Q435" s="1168"/>
      <c r="R435" s="1169"/>
      <c r="S435" s="240"/>
      <c r="T435" s="213"/>
    </row>
    <row r="436" spans="2:20" ht="19.5" hidden="1" customHeight="1" thickBot="1">
      <c r="B436" s="1177"/>
      <c r="C436" s="258" t="s">
        <v>196</v>
      </c>
      <c r="D436" s="662" t="str">
        <f>IF('①7.積算内訳（販促）'!D435="","",'①7.積算内訳（販促）'!D435)</f>
        <v/>
      </c>
      <c r="E436" s="272">
        <f>SUM(F436:H436)</f>
        <v>0</v>
      </c>
      <c r="F436" s="272" t="str">
        <f>IF('①7.積算内訳（販促）'!F435="","",'①7.積算内訳（販促）'!F435)</f>
        <v/>
      </c>
      <c r="G436" s="272" t="str">
        <f>IF('①7.積算内訳（販促）'!G435="","",'①7.積算内訳（販促）'!G435)</f>
        <v/>
      </c>
      <c r="H436" s="659" t="str">
        <f>IF('①7.積算内訳（販促）'!H435="","",'①7.積算内訳（販促）'!H435)</f>
        <v/>
      </c>
      <c r="I436" s="1571"/>
      <c r="J436" s="258" t="s">
        <v>196</v>
      </c>
      <c r="K436" s="259"/>
      <c r="L436" s="272" t="str">
        <f t="shared" si="213"/>
        <v/>
      </c>
      <c r="M436" s="260" t="str">
        <f t="shared" si="214"/>
        <v/>
      </c>
      <c r="N436" s="260" t="str">
        <f t="shared" si="215"/>
        <v/>
      </c>
      <c r="O436" s="260" t="str">
        <f t="shared" si="216"/>
        <v/>
      </c>
      <c r="P436" s="1172"/>
      <c r="Q436" s="1193"/>
      <c r="R436" s="1194"/>
      <c r="S436" s="240"/>
      <c r="T436" s="213"/>
    </row>
    <row r="437" spans="2:20" ht="40.5" hidden="1" customHeight="1">
      <c r="B437" s="368" t="str">
        <f>IF('①4.事業内容（販促）'!B48="","",'①4.事業内容（販促）'!B48)</f>
        <v/>
      </c>
      <c r="C437" s="1187" t="str">
        <f>IF('①4.事業内容（販促）'!C48="","",'①4.事業内容（販促）'!C48)</f>
        <v/>
      </c>
      <c r="D437" s="1188"/>
      <c r="E437" s="267">
        <f>SUM(E438:E446)</f>
        <v>0</v>
      </c>
      <c r="F437" s="267">
        <f>SUM(F438:F446)</f>
        <v>0</v>
      </c>
      <c r="G437" s="267">
        <f>SUM(G438:G446)</f>
        <v>0</v>
      </c>
      <c r="H437" s="660">
        <f>SUM(H438:H446)</f>
        <v>0</v>
      </c>
      <c r="I437" s="664" t="str">
        <f>IF(B437="","",B437)</f>
        <v/>
      </c>
      <c r="J437" s="1187" t="str">
        <f>IF('⑦1.活動計画変更（販促）'!C93="変更",'⑦1.活動計画変更（販促）'!D93,IF('⑦1.活動計画変更（販促）'!C93="選択",'⑦1.活動計画変更（販促）'!D92,""))</f>
        <v/>
      </c>
      <c r="K437" s="1188"/>
      <c r="L437" s="267" t="str">
        <f>IF(SUM(L438:L446)=0,"",SUM(L438:L446))</f>
        <v/>
      </c>
      <c r="M437" s="267" t="str">
        <f>IF(SUM(M438:M446)=0,"",SUM(M438:M446))</f>
        <v/>
      </c>
      <c r="N437" s="267" t="str">
        <f>IF(SUM(N438:N446)=0,"",SUM(N438:N446))</f>
        <v/>
      </c>
      <c r="O437" s="267" t="str">
        <f>IF(SUM(O438:O446)=0,"",SUM(O438:O446))</f>
        <v/>
      </c>
      <c r="P437" s="262"/>
      <c r="Q437" s="1197"/>
      <c r="R437" s="1198"/>
      <c r="S437" s="237"/>
    </row>
    <row r="438" spans="2:20" ht="19.5" hidden="1" customHeight="1">
      <c r="B438" s="1175"/>
      <c r="C438" s="249" t="s">
        <v>188</v>
      </c>
      <c r="D438" s="250"/>
      <c r="E438" s="270">
        <f>SUM(F438:H438)</f>
        <v>0</v>
      </c>
      <c r="F438" s="270" t="str">
        <f>IF('①7.積算内訳（販促）'!F437="","",'①7.積算内訳（販促）'!F437)</f>
        <v/>
      </c>
      <c r="G438" s="270" t="str">
        <f>IF('①7.積算内訳（販促）'!G437="","",'①7.積算内訳（販促）'!G437)</f>
        <v/>
      </c>
      <c r="H438" s="656" t="str">
        <f>IF('①7.積算内訳（販促）'!H437="","",'①7.積算内訳（販促）'!H437)</f>
        <v/>
      </c>
      <c r="I438" s="1569" t="str">
        <f>IF('⑦1.活動計画変更（販促）'!C93="選択","",IF('⑦1.活動計画変更（販促）'!C93="変更",'⑦1.活動計画変更（販促）'!C93,IF('⑦1.活動計画変更（販促）'!C93="中止","中止","")))</f>
        <v/>
      </c>
      <c r="J438" s="249" t="s">
        <v>188</v>
      </c>
      <c r="K438" s="250"/>
      <c r="L438" s="270" t="str">
        <f>IF(SUM(M438:O438)=0,"",SUM(M438:O438))</f>
        <v/>
      </c>
      <c r="M438" s="251" t="str">
        <f>IF(F438="","",IF(I$438="中止","",F438))</f>
        <v/>
      </c>
      <c r="N438" s="251" t="str">
        <f>IF(G438="","",IF(I$438="中止","",G438))</f>
        <v/>
      </c>
      <c r="O438" s="251" t="str">
        <f>IF(H438="","",IF(I$438="中止","",H438))</f>
        <v/>
      </c>
      <c r="P438" s="1186"/>
      <c r="Q438" s="1173"/>
      <c r="R438" s="1174"/>
      <c r="S438" s="237"/>
    </row>
    <row r="439" spans="2:20" ht="19.5" hidden="1" customHeight="1">
      <c r="B439" s="1176"/>
      <c r="C439" s="252" t="s">
        <v>189</v>
      </c>
      <c r="D439" s="253"/>
      <c r="E439" s="271">
        <f t="shared" ref="E439:E445" si="217">SUM(F439:H439)</f>
        <v>0</v>
      </c>
      <c r="F439" s="271" t="str">
        <f>IF('①7.積算内訳（販促）'!F438="","",'①7.積算内訳（販促）'!F438)</f>
        <v/>
      </c>
      <c r="G439" s="271" t="str">
        <f>IF('①7.積算内訳（販促）'!G438="","",'①7.積算内訳（販促）'!G438)</f>
        <v/>
      </c>
      <c r="H439" s="657" t="str">
        <f>IF('①7.積算内訳（販促）'!H438="","",'①7.積算内訳（販促）'!H438)</f>
        <v/>
      </c>
      <c r="I439" s="1570"/>
      <c r="J439" s="252" t="s">
        <v>189</v>
      </c>
      <c r="K439" s="253"/>
      <c r="L439" s="271" t="str">
        <f t="shared" ref="L439:L446" si="218">IF(SUM(M439:O439)=0,"",SUM(M439:O439))</f>
        <v/>
      </c>
      <c r="M439" s="254" t="str">
        <f t="shared" ref="M439:M446" si="219">IF(F439="","",IF(I$438="中止","",F439))</f>
        <v/>
      </c>
      <c r="N439" s="254" t="str">
        <f t="shared" ref="N439:N446" si="220">IF(G439="","",IF(I$438="中止","",G439))</f>
        <v/>
      </c>
      <c r="O439" s="254" t="str">
        <f t="shared" ref="O439:O446" si="221">IF(H439="","",IF(I$438="中止","",H439))</f>
        <v/>
      </c>
      <c r="P439" s="1171"/>
      <c r="Q439" s="1168"/>
      <c r="R439" s="1169"/>
      <c r="S439" s="240"/>
      <c r="T439" s="213"/>
    </row>
    <row r="440" spans="2:20" ht="19.5" hidden="1" customHeight="1">
      <c r="B440" s="1176"/>
      <c r="C440" s="252" t="s">
        <v>190</v>
      </c>
      <c r="D440" s="253"/>
      <c r="E440" s="271">
        <f t="shared" si="217"/>
        <v>0</v>
      </c>
      <c r="F440" s="271" t="str">
        <f>IF('①7.積算内訳（販促）'!F439="","",'①7.積算内訳（販促）'!F439)</f>
        <v/>
      </c>
      <c r="G440" s="271" t="str">
        <f>IF('①7.積算内訳（販促）'!G439="","",'①7.積算内訳（販促）'!G439)</f>
        <v/>
      </c>
      <c r="H440" s="657" t="str">
        <f>IF('①7.積算内訳（販促）'!H439="","",'①7.積算内訳（販促）'!H439)</f>
        <v/>
      </c>
      <c r="I440" s="1570"/>
      <c r="J440" s="252" t="s">
        <v>190</v>
      </c>
      <c r="K440" s="253"/>
      <c r="L440" s="271" t="str">
        <f t="shared" si="218"/>
        <v/>
      </c>
      <c r="M440" s="254" t="str">
        <f t="shared" si="219"/>
        <v/>
      </c>
      <c r="N440" s="254" t="str">
        <f t="shared" si="220"/>
        <v/>
      </c>
      <c r="O440" s="254" t="str">
        <f t="shared" si="221"/>
        <v/>
      </c>
      <c r="P440" s="1171"/>
      <c r="Q440" s="1168"/>
      <c r="R440" s="1169"/>
      <c r="S440" s="240"/>
      <c r="T440" s="213"/>
    </row>
    <row r="441" spans="2:20" ht="19.5" hidden="1" customHeight="1">
      <c r="B441" s="1176"/>
      <c r="C441" s="255" t="s">
        <v>191</v>
      </c>
      <c r="D441" s="253"/>
      <c r="E441" s="271">
        <f t="shared" si="217"/>
        <v>0</v>
      </c>
      <c r="F441" s="271" t="str">
        <f>IF('①7.積算内訳（販促）'!F440="","",'①7.積算内訳（販促）'!F440)</f>
        <v/>
      </c>
      <c r="G441" s="271" t="str">
        <f>IF('①7.積算内訳（販促）'!G440="","",'①7.積算内訳（販促）'!G440)</f>
        <v/>
      </c>
      <c r="H441" s="657" t="str">
        <f>IF('①7.積算内訳（販促）'!H440="","",'①7.積算内訳（販促）'!H440)</f>
        <v/>
      </c>
      <c r="I441" s="1570"/>
      <c r="J441" s="255" t="s">
        <v>191</v>
      </c>
      <c r="K441" s="253"/>
      <c r="L441" s="271" t="str">
        <f t="shared" si="218"/>
        <v/>
      </c>
      <c r="M441" s="254" t="str">
        <f t="shared" si="219"/>
        <v/>
      </c>
      <c r="N441" s="254" t="str">
        <f t="shared" si="220"/>
        <v/>
      </c>
      <c r="O441" s="254" t="str">
        <f t="shared" si="221"/>
        <v/>
      </c>
      <c r="P441" s="1171"/>
      <c r="Q441" s="1168"/>
      <c r="R441" s="1169"/>
      <c r="S441" s="240"/>
      <c r="T441" s="213"/>
    </row>
    <row r="442" spans="2:20" ht="19.5" hidden="1" customHeight="1">
      <c r="B442" s="1176"/>
      <c r="C442" s="252" t="s">
        <v>192</v>
      </c>
      <c r="D442" s="253"/>
      <c r="E442" s="271">
        <f t="shared" si="217"/>
        <v>0</v>
      </c>
      <c r="F442" s="271" t="str">
        <f>IF('①7.積算内訳（販促）'!F441="","",'①7.積算内訳（販促）'!F441)</f>
        <v/>
      </c>
      <c r="G442" s="271" t="str">
        <f>IF('①7.積算内訳（販促）'!G441="","",'①7.積算内訳（販促）'!G441)</f>
        <v/>
      </c>
      <c r="H442" s="657" t="str">
        <f>IF('①7.積算内訳（販促）'!H441="","",'①7.積算内訳（販促）'!H441)</f>
        <v/>
      </c>
      <c r="I442" s="1570"/>
      <c r="J442" s="252" t="s">
        <v>192</v>
      </c>
      <c r="K442" s="253"/>
      <c r="L442" s="271" t="str">
        <f t="shared" si="218"/>
        <v/>
      </c>
      <c r="M442" s="254" t="str">
        <f t="shared" si="219"/>
        <v/>
      </c>
      <c r="N442" s="254" t="str">
        <f t="shared" si="220"/>
        <v/>
      </c>
      <c r="O442" s="254" t="str">
        <f t="shared" si="221"/>
        <v/>
      </c>
      <c r="P442" s="1171"/>
      <c r="Q442" s="1168"/>
      <c r="R442" s="1169"/>
      <c r="S442" s="237"/>
    </row>
    <row r="443" spans="2:20" ht="19.5" hidden="1" customHeight="1">
      <c r="B443" s="1176"/>
      <c r="C443" s="252" t="s">
        <v>193</v>
      </c>
      <c r="D443" s="253"/>
      <c r="E443" s="271">
        <f t="shared" si="217"/>
        <v>0</v>
      </c>
      <c r="F443" s="658" t="str">
        <f>IF('①7.積算内訳（販促）'!F442="","",'①7.積算内訳（販促）'!F442)</f>
        <v/>
      </c>
      <c r="G443" s="658" t="str">
        <f>IF('①7.積算内訳（販促）'!G442="","",'①7.積算内訳（販促）'!G442)</f>
        <v/>
      </c>
      <c r="H443" s="657" t="str">
        <f>IF('①7.積算内訳（販促）'!H442="","",'①7.積算内訳（販促）'!H442)</f>
        <v/>
      </c>
      <c r="I443" s="1570"/>
      <c r="J443" s="252" t="s">
        <v>193</v>
      </c>
      <c r="K443" s="253"/>
      <c r="L443" s="271" t="str">
        <f t="shared" si="218"/>
        <v/>
      </c>
      <c r="M443" s="256" t="str">
        <f t="shared" si="219"/>
        <v/>
      </c>
      <c r="N443" s="256" t="str">
        <f t="shared" si="220"/>
        <v/>
      </c>
      <c r="O443" s="256" t="str">
        <f t="shared" si="221"/>
        <v/>
      </c>
      <c r="P443" s="1171"/>
      <c r="Q443" s="1191"/>
      <c r="R443" s="1192"/>
      <c r="S443" s="237"/>
    </row>
    <row r="444" spans="2:20" ht="19.5" hidden="1" customHeight="1">
      <c r="B444" s="1176"/>
      <c r="C444" s="257" t="s">
        <v>194</v>
      </c>
      <c r="D444" s="253"/>
      <c r="E444" s="271">
        <f t="shared" si="217"/>
        <v>0</v>
      </c>
      <c r="F444" s="271" t="str">
        <f>IF('①7.積算内訳（販促）'!F443="","",'①7.積算内訳（販促）'!F443)</f>
        <v/>
      </c>
      <c r="G444" s="271" t="str">
        <f>IF('①7.積算内訳（販促）'!G443="","",'①7.積算内訳（販促）'!G443)</f>
        <v/>
      </c>
      <c r="H444" s="657" t="str">
        <f>IF('①7.積算内訳（販促）'!H443="","",'①7.積算内訳（販促）'!H443)</f>
        <v/>
      </c>
      <c r="I444" s="1570"/>
      <c r="J444" s="257" t="s">
        <v>194</v>
      </c>
      <c r="K444" s="253"/>
      <c r="L444" s="271" t="str">
        <f t="shared" si="218"/>
        <v/>
      </c>
      <c r="M444" s="254" t="str">
        <f t="shared" si="219"/>
        <v/>
      </c>
      <c r="N444" s="254" t="str">
        <f t="shared" si="220"/>
        <v/>
      </c>
      <c r="O444" s="254" t="str">
        <f t="shared" si="221"/>
        <v/>
      </c>
      <c r="P444" s="1171"/>
      <c r="Q444" s="1168"/>
      <c r="R444" s="1169"/>
      <c r="S444" s="237"/>
    </row>
    <row r="445" spans="2:20" ht="19.5" hidden="1" customHeight="1">
      <c r="B445" s="1176"/>
      <c r="C445" s="252" t="s">
        <v>195</v>
      </c>
      <c r="D445" s="253"/>
      <c r="E445" s="271">
        <f t="shared" si="217"/>
        <v>0</v>
      </c>
      <c r="F445" s="271" t="str">
        <f>IF('①7.積算内訳（販促）'!F444="","",'①7.積算内訳（販促）'!F444)</f>
        <v/>
      </c>
      <c r="G445" s="271" t="str">
        <f>IF('①7.積算内訳（販促）'!G444="","",'①7.積算内訳（販促）'!G444)</f>
        <v/>
      </c>
      <c r="H445" s="657" t="str">
        <f>IF('①7.積算内訳（販促）'!H444="","",'①7.積算内訳（販促）'!H444)</f>
        <v/>
      </c>
      <c r="I445" s="1570"/>
      <c r="J445" s="252" t="s">
        <v>195</v>
      </c>
      <c r="K445" s="253"/>
      <c r="L445" s="271" t="str">
        <f t="shared" si="218"/>
        <v/>
      </c>
      <c r="M445" s="254" t="str">
        <f t="shared" si="219"/>
        <v/>
      </c>
      <c r="N445" s="254" t="str">
        <f t="shared" si="220"/>
        <v/>
      </c>
      <c r="O445" s="254" t="str">
        <f t="shared" si="221"/>
        <v/>
      </c>
      <c r="P445" s="1171"/>
      <c r="Q445" s="1168"/>
      <c r="R445" s="1169"/>
      <c r="S445" s="237"/>
    </row>
    <row r="446" spans="2:20" ht="19.5" hidden="1" customHeight="1" thickBot="1">
      <c r="B446" s="1177"/>
      <c r="C446" s="258" t="s">
        <v>196</v>
      </c>
      <c r="D446" s="662" t="str">
        <f>IF('①7.積算内訳（販促）'!D445="","",'①7.積算内訳（販促）'!D445)</f>
        <v/>
      </c>
      <c r="E446" s="272">
        <f>SUM(F446:H446)</f>
        <v>0</v>
      </c>
      <c r="F446" s="272" t="str">
        <f>IF('①7.積算内訳（販促）'!F445="","",'①7.積算内訳（販促）'!F445)</f>
        <v/>
      </c>
      <c r="G446" s="272" t="str">
        <f>IF('①7.積算内訳（販促）'!G445="","",'①7.積算内訳（販促）'!G445)</f>
        <v/>
      </c>
      <c r="H446" s="659" t="str">
        <f>IF('①7.積算内訳（販促）'!H445="","",'①7.積算内訳（販促）'!H445)</f>
        <v/>
      </c>
      <c r="I446" s="1571"/>
      <c r="J446" s="258" t="s">
        <v>196</v>
      </c>
      <c r="K446" s="259"/>
      <c r="L446" s="272" t="str">
        <f t="shared" si="218"/>
        <v/>
      </c>
      <c r="M446" s="260" t="str">
        <f t="shared" si="219"/>
        <v/>
      </c>
      <c r="N446" s="260" t="str">
        <f t="shared" si="220"/>
        <v/>
      </c>
      <c r="O446" s="260" t="str">
        <f t="shared" si="221"/>
        <v/>
      </c>
      <c r="P446" s="1172"/>
      <c r="Q446" s="1189"/>
      <c r="R446" s="1190"/>
      <c r="S446" s="237"/>
    </row>
    <row r="447" spans="2:20" ht="37.5" hidden="1" customHeight="1">
      <c r="B447" s="368" t="str">
        <f>IF('①4.事業内容（販促）'!B49="","",'①4.事業内容（販促）'!B49)</f>
        <v/>
      </c>
      <c r="C447" s="1187" t="str">
        <f>IF('①4.事業内容（販促）'!C49="","",'①4.事業内容（販促）'!C49)</f>
        <v/>
      </c>
      <c r="D447" s="1188"/>
      <c r="E447" s="267">
        <f>SUM(E448:E456)</f>
        <v>0</v>
      </c>
      <c r="F447" s="267">
        <f>SUM(F448:F456)</f>
        <v>0</v>
      </c>
      <c r="G447" s="267">
        <f>SUM(G448:G456)</f>
        <v>0</v>
      </c>
      <c r="H447" s="660">
        <f>SUM(H448:H456)</f>
        <v>0</v>
      </c>
      <c r="I447" s="664" t="str">
        <f>IF(B447="","",B447)</f>
        <v/>
      </c>
      <c r="J447" s="1187" t="str">
        <f>IF('⑦1.活動計画変更（販促）'!C95="変更",'⑦1.活動計画変更（販促）'!D95,IF('⑦1.活動計画変更（販促）'!C95="選択",'⑦1.活動計画変更（販促）'!D94,""))</f>
        <v/>
      </c>
      <c r="K447" s="1188"/>
      <c r="L447" s="267" t="str">
        <f>IF(SUM(L448:L456)=0,"",SUM(L448:L456))</f>
        <v/>
      </c>
      <c r="M447" s="267" t="str">
        <f>IF(SUM(M448:M456)=0,"",SUM(M448:M456))</f>
        <v/>
      </c>
      <c r="N447" s="267" t="str">
        <f>IF(SUM(N448:N456)=0,"",SUM(N448:N456))</f>
        <v/>
      </c>
      <c r="O447" s="267" t="str">
        <f>IF(SUM(O448:O456)=0,"",SUM(O448:O456))</f>
        <v/>
      </c>
      <c r="P447" s="261"/>
      <c r="Q447" s="1195"/>
      <c r="R447" s="1196"/>
      <c r="S447" s="237"/>
    </row>
    <row r="448" spans="2:20" ht="19.5" hidden="1" customHeight="1">
      <c r="B448" s="1175"/>
      <c r="C448" s="249" t="s">
        <v>188</v>
      </c>
      <c r="D448" s="250"/>
      <c r="E448" s="270">
        <f>SUM(F448:H448)</f>
        <v>0</v>
      </c>
      <c r="F448" s="270" t="str">
        <f>IF('①7.積算内訳（販促）'!F447="","",'①7.積算内訳（販促）'!F447)</f>
        <v/>
      </c>
      <c r="G448" s="270" t="str">
        <f>IF('①7.積算内訳（販促）'!G447="","",'①7.積算内訳（販促）'!G447)</f>
        <v/>
      </c>
      <c r="H448" s="656" t="str">
        <f>IF('①7.積算内訳（販促）'!H447="","",'①7.積算内訳（販促）'!H447)</f>
        <v/>
      </c>
      <c r="I448" s="1569" t="str">
        <f>IF('⑦1.活動計画変更（販促）'!C95="選択","",IF('⑦1.活動計画変更（販促）'!C95="変更",'⑦1.活動計画変更（販促）'!C95,IF('⑦1.活動計画変更（販促）'!C95="中止","中止","")))</f>
        <v/>
      </c>
      <c r="J448" s="249" t="s">
        <v>188</v>
      </c>
      <c r="K448" s="250"/>
      <c r="L448" s="270" t="str">
        <f>IF(SUM(M448:O448)=0,"",SUM(M448:O448))</f>
        <v/>
      </c>
      <c r="M448" s="251" t="str">
        <f>IF(F448="","",IF(I$448="中止","",F448))</f>
        <v/>
      </c>
      <c r="N448" s="251" t="str">
        <f>IF(G448="","",IF(I$448="中止","",G448))</f>
        <v/>
      </c>
      <c r="O448" s="251" t="str">
        <f>IF(H448="","",IF(I$448="中止","",H448))</f>
        <v/>
      </c>
      <c r="P448" s="1186"/>
      <c r="Q448" s="1173"/>
      <c r="R448" s="1174"/>
      <c r="S448" s="240"/>
      <c r="T448" s="213"/>
    </row>
    <row r="449" spans="2:20" ht="19.5" hidden="1" customHeight="1">
      <c r="B449" s="1176"/>
      <c r="C449" s="252" t="s">
        <v>189</v>
      </c>
      <c r="D449" s="253"/>
      <c r="E449" s="271">
        <f t="shared" ref="E449:E455" si="222">SUM(F449:H449)</f>
        <v>0</v>
      </c>
      <c r="F449" s="271" t="str">
        <f>IF('①7.積算内訳（販促）'!F448="","",'①7.積算内訳（販促）'!F448)</f>
        <v/>
      </c>
      <c r="G449" s="271" t="str">
        <f>IF('①7.積算内訳（販促）'!G448="","",'①7.積算内訳（販促）'!G448)</f>
        <v/>
      </c>
      <c r="H449" s="657" t="str">
        <f>IF('①7.積算内訳（販促）'!H448="","",'①7.積算内訳（販促）'!H448)</f>
        <v/>
      </c>
      <c r="I449" s="1570"/>
      <c r="J449" s="252" t="s">
        <v>189</v>
      </c>
      <c r="K449" s="253"/>
      <c r="L449" s="271" t="str">
        <f t="shared" ref="L449:L456" si="223">IF(SUM(M449:O449)=0,"",SUM(M449:O449))</f>
        <v/>
      </c>
      <c r="M449" s="254" t="str">
        <f t="shared" ref="M449:M456" si="224">IF(F449="","",IF(I$448="中止","",F449))</f>
        <v/>
      </c>
      <c r="N449" s="254" t="str">
        <f t="shared" ref="N449:N456" si="225">IF(G449="","",IF(I$448="中止","",G449))</f>
        <v/>
      </c>
      <c r="O449" s="254" t="str">
        <f t="shared" ref="O449:O456" si="226">IF(H449="","",IF(I$448="中止","",H449))</f>
        <v/>
      </c>
      <c r="P449" s="1171"/>
      <c r="Q449" s="1168"/>
      <c r="R449" s="1169"/>
      <c r="S449" s="237"/>
    </row>
    <row r="450" spans="2:20" ht="19.5" hidden="1" customHeight="1">
      <c r="B450" s="1176"/>
      <c r="C450" s="252" t="s">
        <v>190</v>
      </c>
      <c r="D450" s="253"/>
      <c r="E450" s="271">
        <f t="shared" si="222"/>
        <v>0</v>
      </c>
      <c r="F450" s="271" t="str">
        <f>IF('①7.積算内訳（販促）'!F449="","",'①7.積算内訳（販促）'!F449)</f>
        <v/>
      </c>
      <c r="G450" s="271" t="str">
        <f>IF('①7.積算内訳（販促）'!G449="","",'①7.積算内訳（販促）'!G449)</f>
        <v/>
      </c>
      <c r="H450" s="657" t="str">
        <f>IF('①7.積算内訳（販促）'!H449="","",'①7.積算内訳（販促）'!H449)</f>
        <v/>
      </c>
      <c r="I450" s="1570"/>
      <c r="J450" s="252" t="s">
        <v>190</v>
      </c>
      <c r="K450" s="253"/>
      <c r="L450" s="271" t="str">
        <f t="shared" si="223"/>
        <v/>
      </c>
      <c r="M450" s="254" t="str">
        <f t="shared" si="224"/>
        <v/>
      </c>
      <c r="N450" s="254" t="str">
        <f t="shared" si="225"/>
        <v/>
      </c>
      <c r="O450" s="254" t="str">
        <f t="shared" si="226"/>
        <v/>
      </c>
      <c r="P450" s="1171"/>
      <c r="Q450" s="1168"/>
      <c r="R450" s="1169"/>
      <c r="S450" s="237"/>
    </row>
    <row r="451" spans="2:20" ht="19.5" hidden="1" customHeight="1">
      <c r="B451" s="1176"/>
      <c r="C451" s="255" t="s">
        <v>191</v>
      </c>
      <c r="D451" s="253"/>
      <c r="E451" s="271">
        <f t="shared" si="222"/>
        <v>0</v>
      </c>
      <c r="F451" s="271" t="str">
        <f>IF('①7.積算内訳（販促）'!F450="","",'①7.積算内訳（販促）'!F450)</f>
        <v/>
      </c>
      <c r="G451" s="271" t="str">
        <f>IF('①7.積算内訳（販促）'!G450="","",'①7.積算内訳（販促）'!G450)</f>
        <v/>
      </c>
      <c r="H451" s="657" t="str">
        <f>IF('①7.積算内訳（販促）'!H450="","",'①7.積算内訳（販促）'!H450)</f>
        <v/>
      </c>
      <c r="I451" s="1570"/>
      <c r="J451" s="255" t="s">
        <v>191</v>
      </c>
      <c r="K451" s="253"/>
      <c r="L451" s="271" t="str">
        <f t="shared" si="223"/>
        <v/>
      </c>
      <c r="M451" s="254" t="str">
        <f t="shared" si="224"/>
        <v/>
      </c>
      <c r="N451" s="254" t="str">
        <f t="shared" si="225"/>
        <v/>
      </c>
      <c r="O451" s="254" t="str">
        <f t="shared" si="226"/>
        <v/>
      </c>
      <c r="P451" s="1171"/>
      <c r="Q451" s="1168"/>
      <c r="R451" s="1169"/>
      <c r="S451" s="237"/>
    </row>
    <row r="452" spans="2:20" ht="19.5" hidden="1" customHeight="1">
      <c r="B452" s="1176"/>
      <c r="C452" s="252" t="s">
        <v>192</v>
      </c>
      <c r="D452" s="253"/>
      <c r="E452" s="271">
        <f t="shared" si="222"/>
        <v>0</v>
      </c>
      <c r="F452" s="271" t="str">
        <f>IF('①7.積算内訳（販促）'!F451="","",'①7.積算内訳（販促）'!F451)</f>
        <v/>
      </c>
      <c r="G452" s="271" t="str">
        <f>IF('①7.積算内訳（販促）'!G451="","",'①7.積算内訳（販促）'!G451)</f>
        <v/>
      </c>
      <c r="H452" s="657" t="str">
        <f>IF('①7.積算内訳（販促）'!H451="","",'①7.積算内訳（販促）'!H451)</f>
        <v/>
      </c>
      <c r="I452" s="1570"/>
      <c r="J452" s="252" t="s">
        <v>192</v>
      </c>
      <c r="K452" s="253"/>
      <c r="L452" s="271" t="str">
        <f t="shared" si="223"/>
        <v/>
      </c>
      <c r="M452" s="254" t="str">
        <f t="shared" si="224"/>
        <v/>
      </c>
      <c r="N452" s="254" t="str">
        <f t="shared" si="225"/>
        <v/>
      </c>
      <c r="O452" s="254" t="str">
        <f t="shared" si="226"/>
        <v/>
      </c>
      <c r="P452" s="1171"/>
      <c r="Q452" s="1168"/>
      <c r="R452" s="1169"/>
      <c r="S452" s="240"/>
      <c r="T452" s="213"/>
    </row>
    <row r="453" spans="2:20" ht="19.5" hidden="1" customHeight="1">
      <c r="B453" s="1176"/>
      <c r="C453" s="252" t="s">
        <v>193</v>
      </c>
      <c r="D453" s="253"/>
      <c r="E453" s="271">
        <f t="shared" si="222"/>
        <v>0</v>
      </c>
      <c r="F453" s="658" t="str">
        <f>IF('①7.積算内訳（販促）'!F452="","",'①7.積算内訳（販促）'!F452)</f>
        <v/>
      </c>
      <c r="G453" s="658" t="str">
        <f>IF('①7.積算内訳（販促）'!G452="","",'①7.積算内訳（販促）'!G452)</f>
        <v/>
      </c>
      <c r="H453" s="657" t="str">
        <f>IF('①7.積算内訳（販促）'!H452="","",'①7.積算内訳（販促）'!H452)</f>
        <v/>
      </c>
      <c r="I453" s="1570"/>
      <c r="J453" s="252" t="s">
        <v>193</v>
      </c>
      <c r="K453" s="253"/>
      <c r="L453" s="271" t="str">
        <f t="shared" si="223"/>
        <v/>
      </c>
      <c r="M453" s="256" t="str">
        <f t="shared" si="224"/>
        <v/>
      </c>
      <c r="N453" s="256" t="str">
        <f t="shared" si="225"/>
        <v/>
      </c>
      <c r="O453" s="256" t="str">
        <f t="shared" si="226"/>
        <v/>
      </c>
      <c r="P453" s="1171"/>
      <c r="Q453" s="1168"/>
      <c r="R453" s="1169"/>
      <c r="S453" s="240"/>
      <c r="T453" s="213"/>
    </row>
    <row r="454" spans="2:20" ht="19.5" hidden="1" customHeight="1">
      <c r="B454" s="1176"/>
      <c r="C454" s="257" t="s">
        <v>194</v>
      </c>
      <c r="D454" s="253"/>
      <c r="E454" s="271">
        <f t="shared" si="222"/>
        <v>0</v>
      </c>
      <c r="F454" s="271" t="str">
        <f>IF('①7.積算内訳（販促）'!F453="","",'①7.積算内訳（販促）'!F453)</f>
        <v/>
      </c>
      <c r="G454" s="271" t="str">
        <f>IF('①7.積算内訳（販促）'!G453="","",'①7.積算内訳（販促）'!G453)</f>
        <v/>
      </c>
      <c r="H454" s="657" t="str">
        <f>IF('①7.積算内訳（販促）'!H453="","",'①7.積算内訳（販促）'!H453)</f>
        <v/>
      </c>
      <c r="I454" s="1570"/>
      <c r="J454" s="257" t="s">
        <v>194</v>
      </c>
      <c r="K454" s="253"/>
      <c r="L454" s="271" t="str">
        <f t="shared" si="223"/>
        <v/>
      </c>
      <c r="M454" s="254" t="str">
        <f t="shared" si="224"/>
        <v/>
      </c>
      <c r="N454" s="254" t="str">
        <f t="shared" si="225"/>
        <v/>
      </c>
      <c r="O454" s="254" t="str">
        <f t="shared" si="226"/>
        <v/>
      </c>
      <c r="P454" s="1171"/>
      <c r="Q454" s="1168"/>
      <c r="R454" s="1169"/>
      <c r="S454" s="240"/>
      <c r="T454" s="213"/>
    </row>
    <row r="455" spans="2:20" ht="19.5" hidden="1" customHeight="1">
      <c r="B455" s="1176"/>
      <c r="C455" s="252" t="s">
        <v>195</v>
      </c>
      <c r="D455" s="253"/>
      <c r="E455" s="271">
        <f t="shared" si="222"/>
        <v>0</v>
      </c>
      <c r="F455" s="271" t="str">
        <f>IF('①7.積算内訳（販促）'!F454="","",'①7.積算内訳（販促）'!F454)</f>
        <v/>
      </c>
      <c r="G455" s="271" t="str">
        <f>IF('①7.積算内訳（販促）'!G454="","",'①7.積算内訳（販促）'!G454)</f>
        <v/>
      </c>
      <c r="H455" s="657" t="str">
        <f>IF('①7.積算内訳（販促）'!H454="","",'①7.積算内訳（販促）'!H454)</f>
        <v/>
      </c>
      <c r="I455" s="1570"/>
      <c r="J455" s="252" t="s">
        <v>195</v>
      </c>
      <c r="K455" s="253"/>
      <c r="L455" s="271" t="str">
        <f t="shared" si="223"/>
        <v/>
      </c>
      <c r="M455" s="254" t="str">
        <f t="shared" si="224"/>
        <v/>
      </c>
      <c r="N455" s="254" t="str">
        <f t="shared" si="225"/>
        <v/>
      </c>
      <c r="O455" s="254" t="str">
        <f t="shared" si="226"/>
        <v/>
      </c>
      <c r="P455" s="1171"/>
      <c r="Q455" s="1168"/>
      <c r="R455" s="1169"/>
      <c r="S455" s="240"/>
      <c r="T455" s="213"/>
    </row>
    <row r="456" spans="2:20" ht="19.5" hidden="1" customHeight="1" thickBot="1">
      <c r="B456" s="1177"/>
      <c r="C456" s="258" t="s">
        <v>196</v>
      </c>
      <c r="D456" s="662" t="str">
        <f>IF('①7.積算内訳（販促）'!D455="","",'①7.積算内訳（販促）'!D455)</f>
        <v/>
      </c>
      <c r="E456" s="272">
        <f>SUM(F456:H456)</f>
        <v>0</v>
      </c>
      <c r="F456" s="272" t="str">
        <f>IF('①7.積算内訳（販促）'!F455="","",'①7.積算内訳（販促）'!F455)</f>
        <v/>
      </c>
      <c r="G456" s="272" t="str">
        <f>IF('①7.積算内訳（販促）'!G455="","",'①7.積算内訳（販促）'!G455)</f>
        <v/>
      </c>
      <c r="H456" s="659" t="str">
        <f>IF('①7.積算内訳（販促）'!H455="","",'①7.積算内訳（販促）'!H455)</f>
        <v/>
      </c>
      <c r="I456" s="1571"/>
      <c r="J456" s="258" t="s">
        <v>196</v>
      </c>
      <c r="K456" s="259"/>
      <c r="L456" s="272" t="str">
        <f t="shared" si="223"/>
        <v/>
      </c>
      <c r="M456" s="260" t="str">
        <f t="shared" si="224"/>
        <v/>
      </c>
      <c r="N456" s="260" t="str">
        <f t="shared" si="225"/>
        <v/>
      </c>
      <c r="O456" s="260" t="str">
        <f t="shared" si="226"/>
        <v/>
      </c>
      <c r="P456" s="1172"/>
      <c r="Q456" s="1193"/>
      <c r="R456" s="1194"/>
      <c r="S456" s="240"/>
      <c r="T456" s="213"/>
    </row>
    <row r="457" spans="2:20" ht="37.5" hidden="1" customHeight="1">
      <c r="B457" s="368" t="str">
        <f>IF('①4.事業内容（販促）'!B50="","",'①4.事業内容（販促）'!B50)</f>
        <v/>
      </c>
      <c r="C457" s="1187" t="str">
        <f>IF('①4.事業内容（販促）'!C50="","",'①4.事業内容（販促）'!C50)</f>
        <v/>
      </c>
      <c r="D457" s="1188"/>
      <c r="E457" s="267">
        <f>SUM(E458:E466)</f>
        <v>0</v>
      </c>
      <c r="F457" s="267">
        <f>SUM(F458:F466)</f>
        <v>0</v>
      </c>
      <c r="G457" s="267">
        <f>SUM(G458:G466)</f>
        <v>0</v>
      </c>
      <c r="H457" s="660">
        <f>SUM(H458:H466)</f>
        <v>0</v>
      </c>
      <c r="I457" s="664" t="str">
        <f>IF(B457="","",B457)</f>
        <v/>
      </c>
      <c r="J457" s="1187" t="str">
        <f>IF('⑦1.活動計画変更（販促）'!C97="変更",'⑦1.活動計画変更（販促）'!D97,IF('⑦1.活動計画変更（販促）'!C97="選択",'⑦1.活動計画変更（販促）'!D96,""))</f>
        <v/>
      </c>
      <c r="K457" s="1188"/>
      <c r="L457" s="267" t="str">
        <f>IF(SUM(L458:L466)=0,"",SUM(L458:L466))</f>
        <v/>
      </c>
      <c r="M457" s="267" t="str">
        <f>IF(SUM(M458:M466)=0,"",SUM(M458:M466))</f>
        <v/>
      </c>
      <c r="N457" s="267" t="str">
        <f>IF(SUM(N458:N466)=0,"",SUM(N458:N466))</f>
        <v/>
      </c>
      <c r="O457" s="267" t="str">
        <f>IF(SUM(O458:O466)=0,"",SUM(O458:O466))</f>
        <v/>
      </c>
      <c r="P457" s="262"/>
      <c r="Q457" s="1197"/>
      <c r="R457" s="1198"/>
      <c r="S457" s="237"/>
    </row>
    <row r="458" spans="2:20" ht="19.5" hidden="1" customHeight="1">
      <c r="B458" s="1175"/>
      <c r="C458" s="249" t="s">
        <v>188</v>
      </c>
      <c r="D458" s="250"/>
      <c r="E458" s="270">
        <f>SUM(F458:H458)</f>
        <v>0</v>
      </c>
      <c r="F458" s="270" t="str">
        <f>IF('①7.積算内訳（販促）'!F457="","",'①7.積算内訳（販促）'!F457)</f>
        <v/>
      </c>
      <c r="G458" s="270" t="str">
        <f>IF('①7.積算内訳（販促）'!G457="","",'①7.積算内訳（販促）'!G457)</f>
        <v/>
      </c>
      <c r="H458" s="656" t="str">
        <f>IF('①7.積算内訳（販促）'!H457="","",'①7.積算内訳（販促）'!H457)</f>
        <v/>
      </c>
      <c r="I458" s="1569" t="str">
        <f>IF('⑦1.活動計画変更（販促）'!C97="選択","",IF('⑦1.活動計画変更（販促）'!C97="変更",'⑦1.活動計画変更（販促）'!C97,IF('⑦1.活動計画変更（販促）'!C97="中止","中止","")))</f>
        <v/>
      </c>
      <c r="J458" s="249" t="s">
        <v>188</v>
      </c>
      <c r="K458" s="250"/>
      <c r="L458" s="270" t="str">
        <f>IF(SUM(M458:O458)=0,"",SUM(M458:O458))</f>
        <v/>
      </c>
      <c r="M458" s="251" t="str">
        <f>IF(F458="","",IF(I$458="中止","",F458))</f>
        <v/>
      </c>
      <c r="N458" s="251" t="str">
        <f>IF(G458="","",IF(I$458="中止","",G458))</f>
        <v/>
      </c>
      <c r="O458" s="251" t="str">
        <f>IF(H458="","",IF(I$458="中止","",H458))</f>
        <v/>
      </c>
      <c r="P458" s="1186"/>
      <c r="Q458" s="1173"/>
      <c r="R458" s="1174"/>
      <c r="S458" s="240"/>
      <c r="T458" s="213"/>
    </row>
    <row r="459" spans="2:20" ht="19.5" hidden="1" customHeight="1">
      <c r="B459" s="1176"/>
      <c r="C459" s="252" t="s">
        <v>189</v>
      </c>
      <c r="D459" s="253"/>
      <c r="E459" s="271">
        <f t="shared" ref="E459:E465" si="227">SUM(F459:H459)</f>
        <v>0</v>
      </c>
      <c r="F459" s="271" t="str">
        <f>IF('①7.積算内訳（販促）'!F458="","",'①7.積算内訳（販促）'!F458)</f>
        <v/>
      </c>
      <c r="G459" s="271" t="str">
        <f>IF('①7.積算内訳（販促）'!G458="","",'①7.積算内訳（販促）'!G458)</f>
        <v/>
      </c>
      <c r="H459" s="657" t="str">
        <f>IF('①7.積算内訳（販促）'!H458="","",'①7.積算内訳（販促）'!H458)</f>
        <v/>
      </c>
      <c r="I459" s="1570"/>
      <c r="J459" s="252" t="s">
        <v>189</v>
      </c>
      <c r="K459" s="253"/>
      <c r="L459" s="271" t="str">
        <f t="shared" ref="L459:L466" si="228">IF(SUM(M459:O459)=0,"",SUM(M459:O459))</f>
        <v/>
      </c>
      <c r="M459" s="254" t="str">
        <f t="shared" ref="M459:M466" si="229">IF(F459="","",IF(I$458="中止","",F459))</f>
        <v/>
      </c>
      <c r="N459" s="254" t="str">
        <f t="shared" ref="N459:N466" si="230">IF(G459="","",IF(I$458="中止","",G459))</f>
        <v/>
      </c>
      <c r="O459" s="254" t="str">
        <f t="shared" ref="O459:O466" si="231">IF(H459="","",IF(I$458="中止","",H459))</f>
        <v/>
      </c>
      <c r="P459" s="1171"/>
      <c r="Q459" s="1168"/>
      <c r="R459" s="1169"/>
      <c r="S459" s="237"/>
    </row>
    <row r="460" spans="2:20" ht="19.5" hidden="1" customHeight="1">
      <c r="B460" s="1176"/>
      <c r="C460" s="252" t="s">
        <v>190</v>
      </c>
      <c r="D460" s="253"/>
      <c r="E460" s="271">
        <f t="shared" si="227"/>
        <v>0</v>
      </c>
      <c r="F460" s="271" t="str">
        <f>IF('①7.積算内訳（販促）'!F459="","",'①7.積算内訳（販促）'!F459)</f>
        <v/>
      </c>
      <c r="G460" s="271" t="str">
        <f>IF('①7.積算内訳（販促）'!G459="","",'①7.積算内訳（販促）'!G459)</f>
        <v/>
      </c>
      <c r="H460" s="657" t="str">
        <f>IF('①7.積算内訳（販促）'!H459="","",'①7.積算内訳（販促）'!H459)</f>
        <v/>
      </c>
      <c r="I460" s="1570"/>
      <c r="J460" s="252" t="s">
        <v>190</v>
      </c>
      <c r="K460" s="253"/>
      <c r="L460" s="271" t="str">
        <f t="shared" si="228"/>
        <v/>
      </c>
      <c r="M460" s="254" t="str">
        <f t="shared" si="229"/>
        <v/>
      </c>
      <c r="N460" s="254" t="str">
        <f t="shared" si="230"/>
        <v/>
      </c>
      <c r="O460" s="254" t="str">
        <f t="shared" si="231"/>
        <v/>
      </c>
      <c r="P460" s="1171"/>
      <c r="Q460" s="1168"/>
      <c r="R460" s="1169"/>
      <c r="S460" s="237"/>
    </row>
    <row r="461" spans="2:20" ht="19.5" hidden="1" customHeight="1">
      <c r="B461" s="1176"/>
      <c r="C461" s="255" t="s">
        <v>191</v>
      </c>
      <c r="D461" s="253"/>
      <c r="E461" s="271">
        <f t="shared" si="227"/>
        <v>0</v>
      </c>
      <c r="F461" s="271" t="str">
        <f>IF('①7.積算内訳（販促）'!F460="","",'①7.積算内訳（販促）'!F460)</f>
        <v/>
      </c>
      <c r="G461" s="271" t="str">
        <f>IF('①7.積算内訳（販促）'!G460="","",'①7.積算内訳（販促）'!G460)</f>
        <v/>
      </c>
      <c r="H461" s="657" t="str">
        <f>IF('①7.積算内訳（販促）'!H460="","",'①7.積算内訳（販促）'!H460)</f>
        <v/>
      </c>
      <c r="I461" s="1570"/>
      <c r="J461" s="255" t="s">
        <v>191</v>
      </c>
      <c r="K461" s="253"/>
      <c r="L461" s="271" t="str">
        <f t="shared" si="228"/>
        <v/>
      </c>
      <c r="M461" s="254" t="str">
        <f t="shared" si="229"/>
        <v/>
      </c>
      <c r="N461" s="254" t="str">
        <f t="shared" si="230"/>
        <v/>
      </c>
      <c r="O461" s="254" t="str">
        <f t="shared" si="231"/>
        <v/>
      </c>
      <c r="P461" s="1171"/>
      <c r="Q461" s="1168"/>
      <c r="R461" s="1169"/>
      <c r="S461" s="237"/>
    </row>
    <row r="462" spans="2:20" ht="19.5" hidden="1" customHeight="1">
      <c r="B462" s="1176"/>
      <c r="C462" s="252" t="s">
        <v>192</v>
      </c>
      <c r="D462" s="253"/>
      <c r="E462" s="271">
        <f t="shared" si="227"/>
        <v>0</v>
      </c>
      <c r="F462" s="271" t="str">
        <f>IF('①7.積算内訳（販促）'!F461="","",'①7.積算内訳（販促）'!F461)</f>
        <v/>
      </c>
      <c r="G462" s="271" t="str">
        <f>IF('①7.積算内訳（販促）'!G461="","",'①7.積算内訳（販促）'!G461)</f>
        <v/>
      </c>
      <c r="H462" s="657" t="str">
        <f>IF('①7.積算内訳（販促）'!H461="","",'①7.積算内訳（販促）'!H461)</f>
        <v/>
      </c>
      <c r="I462" s="1570"/>
      <c r="J462" s="252" t="s">
        <v>192</v>
      </c>
      <c r="K462" s="253"/>
      <c r="L462" s="271" t="str">
        <f t="shared" si="228"/>
        <v/>
      </c>
      <c r="M462" s="254" t="str">
        <f t="shared" si="229"/>
        <v/>
      </c>
      <c r="N462" s="254" t="str">
        <f t="shared" si="230"/>
        <v/>
      </c>
      <c r="O462" s="254" t="str">
        <f t="shared" si="231"/>
        <v/>
      </c>
      <c r="P462" s="1171"/>
      <c r="Q462" s="1168"/>
      <c r="R462" s="1169"/>
      <c r="S462" s="240"/>
      <c r="T462" s="213"/>
    </row>
    <row r="463" spans="2:20" ht="19.5" hidden="1" customHeight="1">
      <c r="B463" s="1176"/>
      <c r="C463" s="252" t="s">
        <v>193</v>
      </c>
      <c r="D463" s="253"/>
      <c r="E463" s="271">
        <f t="shared" si="227"/>
        <v>0</v>
      </c>
      <c r="F463" s="658" t="str">
        <f>IF('①7.積算内訳（販促）'!F462="","",'①7.積算内訳（販促）'!F462)</f>
        <v/>
      </c>
      <c r="G463" s="658" t="str">
        <f>IF('①7.積算内訳（販促）'!G462="","",'①7.積算内訳（販促）'!G462)</f>
        <v/>
      </c>
      <c r="H463" s="657" t="str">
        <f>IF('①7.積算内訳（販促）'!H462="","",'①7.積算内訳（販促）'!H462)</f>
        <v/>
      </c>
      <c r="I463" s="1570"/>
      <c r="J463" s="252" t="s">
        <v>193</v>
      </c>
      <c r="K463" s="253"/>
      <c r="L463" s="271" t="str">
        <f t="shared" si="228"/>
        <v/>
      </c>
      <c r="M463" s="256" t="str">
        <f t="shared" si="229"/>
        <v/>
      </c>
      <c r="N463" s="256" t="str">
        <f t="shared" si="230"/>
        <v/>
      </c>
      <c r="O463" s="256" t="str">
        <f t="shared" si="231"/>
        <v/>
      </c>
      <c r="P463" s="1171"/>
      <c r="Q463" s="1191"/>
      <c r="R463" s="1192"/>
      <c r="S463" s="240"/>
      <c r="T463" s="213"/>
    </row>
    <row r="464" spans="2:20" ht="19.5" hidden="1" customHeight="1">
      <c r="B464" s="1176"/>
      <c r="C464" s="257" t="s">
        <v>194</v>
      </c>
      <c r="D464" s="253"/>
      <c r="E464" s="271">
        <f t="shared" si="227"/>
        <v>0</v>
      </c>
      <c r="F464" s="271" t="str">
        <f>IF('①7.積算内訳（販促）'!F463="","",'①7.積算内訳（販促）'!F463)</f>
        <v/>
      </c>
      <c r="G464" s="271" t="str">
        <f>IF('①7.積算内訳（販促）'!G463="","",'①7.積算内訳（販促）'!G463)</f>
        <v/>
      </c>
      <c r="H464" s="657" t="str">
        <f>IF('①7.積算内訳（販促）'!H463="","",'①7.積算内訳（販促）'!H463)</f>
        <v/>
      </c>
      <c r="I464" s="1570"/>
      <c r="J464" s="257" t="s">
        <v>194</v>
      </c>
      <c r="K464" s="253"/>
      <c r="L464" s="271" t="str">
        <f t="shared" si="228"/>
        <v/>
      </c>
      <c r="M464" s="254" t="str">
        <f t="shared" si="229"/>
        <v/>
      </c>
      <c r="N464" s="254" t="str">
        <f t="shared" si="230"/>
        <v/>
      </c>
      <c r="O464" s="254" t="str">
        <f t="shared" si="231"/>
        <v/>
      </c>
      <c r="P464" s="1171"/>
      <c r="Q464" s="1168"/>
      <c r="R464" s="1169"/>
      <c r="S464" s="240"/>
      <c r="T464" s="213"/>
    </row>
    <row r="465" spans="2:20" ht="19.5" hidden="1" customHeight="1">
      <c r="B465" s="1176"/>
      <c r="C465" s="252" t="s">
        <v>195</v>
      </c>
      <c r="D465" s="253"/>
      <c r="E465" s="271">
        <f t="shared" si="227"/>
        <v>0</v>
      </c>
      <c r="F465" s="271" t="str">
        <f>IF('①7.積算内訳（販促）'!F464="","",'①7.積算内訳（販促）'!F464)</f>
        <v/>
      </c>
      <c r="G465" s="271" t="str">
        <f>IF('①7.積算内訳（販促）'!G464="","",'①7.積算内訳（販促）'!G464)</f>
        <v/>
      </c>
      <c r="H465" s="657" t="str">
        <f>IF('①7.積算内訳（販促）'!H464="","",'①7.積算内訳（販促）'!H464)</f>
        <v/>
      </c>
      <c r="I465" s="1570"/>
      <c r="J465" s="252" t="s">
        <v>195</v>
      </c>
      <c r="K465" s="253"/>
      <c r="L465" s="271" t="str">
        <f t="shared" si="228"/>
        <v/>
      </c>
      <c r="M465" s="254" t="str">
        <f t="shared" si="229"/>
        <v/>
      </c>
      <c r="N465" s="254" t="str">
        <f t="shared" si="230"/>
        <v/>
      </c>
      <c r="O465" s="254" t="str">
        <f t="shared" si="231"/>
        <v/>
      </c>
      <c r="P465" s="1171"/>
      <c r="Q465" s="1168"/>
      <c r="R465" s="1169"/>
      <c r="S465" s="240"/>
      <c r="T465" s="213"/>
    </row>
    <row r="466" spans="2:20" ht="19.5" hidden="1" customHeight="1" thickBot="1">
      <c r="B466" s="1177"/>
      <c r="C466" s="258" t="s">
        <v>196</v>
      </c>
      <c r="D466" s="662" t="str">
        <f>IF('①7.積算内訳（販促）'!D465="","",'①7.積算内訳（販促）'!D465)</f>
        <v/>
      </c>
      <c r="E466" s="272">
        <f>SUM(F466:H466)</f>
        <v>0</v>
      </c>
      <c r="F466" s="272" t="str">
        <f>IF('①7.積算内訳（販促）'!F465="","",'①7.積算内訳（販促）'!F465)</f>
        <v/>
      </c>
      <c r="G466" s="272" t="str">
        <f>IF('①7.積算内訳（販促）'!G465="","",'①7.積算内訳（販促）'!G465)</f>
        <v/>
      </c>
      <c r="H466" s="659" t="str">
        <f>IF('①7.積算内訳（販促）'!H465="","",'①7.積算内訳（販促）'!H465)</f>
        <v/>
      </c>
      <c r="I466" s="1571"/>
      <c r="J466" s="258" t="s">
        <v>196</v>
      </c>
      <c r="K466" s="259"/>
      <c r="L466" s="272" t="str">
        <f t="shared" si="228"/>
        <v/>
      </c>
      <c r="M466" s="260" t="str">
        <f t="shared" si="229"/>
        <v/>
      </c>
      <c r="N466" s="260" t="str">
        <f t="shared" si="230"/>
        <v/>
      </c>
      <c r="O466" s="260" t="str">
        <f t="shared" si="231"/>
        <v/>
      </c>
      <c r="P466" s="1172"/>
      <c r="Q466" s="1189"/>
      <c r="R466" s="1190"/>
      <c r="S466" s="240"/>
      <c r="T466" s="213"/>
    </row>
    <row r="467" spans="2:20" ht="37.5" hidden="1" customHeight="1">
      <c r="B467" s="368" t="str">
        <f>IF('①4.事業内容（販促）'!B51="","",'①4.事業内容（販促）'!B51)</f>
        <v/>
      </c>
      <c r="C467" s="1187" t="str">
        <f>IF('①4.事業内容（販促）'!C51="","",'①4.事業内容（販促）'!C51)</f>
        <v/>
      </c>
      <c r="D467" s="1188"/>
      <c r="E467" s="267">
        <f>SUM(E468:E476)</f>
        <v>0</v>
      </c>
      <c r="F467" s="267">
        <f>SUM(F468:F476)</f>
        <v>0</v>
      </c>
      <c r="G467" s="267">
        <f>SUM(G468:G476)</f>
        <v>0</v>
      </c>
      <c r="H467" s="660">
        <f>SUM(H468:H476)</f>
        <v>0</v>
      </c>
      <c r="I467" s="664" t="str">
        <f>IF(B467="","",B467)</f>
        <v/>
      </c>
      <c r="J467" s="1187" t="str">
        <f>IF('⑦1.活動計画変更（販促）'!C99="変更",'⑦1.活動計画変更（販促）'!D99,IF('⑦1.活動計画変更（販促）'!C99="選択",'⑦1.活動計画変更（販促）'!D98,""))</f>
        <v/>
      </c>
      <c r="K467" s="1188"/>
      <c r="L467" s="267" t="str">
        <f>IF(SUM(L468:L476)=0,"",SUM(L468:L476))</f>
        <v/>
      </c>
      <c r="M467" s="267" t="str">
        <f>IF(SUM(M468:M476)=0,"",SUM(M468:M476))</f>
        <v/>
      </c>
      <c r="N467" s="267" t="str">
        <f>IF(SUM(N468:N476)=0,"",SUM(N468:N476))</f>
        <v/>
      </c>
      <c r="O467" s="267" t="str">
        <f>IF(SUM(O468:O476)=0,"",SUM(O468:O476))</f>
        <v/>
      </c>
      <c r="P467" s="261"/>
      <c r="Q467" s="1195"/>
      <c r="R467" s="1196"/>
      <c r="S467" s="237"/>
    </row>
    <row r="468" spans="2:20" ht="19.5" hidden="1" customHeight="1">
      <c r="B468" s="1175"/>
      <c r="C468" s="249" t="s">
        <v>188</v>
      </c>
      <c r="D468" s="250"/>
      <c r="E468" s="270">
        <f>SUM(F468:H468)</f>
        <v>0</v>
      </c>
      <c r="F468" s="270" t="str">
        <f>IF('①7.積算内訳（販促）'!F467="","",'①7.積算内訳（販促）'!F467)</f>
        <v/>
      </c>
      <c r="G468" s="270" t="str">
        <f>IF('①7.積算内訳（販促）'!G467="","",'①7.積算内訳（販促）'!G467)</f>
        <v/>
      </c>
      <c r="H468" s="656" t="str">
        <f>IF('①7.積算内訳（販促）'!H467="","",'①7.積算内訳（販促）'!H467)</f>
        <v/>
      </c>
      <c r="I468" s="1569" t="str">
        <f>IF('⑦1.活動計画変更（販促）'!C99="選択","",IF('⑦1.活動計画変更（販促）'!C99="変更",'⑦1.活動計画変更（販促）'!C99,IF('⑦1.活動計画変更（販促）'!C99="中止","中止","")))</f>
        <v/>
      </c>
      <c r="J468" s="249" t="s">
        <v>188</v>
      </c>
      <c r="K468" s="250"/>
      <c r="L468" s="270" t="str">
        <f>IF(SUM(M468:O468)=0,"",SUM(M468:O468))</f>
        <v/>
      </c>
      <c r="M468" s="251" t="str">
        <f>IF(F468="","",IF(I$468="中止","",F468))</f>
        <v/>
      </c>
      <c r="N468" s="251" t="str">
        <f>IF(G468="","",IF(I$468="中止","",G468))</f>
        <v/>
      </c>
      <c r="O468" s="251" t="str">
        <f>IF(H468="","",IF(I$468="中止","",H468))</f>
        <v/>
      </c>
      <c r="P468" s="1186"/>
      <c r="Q468" s="1173"/>
      <c r="R468" s="1174"/>
      <c r="S468" s="240"/>
      <c r="T468" s="213"/>
    </row>
    <row r="469" spans="2:20" ht="19.5" hidden="1" customHeight="1">
      <c r="B469" s="1176"/>
      <c r="C469" s="252" t="s">
        <v>189</v>
      </c>
      <c r="D469" s="253"/>
      <c r="E469" s="271">
        <f t="shared" ref="E469:E475" si="232">SUM(F469:H469)</f>
        <v>0</v>
      </c>
      <c r="F469" s="271" t="str">
        <f>IF('①7.積算内訳（販促）'!F468="","",'①7.積算内訳（販促）'!F468)</f>
        <v/>
      </c>
      <c r="G469" s="271" t="str">
        <f>IF('①7.積算内訳（販促）'!G468="","",'①7.積算内訳（販促）'!G468)</f>
        <v/>
      </c>
      <c r="H469" s="657" t="str">
        <f>IF('①7.積算内訳（販促）'!H468="","",'①7.積算内訳（販促）'!H468)</f>
        <v/>
      </c>
      <c r="I469" s="1570"/>
      <c r="J469" s="252" t="s">
        <v>189</v>
      </c>
      <c r="K469" s="253"/>
      <c r="L469" s="271" t="str">
        <f t="shared" ref="L469:L476" si="233">IF(SUM(M469:O469)=0,"",SUM(M469:O469))</f>
        <v/>
      </c>
      <c r="M469" s="254" t="str">
        <f t="shared" ref="M469:M476" si="234">IF(F469="","",IF(I$468="中止","",F469))</f>
        <v/>
      </c>
      <c r="N469" s="254" t="str">
        <f t="shared" ref="N469:N476" si="235">IF(G469="","",IF(I$468="中止","",G469))</f>
        <v/>
      </c>
      <c r="O469" s="254" t="str">
        <f t="shared" ref="O469:O476" si="236">IF(H469="","",IF(I$468="中止","",H469))</f>
        <v/>
      </c>
      <c r="P469" s="1171"/>
      <c r="Q469" s="1168"/>
      <c r="R469" s="1169"/>
      <c r="S469" s="237"/>
    </row>
    <row r="470" spans="2:20" ht="19.5" hidden="1" customHeight="1">
      <c r="B470" s="1176"/>
      <c r="C470" s="252" t="s">
        <v>190</v>
      </c>
      <c r="D470" s="253"/>
      <c r="E470" s="271">
        <f t="shared" si="232"/>
        <v>0</v>
      </c>
      <c r="F470" s="271" t="str">
        <f>IF('①7.積算内訳（販促）'!F469="","",'①7.積算内訳（販促）'!F469)</f>
        <v/>
      </c>
      <c r="G470" s="271" t="str">
        <f>IF('①7.積算内訳（販促）'!G469="","",'①7.積算内訳（販促）'!G469)</f>
        <v/>
      </c>
      <c r="H470" s="657" t="str">
        <f>IF('①7.積算内訳（販促）'!H469="","",'①7.積算内訳（販促）'!H469)</f>
        <v/>
      </c>
      <c r="I470" s="1570"/>
      <c r="J470" s="252" t="s">
        <v>190</v>
      </c>
      <c r="K470" s="253"/>
      <c r="L470" s="271" t="str">
        <f t="shared" si="233"/>
        <v/>
      </c>
      <c r="M470" s="254" t="str">
        <f t="shared" si="234"/>
        <v/>
      </c>
      <c r="N470" s="254" t="str">
        <f t="shared" si="235"/>
        <v/>
      </c>
      <c r="O470" s="254" t="str">
        <f t="shared" si="236"/>
        <v/>
      </c>
      <c r="P470" s="1171"/>
      <c r="Q470" s="1168"/>
      <c r="R470" s="1169"/>
      <c r="S470" s="237"/>
    </row>
    <row r="471" spans="2:20" ht="19.5" hidden="1" customHeight="1">
      <c r="B471" s="1176"/>
      <c r="C471" s="255" t="s">
        <v>191</v>
      </c>
      <c r="D471" s="253"/>
      <c r="E471" s="271">
        <f t="shared" si="232"/>
        <v>0</v>
      </c>
      <c r="F471" s="271" t="str">
        <f>IF('①7.積算内訳（販促）'!F470="","",'①7.積算内訳（販促）'!F470)</f>
        <v/>
      </c>
      <c r="G471" s="271" t="str">
        <f>IF('①7.積算内訳（販促）'!G470="","",'①7.積算内訳（販促）'!G470)</f>
        <v/>
      </c>
      <c r="H471" s="657" t="str">
        <f>IF('①7.積算内訳（販促）'!H470="","",'①7.積算内訳（販促）'!H470)</f>
        <v/>
      </c>
      <c r="I471" s="1570"/>
      <c r="J471" s="255" t="s">
        <v>191</v>
      </c>
      <c r="K471" s="253"/>
      <c r="L471" s="271" t="str">
        <f t="shared" si="233"/>
        <v/>
      </c>
      <c r="M471" s="254" t="str">
        <f t="shared" si="234"/>
        <v/>
      </c>
      <c r="N471" s="254" t="str">
        <f t="shared" si="235"/>
        <v/>
      </c>
      <c r="O471" s="254" t="str">
        <f t="shared" si="236"/>
        <v/>
      </c>
      <c r="P471" s="1171"/>
      <c r="Q471" s="1168"/>
      <c r="R471" s="1169"/>
      <c r="S471" s="237"/>
    </row>
    <row r="472" spans="2:20" ht="19.5" hidden="1" customHeight="1">
      <c r="B472" s="1176"/>
      <c r="C472" s="252" t="s">
        <v>192</v>
      </c>
      <c r="D472" s="253"/>
      <c r="E472" s="271">
        <f t="shared" si="232"/>
        <v>0</v>
      </c>
      <c r="F472" s="271" t="str">
        <f>IF('①7.積算内訳（販促）'!F471="","",'①7.積算内訳（販促）'!F471)</f>
        <v/>
      </c>
      <c r="G472" s="271" t="str">
        <f>IF('①7.積算内訳（販促）'!G471="","",'①7.積算内訳（販促）'!G471)</f>
        <v/>
      </c>
      <c r="H472" s="657" t="str">
        <f>IF('①7.積算内訳（販促）'!H471="","",'①7.積算内訳（販促）'!H471)</f>
        <v/>
      </c>
      <c r="I472" s="1570"/>
      <c r="J472" s="252" t="s">
        <v>192</v>
      </c>
      <c r="K472" s="253"/>
      <c r="L472" s="271" t="str">
        <f t="shared" si="233"/>
        <v/>
      </c>
      <c r="M472" s="254" t="str">
        <f t="shared" si="234"/>
        <v/>
      </c>
      <c r="N472" s="254" t="str">
        <f t="shared" si="235"/>
        <v/>
      </c>
      <c r="O472" s="254" t="str">
        <f t="shared" si="236"/>
        <v/>
      </c>
      <c r="P472" s="1171"/>
      <c r="Q472" s="1168"/>
      <c r="R472" s="1169"/>
      <c r="S472" s="240"/>
      <c r="T472" s="213"/>
    </row>
    <row r="473" spans="2:20" ht="19.5" hidden="1" customHeight="1">
      <c r="B473" s="1176"/>
      <c r="C473" s="252" t="s">
        <v>193</v>
      </c>
      <c r="D473" s="253"/>
      <c r="E473" s="271">
        <f t="shared" si="232"/>
        <v>0</v>
      </c>
      <c r="F473" s="658" t="str">
        <f>IF('①7.積算内訳（販促）'!F472="","",'①7.積算内訳（販促）'!F472)</f>
        <v/>
      </c>
      <c r="G473" s="658" t="str">
        <f>IF('①7.積算内訳（販促）'!G472="","",'①7.積算内訳（販促）'!G472)</f>
        <v/>
      </c>
      <c r="H473" s="657" t="str">
        <f>IF('①7.積算内訳（販促）'!H472="","",'①7.積算内訳（販促）'!H472)</f>
        <v/>
      </c>
      <c r="I473" s="1570"/>
      <c r="J473" s="252" t="s">
        <v>193</v>
      </c>
      <c r="K473" s="253"/>
      <c r="L473" s="271" t="str">
        <f t="shared" si="233"/>
        <v/>
      </c>
      <c r="M473" s="256" t="str">
        <f t="shared" si="234"/>
        <v/>
      </c>
      <c r="N473" s="256" t="str">
        <f t="shared" si="235"/>
        <v/>
      </c>
      <c r="O473" s="256" t="str">
        <f t="shared" si="236"/>
        <v/>
      </c>
      <c r="P473" s="1171"/>
      <c r="Q473" s="1168"/>
      <c r="R473" s="1169"/>
      <c r="S473" s="240"/>
      <c r="T473" s="213"/>
    </row>
    <row r="474" spans="2:20" ht="19.5" hidden="1" customHeight="1">
      <c r="B474" s="1176"/>
      <c r="C474" s="257" t="s">
        <v>194</v>
      </c>
      <c r="D474" s="253"/>
      <c r="E474" s="271">
        <f t="shared" si="232"/>
        <v>0</v>
      </c>
      <c r="F474" s="271" t="str">
        <f>IF('①7.積算内訳（販促）'!F473="","",'①7.積算内訳（販促）'!F473)</f>
        <v/>
      </c>
      <c r="G474" s="271" t="str">
        <f>IF('①7.積算内訳（販促）'!G473="","",'①7.積算内訳（販促）'!G473)</f>
        <v/>
      </c>
      <c r="H474" s="657" t="str">
        <f>IF('①7.積算内訳（販促）'!H473="","",'①7.積算内訳（販促）'!H473)</f>
        <v/>
      </c>
      <c r="I474" s="1570"/>
      <c r="J474" s="257" t="s">
        <v>194</v>
      </c>
      <c r="K474" s="253"/>
      <c r="L474" s="271" t="str">
        <f t="shared" si="233"/>
        <v/>
      </c>
      <c r="M474" s="254" t="str">
        <f t="shared" si="234"/>
        <v/>
      </c>
      <c r="N474" s="254" t="str">
        <f t="shared" si="235"/>
        <v/>
      </c>
      <c r="O474" s="254" t="str">
        <f t="shared" si="236"/>
        <v/>
      </c>
      <c r="P474" s="1171"/>
      <c r="Q474" s="1168"/>
      <c r="R474" s="1169"/>
      <c r="S474" s="240"/>
      <c r="T474" s="213"/>
    </row>
    <row r="475" spans="2:20" ht="19.5" hidden="1" customHeight="1">
      <c r="B475" s="1176"/>
      <c r="C475" s="252" t="s">
        <v>195</v>
      </c>
      <c r="D475" s="253"/>
      <c r="E475" s="271">
        <f t="shared" si="232"/>
        <v>0</v>
      </c>
      <c r="F475" s="271" t="str">
        <f>IF('①7.積算内訳（販促）'!F474="","",'①7.積算内訳（販促）'!F474)</f>
        <v/>
      </c>
      <c r="G475" s="271" t="str">
        <f>IF('①7.積算内訳（販促）'!G474="","",'①7.積算内訳（販促）'!G474)</f>
        <v/>
      </c>
      <c r="H475" s="657" t="str">
        <f>IF('①7.積算内訳（販促）'!H474="","",'①7.積算内訳（販促）'!H474)</f>
        <v/>
      </c>
      <c r="I475" s="1570"/>
      <c r="J475" s="252" t="s">
        <v>195</v>
      </c>
      <c r="K475" s="253"/>
      <c r="L475" s="271" t="str">
        <f t="shared" si="233"/>
        <v/>
      </c>
      <c r="M475" s="254" t="str">
        <f t="shared" si="234"/>
        <v/>
      </c>
      <c r="N475" s="254" t="str">
        <f t="shared" si="235"/>
        <v/>
      </c>
      <c r="O475" s="254" t="str">
        <f t="shared" si="236"/>
        <v/>
      </c>
      <c r="P475" s="1171"/>
      <c r="Q475" s="1168"/>
      <c r="R475" s="1169"/>
      <c r="S475" s="240"/>
      <c r="T475" s="213"/>
    </row>
    <row r="476" spans="2:20" ht="19.5" hidden="1" customHeight="1" thickBot="1">
      <c r="B476" s="1176"/>
      <c r="C476" s="258" t="s">
        <v>196</v>
      </c>
      <c r="D476" s="662" t="str">
        <f>IF('①7.積算内訳（販促）'!D475="","",'①7.積算内訳（販促）'!D475)</f>
        <v/>
      </c>
      <c r="E476" s="277">
        <f>SUM(F476:H476)</f>
        <v>0</v>
      </c>
      <c r="F476" s="272" t="str">
        <f>IF('①7.積算内訳（販促）'!F475="","",'①7.積算内訳（販促）'!F475)</f>
        <v/>
      </c>
      <c r="G476" s="272" t="str">
        <f>IF('①7.積算内訳（販促）'!G475="","",'①7.積算内訳（販促）'!G475)</f>
        <v/>
      </c>
      <c r="H476" s="659" t="str">
        <f>IF('①7.積算内訳（販促）'!H475="","",'①7.積算内訳（販促）'!H475)</f>
        <v/>
      </c>
      <c r="I476" s="1571"/>
      <c r="J476" s="258" t="s">
        <v>196</v>
      </c>
      <c r="K476" s="259"/>
      <c r="L476" s="272" t="str">
        <f t="shared" si="233"/>
        <v/>
      </c>
      <c r="M476" s="260" t="str">
        <f t="shared" si="234"/>
        <v/>
      </c>
      <c r="N476" s="260" t="str">
        <f t="shared" si="235"/>
        <v/>
      </c>
      <c r="O476" s="260" t="str">
        <f t="shared" si="236"/>
        <v/>
      </c>
      <c r="P476" s="1171"/>
      <c r="Q476" s="1203"/>
      <c r="R476" s="1204"/>
      <c r="S476" s="240"/>
      <c r="T476" s="213"/>
    </row>
    <row r="477" spans="2:20" ht="37.5" hidden="1" customHeight="1">
      <c r="B477" s="268" t="str">
        <f>IF('①4.事業内容（販促）'!B52="","",'①4.事業内容（販促）'!B52)</f>
        <v/>
      </c>
      <c r="C477" s="1199" t="str">
        <f>IF('①4.事業内容（販促）'!C52="","",'①4.事業内容（販促）'!C52)</f>
        <v/>
      </c>
      <c r="D477" s="1200"/>
      <c r="E477" s="269">
        <f>SUM(E478:E486)</f>
        <v>0</v>
      </c>
      <c r="F477" s="269">
        <f>SUM(F478:F486)</f>
        <v>0</v>
      </c>
      <c r="G477" s="269">
        <f>SUM(G478:G486)</f>
        <v>0</v>
      </c>
      <c r="H477" s="661">
        <f>SUM(H478:H486)</f>
        <v>0</v>
      </c>
      <c r="I477" s="664" t="str">
        <f>IF(B477="","",B477)</f>
        <v/>
      </c>
      <c r="J477" s="1187" t="str">
        <f>IF('⑦1.活動計画変更（販促）'!C101="変更",'⑦1.活動計画変更（販促）'!D101,IF('⑦1.活動計画変更（販促）'!C101="選択",'⑦1.活動計画変更（販促）'!D100,""))</f>
        <v/>
      </c>
      <c r="K477" s="1188"/>
      <c r="L477" s="267" t="str">
        <f>IF(SUM(L478:L486)=0,"",SUM(L478:L486))</f>
        <v/>
      </c>
      <c r="M477" s="267" t="str">
        <f>IF(SUM(M478:M486)=0,"",SUM(M478:M486))</f>
        <v/>
      </c>
      <c r="N477" s="267" t="str">
        <f>IF(SUM(N478:N486)=0,"",SUM(N478:N486))</f>
        <v/>
      </c>
      <c r="O477" s="267" t="str">
        <f>IF(SUM(O478:O486)=0,"",SUM(O478:O486))</f>
        <v/>
      </c>
      <c r="P477" s="263"/>
      <c r="Q477" s="1201"/>
      <c r="R477" s="1202"/>
      <c r="S477" s="237"/>
    </row>
    <row r="478" spans="2:20" ht="19.5" hidden="1" customHeight="1">
      <c r="B478" s="1175"/>
      <c r="C478" s="249" t="s">
        <v>188</v>
      </c>
      <c r="D478" s="250"/>
      <c r="E478" s="270">
        <f>SUM(F478:H478)</f>
        <v>0</v>
      </c>
      <c r="F478" s="270" t="str">
        <f>IF('①7.積算内訳（販促）'!F477="","",'①7.積算内訳（販促）'!F477)</f>
        <v/>
      </c>
      <c r="G478" s="270" t="str">
        <f>IF('①7.積算内訳（販促）'!G477="","",'①7.積算内訳（販促）'!G477)</f>
        <v/>
      </c>
      <c r="H478" s="656" t="str">
        <f>IF('①7.積算内訳（販促）'!H477="","",'①7.積算内訳（販促）'!H477)</f>
        <v/>
      </c>
      <c r="I478" s="1569" t="str">
        <f>IF('⑦1.活動計画変更（販促）'!C101="選択","",IF('⑦1.活動計画変更（販促）'!C101="変更",'⑦1.活動計画変更（販促）'!C101,IF('⑦1.活動計画変更（販促）'!C101="中止","中止","")))</f>
        <v/>
      </c>
      <c r="J478" s="249" t="s">
        <v>188</v>
      </c>
      <c r="K478" s="250"/>
      <c r="L478" s="270" t="str">
        <f>IF(SUM(M478:O478)=0,"",SUM(M478:O478))</f>
        <v/>
      </c>
      <c r="M478" s="251" t="str">
        <f>IF(F478="","",IF(I$478="中止","",F478))</f>
        <v/>
      </c>
      <c r="N478" s="251" t="str">
        <f>IF(G478="","",IF(I$478="中止","",G478))</f>
        <v/>
      </c>
      <c r="O478" s="251" t="str">
        <f>IF(H478="","",IF(I$478="中止","",H478))</f>
        <v/>
      </c>
      <c r="P478" s="1186"/>
      <c r="Q478" s="1173"/>
      <c r="R478" s="1174"/>
      <c r="S478" s="240"/>
      <c r="T478" s="213"/>
    </row>
    <row r="479" spans="2:20" ht="19.5" hidden="1" customHeight="1">
      <c r="B479" s="1176"/>
      <c r="C479" s="252" t="s">
        <v>189</v>
      </c>
      <c r="D479" s="253"/>
      <c r="E479" s="271">
        <f t="shared" ref="E479:E485" si="237">SUM(F479:H479)</f>
        <v>0</v>
      </c>
      <c r="F479" s="271" t="str">
        <f>IF('①7.積算内訳（販促）'!F478="","",'①7.積算内訳（販促）'!F478)</f>
        <v/>
      </c>
      <c r="G479" s="271" t="str">
        <f>IF('①7.積算内訳（販促）'!G478="","",'①7.積算内訳（販促）'!G478)</f>
        <v/>
      </c>
      <c r="H479" s="657" t="str">
        <f>IF('①7.積算内訳（販促）'!H478="","",'①7.積算内訳（販促）'!H478)</f>
        <v/>
      </c>
      <c r="I479" s="1570"/>
      <c r="J479" s="252" t="s">
        <v>189</v>
      </c>
      <c r="K479" s="253"/>
      <c r="L479" s="271" t="str">
        <f t="shared" ref="L479:L486" si="238">IF(SUM(M479:O479)=0,"",SUM(M479:O479))</f>
        <v/>
      </c>
      <c r="M479" s="254" t="str">
        <f t="shared" ref="M479:M486" si="239">IF(F479="","",IF(I$478="中止","",F479))</f>
        <v/>
      </c>
      <c r="N479" s="254" t="str">
        <f t="shared" ref="N479:N486" si="240">IF(G479="","",IF(I$478="中止","",G479))</f>
        <v/>
      </c>
      <c r="O479" s="254" t="str">
        <f t="shared" ref="O479:O486" si="241">IF(H479="","",IF(I$478="中止","",H479))</f>
        <v/>
      </c>
      <c r="P479" s="1171"/>
      <c r="Q479" s="1168"/>
      <c r="R479" s="1169"/>
      <c r="S479" s="237"/>
    </row>
    <row r="480" spans="2:20" ht="19.5" hidden="1" customHeight="1">
      <c r="B480" s="1176"/>
      <c r="C480" s="252" t="s">
        <v>190</v>
      </c>
      <c r="D480" s="253"/>
      <c r="E480" s="271">
        <f t="shared" si="237"/>
        <v>0</v>
      </c>
      <c r="F480" s="271" t="str">
        <f>IF('①7.積算内訳（販促）'!F479="","",'①7.積算内訳（販促）'!F479)</f>
        <v/>
      </c>
      <c r="G480" s="271" t="str">
        <f>IF('①7.積算内訳（販促）'!G479="","",'①7.積算内訳（販促）'!G479)</f>
        <v/>
      </c>
      <c r="H480" s="657" t="str">
        <f>IF('①7.積算内訳（販促）'!H479="","",'①7.積算内訳（販促）'!H479)</f>
        <v/>
      </c>
      <c r="I480" s="1570"/>
      <c r="J480" s="252" t="s">
        <v>190</v>
      </c>
      <c r="K480" s="253"/>
      <c r="L480" s="271" t="str">
        <f t="shared" si="238"/>
        <v/>
      </c>
      <c r="M480" s="254" t="str">
        <f t="shared" si="239"/>
        <v/>
      </c>
      <c r="N480" s="254" t="str">
        <f t="shared" si="240"/>
        <v/>
      </c>
      <c r="O480" s="254" t="str">
        <f t="shared" si="241"/>
        <v/>
      </c>
      <c r="P480" s="1171"/>
      <c r="Q480" s="1168"/>
      <c r="R480" s="1169"/>
      <c r="S480" s="237"/>
    </row>
    <row r="481" spans="2:20" ht="19.5" hidden="1" customHeight="1">
      <c r="B481" s="1176"/>
      <c r="C481" s="255" t="s">
        <v>191</v>
      </c>
      <c r="D481" s="253"/>
      <c r="E481" s="271">
        <f t="shared" si="237"/>
        <v>0</v>
      </c>
      <c r="F481" s="271" t="str">
        <f>IF('①7.積算内訳（販促）'!F480="","",'①7.積算内訳（販促）'!F480)</f>
        <v/>
      </c>
      <c r="G481" s="271" t="str">
        <f>IF('①7.積算内訳（販促）'!G480="","",'①7.積算内訳（販促）'!G480)</f>
        <v/>
      </c>
      <c r="H481" s="657" t="str">
        <f>IF('①7.積算内訳（販促）'!H480="","",'①7.積算内訳（販促）'!H480)</f>
        <v/>
      </c>
      <c r="I481" s="1570"/>
      <c r="J481" s="255" t="s">
        <v>191</v>
      </c>
      <c r="K481" s="253"/>
      <c r="L481" s="271" t="str">
        <f t="shared" si="238"/>
        <v/>
      </c>
      <c r="M481" s="254" t="str">
        <f t="shared" si="239"/>
        <v/>
      </c>
      <c r="N481" s="254" t="str">
        <f t="shared" si="240"/>
        <v/>
      </c>
      <c r="O481" s="254" t="str">
        <f t="shared" si="241"/>
        <v/>
      </c>
      <c r="P481" s="1171"/>
      <c r="Q481" s="1168"/>
      <c r="R481" s="1169"/>
      <c r="S481" s="237"/>
    </row>
    <row r="482" spans="2:20" ht="19.5" hidden="1" customHeight="1">
      <c r="B482" s="1176"/>
      <c r="C482" s="252" t="s">
        <v>192</v>
      </c>
      <c r="D482" s="253"/>
      <c r="E482" s="271">
        <f t="shared" si="237"/>
        <v>0</v>
      </c>
      <c r="F482" s="271" t="str">
        <f>IF('①7.積算内訳（販促）'!F481="","",'①7.積算内訳（販促）'!F481)</f>
        <v/>
      </c>
      <c r="G482" s="271" t="str">
        <f>IF('①7.積算内訳（販促）'!G481="","",'①7.積算内訳（販促）'!G481)</f>
        <v/>
      </c>
      <c r="H482" s="657" t="str">
        <f>IF('①7.積算内訳（販促）'!H481="","",'①7.積算内訳（販促）'!H481)</f>
        <v/>
      </c>
      <c r="I482" s="1570"/>
      <c r="J482" s="252" t="s">
        <v>192</v>
      </c>
      <c r="K482" s="253"/>
      <c r="L482" s="271" t="str">
        <f t="shared" si="238"/>
        <v/>
      </c>
      <c r="M482" s="254" t="str">
        <f t="shared" si="239"/>
        <v/>
      </c>
      <c r="N482" s="254" t="str">
        <f t="shared" si="240"/>
        <v/>
      </c>
      <c r="O482" s="254" t="str">
        <f t="shared" si="241"/>
        <v/>
      </c>
      <c r="P482" s="1171"/>
      <c r="Q482" s="1168"/>
      <c r="R482" s="1169"/>
      <c r="S482" s="240"/>
      <c r="T482" s="213"/>
    </row>
    <row r="483" spans="2:20" ht="19.5" hidden="1" customHeight="1">
      <c r="B483" s="1176"/>
      <c r="C483" s="252" t="s">
        <v>193</v>
      </c>
      <c r="D483" s="253"/>
      <c r="E483" s="271">
        <f t="shared" si="237"/>
        <v>0</v>
      </c>
      <c r="F483" s="658" t="str">
        <f>IF('①7.積算内訳（販促）'!F482="","",'①7.積算内訳（販促）'!F482)</f>
        <v/>
      </c>
      <c r="G483" s="658" t="str">
        <f>IF('①7.積算内訳（販促）'!G482="","",'①7.積算内訳（販促）'!G482)</f>
        <v/>
      </c>
      <c r="H483" s="657" t="str">
        <f>IF('①7.積算内訳（販促）'!H482="","",'①7.積算内訳（販促）'!H482)</f>
        <v/>
      </c>
      <c r="I483" s="1570"/>
      <c r="J483" s="252" t="s">
        <v>193</v>
      </c>
      <c r="K483" s="253"/>
      <c r="L483" s="271" t="str">
        <f t="shared" si="238"/>
        <v/>
      </c>
      <c r="M483" s="256" t="str">
        <f t="shared" si="239"/>
        <v/>
      </c>
      <c r="N483" s="256" t="str">
        <f t="shared" si="240"/>
        <v/>
      </c>
      <c r="O483" s="256" t="str">
        <f t="shared" si="241"/>
        <v/>
      </c>
      <c r="P483" s="1171"/>
      <c r="Q483" s="1191"/>
      <c r="R483" s="1192"/>
      <c r="S483" s="240"/>
      <c r="T483" s="213"/>
    </row>
    <row r="484" spans="2:20" ht="19.5" hidden="1" customHeight="1">
      <c r="B484" s="1176"/>
      <c r="C484" s="257" t="s">
        <v>194</v>
      </c>
      <c r="D484" s="253"/>
      <c r="E484" s="271">
        <f t="shared" si="237"/>
        <v>0</v>
      </c>
      <c r="F484" s="271" t="str">
        <f>IF('①7.積算内訳（販促）'!F483="","",'①7.積算内訳（販促）'!F483)</f>
        <v/>
      </c>
      <c r="G484" s="271" t="str">
        <f>IF('①7.積算内訳（販促）'!G483="","",'①7.積算内訳（販促）'!G483)</f>
        <v/>
      </c>
      <c r="H484" s="657" t="str">
        <f>IF('①7.積算内訳（販促）'!H483="","",'①7.積算内訳（販促）'!H483)</f>
        <v/>
      </c>
      <c r="I484" s="1570"/>
      <c r="J484" s="257" t="s">
        <v>194</v>
      </c>
      <c r="K484" s="253"/>
      <c r="L484" s="271" t="str">
        <f t="shared" si="238"/>
        <v/>
      </c>
      <c r="M484" s="254" t="str">
        <f t="shared" si="239"/>
        <v/>
      </c>
      <c r="N484" s="254" t="str">
        <f t="shared" si="240"/>
        <v/>
      </c>
      <c r="O484" s="254" t="str">
        <f t="shared" si="241"/>
        <v/>
      </c>
      <c r="P484" s="1171"/>
      <c r="Q484" s="1168"/>
      <c r="R484" s="1169"/>
      <c r="S484" s="240"/>
      <c r="T484" s="213"/>
    </row>
    <row r="485" spans="2:20" ht="19.5" hidden="1" customHeight="1">
      <c r="B485" s="1176"/>
      <c r="C485" s="252" t="s">
        <v>195</v>
      </c>
      <c r="D485" s="253"/>
      <c r="E485" s="271">
        <f t="shared" si="237"/>
        <v>0</v>
      </c>
      <c r="F485" s="271" t="str">
        <f>IF('①7.積算内訳（販促）'!F484="","",'①7.積算内訳（販促）'!F484)</f>
        <v/>
      </c>
      <c r="G485" s="271" t="str">
        <f>IF('①7.積算内訳（販促）'!G484="","",'①7.積算内訳（販促）'!G484)</f>
        <v/>
      </c>
      <c r="H485" s="657" t="str">
        <f>IF('①7.積算内訳（販促）'!H484="","",'①7.積算内訳（販促）'!H484)</f>
        <v/>
      </c>
      <c r="I485" s="1570"/>
      <c r="J485" s="252" t="s">
        <v>195</v>
      </c>
      <c r="K485" s="253"/>
      <c r="L485" s="271" t="str">
        <f t="shared" si="238"/>
        <v/>
      </c>
      <c r="M485" s="254" t="str">
        <f t="shared" si="239"/>
        <v/>
      </c>
      <c r="N485" s="254" t="str">
        <f t="shared" si="240"/>
        <v/>
      </c>
      <c r="O485" s="254" t="str">
        <f t="shared" si="241"/>
        <v/>
      </c>
      <c r="P485" s="1171"/>
      <c r="Q485" s="1168"/>
      <c r="R485" s="1169"/>
      <c r="S485" s="240"/>
      <c r="T485" s="213"/>
    </row>
    <row r="486" spans="2:20" ht="19.5" hidden="1" customHeight="1" thickBot="1">
      <c r="B486" s="1177"/>
      <c r="C486" s="258" t="s">
        <v>196</v>
      </c>
      <c r="D486" s="662" t="str">
        <f>IF('①7.積算内訳（販促）'!D485="","",'①7.積算内訳（販促）'!D485)</f>
        <v/>
      </c>
      <c r="E486" s="272">
        <f>SUM(F486:H486)</f>
        <v>0</v>
      </c>
      <c r="F486" s="272" t="str">
        <f>IF('①7.積算内訳（販促）'!F485="","",'①7.積算内訳（販促）'!F485)</f>
        <v/>
      </c>
      <c r="G486" s="272" t="str">
        <f>IF('①7.積算内訳（販促）'!G485="","",'①7.積算内訳（販促）'!G485)</f>
        <v/>
      </c>
      <c r="H486" s="659" t="str">
        <f>IF('①7.積算内訳（販促）'!H485="","",'①7.積算内訳（販促）'!H485)</f>
        <v/>
      </c>
      <c r="I486" s="1571"/>
      <c r="J486" s="258" t="s">
        <v>196</v>
      </c>
      <c r="K486" s="259"/>
      <c r="L486" s="272" t="str">
        <f t="shared" si="238"/>
        <v/>
      </c>
      <c r="M486" s="260" t="str">
        <f t="shared" si="239"/>
        <v/>
      </c>
      <c r="N486" s="260" t="str">
        <f t="shared" si="240"/>
        <v/>
      </c>
      <c r="O486" s="260" t="str">
        <f t="shared" si="241"/>
        <v/>
      </c>
      <c r="P486" s="1172"/>
      <c r="Q486" s="1189"/>
      <c r="R486" s="1190"/>
      <c r="S486" s="240"/>
      <c r="T486" s="213"/>
    </row>
    <row r="487" spans="2:20" ht="37.5" hidden="1" customHeight="1">
      <c r="B487" s="368" t="str">
        <f>IF('①4.事業内容（販促）'!B53="","",'①4.事業内容（販促）'!B53)</f>
        <v/>
      </c>
      <c r="C487" s="1187" t="str">
        <f>IF('①4.事業内容（販促）'!C53="","",'①4.事業内容（販促）'!C53)</f>
        <v/>
      </c>
      <c r="D487" s="1188"/>
      <c r="E487" s="267">
        <f>SUM(E488:E496)</f>
        <v>0</v>
      </c>
      <c r="F487" s="267">
        <f>SUM(F488:F496)</f>
        <v>0</v>
      </c>
      <c r="G487" s="267">
        <f>SUM(G488:G496)</f>
        <v>0</v>
      </c>
      <c r="H487" s="660">
        <f>SUM(H488:H496)</f>
        <v>0</v>
      </c>
      <c r="I487" s="664" t="str">
        <f>IF(B487="","",B487)</f>
        <v/>
      </c>
      <c r="J487" s="1187" t="str">
        <f>IF('⑦1.活動計画変更（販促）'!C103="変更",'⑦1.活動計画変更（販促）'!D103,IF('⑦1.活動計画変更（販促）'!C103="選択",'⑦1.活動計画変更（販促）'!D102,""))</f>
        <v/>
      </c>
      <c r="K487" s="1188"/>
      <c r="L487" s="267" t="str">
        <f>IF(SUM(L488:L496)=0,"",SUM(L488:L496))</f>
        <v/>
      </c>
      <c r="M487" s="267" t="str">
        <f>IF(SUM(M488:M496)=0,"",SUM(M488:M496))</f>
        <v/>
      </c>
      <c r="N487" s="267" t="str">
        <f>IF(SUM(N488:N496)=0,"",SUM(N488:N496))</f>
        <v/>
      </c>
      <c r="O487" s="267" t="str">
        <f>IF(SUM(O488:O496)=0,"",SUM(O488:O496))</f>
        <v/>
      </c>
      <c r="P487" s="261"/>
      <c r="Q487" s="1195"/>
      <c r="R487" s="1196"/>
      <c r="S487" s="237"/>
    </row>
    <row r="488" spans="2:20" ht="19.5" hidden="1" customHeight="1">
      <c r="B488" s="1175"/>
      <c r="C488" s="249" t="s">
        <v>188</v>
      </c>
      <c r="D488" s="250"/>
      <c r="E488" s="270">
        <f>SUM(F488:H488)</f>
        <v>0</v>
      </c>
      <c r="F488" s="270" t="str">
        <f>IF('①7.積算内訳（販促）'!F487="","",'①7.積算内訳（販促）'!F487)</f>
        <v/>
      </c>
      <c r="G488" s="270" t="str">
        <f>IF('①7.積算内訳（販促）'!G487="","",'①7.積算内訳（販促）'!G487)</f>
        <v/>
      </c>
      <c r="H488" s="656" t="str">
        <f>IF('①7.積算内訳（販促）'!H487="","",'①7.積算内訳（販促）'!H487)</f>
        <v/>
      </c>
      <c r="I488" s="1569" t="str">
        <f>IF('⑦1.活動計画変更（販促）'!C103="選択","",IF('⑦1.活動計画変更（販促）'!C103="変更",'⑦1.活動計画変更（販促）'!C103,IF('⑦1.活動計画変更（販促）'!C103="中止","中止","")))</f>
        <v/>
      </c>
      <c r="J488" s="249" t="s">
        <v>188</v>
      </c>
      <c r="K488" s="250"/>
      <c r="L488" s="270" t="str">
        <f>IF(SUM(M488:O488)=0,"",SUM(M488:O488))</f>
        <v/>
      </c>
      <c r="M488" s="251" t="str">
        <f>IF(F488="","",IF(I$488="中止","",F488))</f>
        <v/>
      </c>
      <c r="N488" s="251" t="str">
        <f>IF(G488="","",IF(I$488="中止","",G488))</f>
        <v/>
      </c>
      <c r="O488" s="251" t="str">
        <f>IF(H488="","",IF(I$488="中止","",H488))</f>
        <v/>
      </c>
      <c r="P488" s="1186"/>
      <c r="Q488" s="1173"/>
      <c r="R488" s="1174"/>
      <c r="S488" s="240"/>
      <c r="T488" s="213"/>
    </row>
    <row r="489" spans="2:20" ht="19.5" hidden="1" customHeight="1">
      <c r="B489" s="1176"/>
      <c r="C489" s="252" t="s">
        <v>189</v>
      </c>
      <c r="D489" s="253"/>
      <c r="E489" s="271">
        <f t="shared" ref="E489:E495" si="242">SUM(F489:H489)</f>
        <v>0</v>
      </c>
      <c r="F489" s="271" t="str">
        <f>IF('①7.積算内訳（販促）'!F488="","",'①7.積算内訳（販促）'!F488)</f>
        <v/>
      </c>
      <c r="G489" s="271" t="str">
        <f>IF('①7.積算内訳（販促）'!G488="","",'①7.積算内訳（販促）'!G488)</f>
        <v/>
      </c>
      <c r="H489" s="657" t="str">
        <f>IF('①7.積算内訳（販促）'!H488="","",'①7.積算内訳（販促）'!H488)</f>
        <v/>
      </c>
      <c r="I489" s="1570"/>
      <c r="J489" s="252" t="s">
        <v>189</v>
      </c>
      <c r="K489" s="253"/>
      <c r="L489" s="271" t="str">
        <f t="shared" ref="L489:L496" si="243">IF(SUM(M489:O489)=0,"",SUM(M489:O489))</f>
        <v/>
      </c>
      <c r="M489" s="254" t="str">
        <f t="shared" ref="M489:M496" si="244">IF(F489="","",IF(I$488="中止","",F489))</f>
        <v/>
      </c>
      <c r="N489" s="254" t="str">
        <f t="shared" ref="N489:N496" si="245">IF(G489="","",IF(I$488="中止","",G489))</f>
        <v/>
      </c>
      <c r="O489" s="254" t="str">
        <f t="shared" ref="O489:O496" si="246">IF(H489="","",IF(I$488="中止","",H489))</f>
        <v/>
      </c>
      <c r="P489" s="1171"/>
      <c r="Q489" s="1168"/>
      <c r="R489" s="1169"/>
      <c r="S489" s="237"/>
    </row>
    <row r="490" spans="2:20" ht="19.5" hidden="1" customHeight="1">
      <c r="B490" s="1176"/>
      <c r="C490" s="252" t="s">
        <v>190</v>
      </c>
      <c r="D490" s="253"/>
      <c r="E490" s="271">
        <f t="shared" si="242"/>
        <v>0</v>
      </c>
      <c r="F490" s="271" t="str">
        <f>IF('①7.積算内訳（販促）'!F489="","",'①7.積算内訳（販促）'!F489)</f>
        <v/>
      </c>
      <c r="G490" s="271" t="str">
        <f>IF('①7.積算内訳（販促）'!G489="","",'①7.積算内訳（販促）'!G489)</f>
        <v/>
      </c>
      <c r="H490" s="657" t="str">
        <f>IF('①7.積算内訳（販促）'!H489="","",'①7.積算内訳（販促）'!H489)</f>
        <v/>
      </c>
      <c r="I490" s="1570"/>
      <c r="J490" s="252" t="s">
        <v>190</v>
      </c>
      <c r="K490" s="253"/>
      <c r="L490" s="271" t="str">
        <f t="shared" si="243"/>
        <v/>
      </c>
      <c r="M490" s="254" t="str">
        <f t="shared" si="244"/>
        <v/>
      </c>
      <c r="N490" s="254" t="str">
        <f t="shared" si="245"/>
        <v/>
      </c>
      <c r="O490" s="254" t="str">
        <f t="shared" si="246"/>
        <v/>
      </c>
      <c r="P490" s="1171"/>
      <c r="Q490" s="1168"/>
      <c r="R490" s="1169"/>
      <c r="S490" s="237"/>
    </row>
    <row r="491" spans="2:20" ht="19.5" hidden="1" customHeight="1">
      <c r="B491" s="1176"/>
      <c r="C491" s="255" t="s">
        <v>191</v>
      </c>
      <c r="D491" s="253"/>
      <c r="E491" s="271">
        <f t="shared" si="242"/>
        <v>0</v>
      </c>
      <c r="F491" s="271" t="str">
        <f>IF('①7.積算内訳（販促）'!F490="","",'①7.積算内訳（販促）'!F490)</f>
        <v/>
      </c>
      <c r="G491" s="271" t="str">
        <f>IF('①7.積算内訳（販促）'!G490="","",'①7.積算内訳（販促）'!G490)</f>
        <v/>
      </c>
      <c r="H491" s="657" t="str">
        <f>IF('①7.積算内訳（販促）'!H490="","",'①7.積算内訳（販促）'!H490)</f>
        <v/>
      </c>
      <c r="I491" s="1570"/>
      <c r="J491" s="255" t="s">
        <v>191</v>
      </c>
      <c r="K491" s="253"/>
      <c r="L491" s="271" t="str">
        <f t="shared" si="243"/>
        <v/>
      </c>
      <c r="M491" s="254" t="str">
        <f t="shared" si="244"/>
        <v/>
      </c>
      <c r="N491" s="254" t="str">
        <f t="shared" si="245"/>
        <v/>
      </c>
      <c r="O491" s="254" t="str">
        <f t="shared" si="246"/>
        <v/>
      </c>
      <c r="P491" s="1171"/>
      <c r="Q491" s="1168"/>
      <c r="R491" s="1169"/>
      <c r="S491" s="237"/>
    </row>
    <row r="492" spans="2:20" ht="19.5" hidden="1" customHeight="1">
      <c r="B492" s="1176"/>
      <c r="C492" s="252" t="s">
        <v>192</v>
      </c>
      <c r="D492" s="253"/>
      <c r="E492" s="271">
        <f t="shared" si="242"/>
        <v>0</v>
      </c>
      <c r="F492" s="271" t="str">
        <f>IF('①7.積算内訳（販促）'!F491="","",'①7.積算内訳（販促）'!F491)</f>
        <v/>
      </c>
      <c r="G492" s="271" t="str">
        <f>IF('①7.積算内訳（販促）'!G491="","",'①7.積算内訳（販促）'!G491)</f>
        <v/>
      </c>
      <c r="H492" s="657" t="str">
        <f>IF('①7.積算内訳（販促）'!H491="","",'①7.積算内訳（販促）'!H491)</f>
        <v/>
      </c>
      <c r="I492" s="1570"/>
      <c r="J492" s="252" t="s">
        <v>192</v>
      </c>
      <c r="K492" s="253"/>
      <c r="L492" s="271" t="str">
        <f t="shared" si="243"/>
        <v/>
      </c>
      <c r="M492" s="254" t="str">
        <f t="shared" si="244"/>
        <v/>
      </c>
      <c r="N492" s="254" t="str">
        <f t="shared" si="245"/>
        <v/>
      </c>
      <c r="O492" s="254" t="str">
        <f t="shared" si="246"/>
        <v/>
      </c>
      <c r="P492" s="1171"/>
      <c r="Q492" s="1168"/>
      <c r="R492" s="1169"/>
      <c r="S492" s="240"/>
      <c r="T492" s="213"/>
    </row>
    <row r="493" spans="2:20" ht="19.5" hidden="1" customHeight="1">
      <c r="B493" s="1176"/>
      <c r="C493" s="252" t="s">
        <v>193</v>
      </c>
      <c r="D493" s="253"/>
      <c r="E493" s="271">
        <f t="shared" si="242"/>
        <v>0</v>
      </c>
      <c r="F493" s="658" t="str">
        <f>IF('①7.積算内訳（販促）'!F492="","",'①7.積算内訳（販促）'!F492)</f>
        <v/>
      </c>
      <c r="G493" s="658" t="str">
        <f>IF('①7.積算内訳（販促）'!G492="","",'①7.積算内訳（販促）'!G492)</f>
        <v/>
      </c>
      <c r="H493" s="657" t="str">
        <f>IF('①7.積算内訳（販促）'!H492="","",'①7.積算内訳（販促）'!H492)</f>
        <v/>
      </c>
      <c r="I493" s="1570"/>
      <c r="J493" s="252" t="s">
        <v>193</v>
      </c>
      <c r="K493" s="253"/>
      <c r="L493" s="271" t="str">
        <f t="shared" si="243"/>
        <v/>
      </c>
      <c r="M493" s="256" t="str">
        <f t="shared" si="244"/>
        <v/>
      </c>
      <c r="N493" s="256" t="str">
        <f t="shared" si="245"/>
        <v/>
      </c>
      <c r="O493" s="256" t="str">
        <f t="shared" si="246"/>
        <v/>
      </c>
      <c r="P493" s="1171"/>
      <c r="Q493" s="1168"/>
      <c r="R493" s="1169"/>
      <c r="S493" s="240"/>
      <c r="T493" s="213"/>
    </row>
    <row r="494" spans="2:20" ht="19.5" hidden="1" customHeight="1">
      <c r="B494" s="1176"/>
      <c r="C494" s="257" t="s">
        <v>194</v>
      </c>
      <c r="D494" s="253"/>
      <c r="E494" s="271">
        <f t="shared" si="242"/>
        <v>0</v>
      </c>
      <c r="F494" s="271" t="str">
        <f>IF('①7.積算内訳（販促）'!F493="","",'①7.積算内訳（販促）'!F493)</f>
        <v/>
      </c>
      <c r="G494" s="271" t="str">
        <f>IF('①7.積算内訳（販促）'!G493="","",'①7.積算内訳（販促）'!G493)</f>
        <v/>
      </c>
      <c r="H494" s="657" t="str">
        <f>IF('①7.積算内訳（販促）'!H493="","",'①7.積算内訳（販促）'!H493)</f>
        <v/>
      </c>
      <c r="I494" s="1570"/>
      <c r="J494" s="257" t="s">
        <v>194</v>
      </c>
      <c r="K494" s="253"/>
      <c r="L494" s="271" t="str">
        <f t="shared" si="243"/>
        <v/>
      </c>
      <c r="M494" s="254" t="str">
        <f t="shared" si="244"/>
        <v/>
      </c>
      <c r="N494" s="254" t="str">
        <f t="shared" si="245"/>
        <v/>
      </c>
      <c r="O494" s="254" t="str">
        <f t="shared" si="246"/>
        <v/>
      </c>
      <c r="P494" s="1171"/>
      <c r="Q494" s="1168"/>
      <c r="R494" s="1169"/>
      <c r="S494" s="240"/>
      <c r="T494" s="213"/>
    </row>
    <row r="495" spans="2:20" ht="19.5" hidden="1" customHeight="1">
      <c r="B495" s="1176"/>
      <c r="C495" s="252" t="s">
        <v>195</v>
      </c>
      <c r="D495" s="253"/>
      <c r="E495" s="271">
        <f t="shared" si="242"/>
        <v>0</v>
      </c>
      <c r="F495" s="271" t="str">
        <f>IF('①7.積算内訳（販促）'!F494="","",'①7.積算内訳（販促）'!F494)</f>
        <v/>
      </c>
      <c r="G495" s="271" t="str">
        <f>IF('①7.積算内訳（販促）'!G494="","",'①7.積算内訳（販促）'!G494)</f>
        <v/>
      </c>
      <c r="H495" s="657" t="str">
        <f>IF('①7.積算内訳（販促）'!H494="","",'①7.積算内訳（販促）'!H494)</f>
        <v/>
      </c>
      <c r="I495" s="1570"/>
      <c r="J495" s="252" t="s">
        <v>195</v>
      </c>
      <c r="K495" s="253"/>
      <c r="L495" s="271" t="str">
        <f t="shared" si="243"/>
        <v/>
      </c>
      <c r="M495" s="254" t="str">
        <f t="shared" si="244"/>
        <v/>
      </c>
      <c r="N495" s="254" t="str">
        <f t="shared" si="245"/>
        <v/>
      </c>
      <c r="O495" s="254" t="str">
        <f t="shared" si="246"/>
        <v/>
      </c>
      <c r="P495" s="1171"/>
      <c r="Q495" s="1168"/>
      <c r="R495" s="1169"/>
      <c r="S495" s="240"/>
      <c r="T495" s="213"/>
    </row>
    <row r="496" spans="2:20" ht="19.5" hidden="1" customHeight="1" thickBot="1">
      <c r="B496" s="1176"/>
      <c r="C496" s="258" t="s">
        <v>196</v>
      </c>
      <c r="D496" s="662" t="str">
        <f>IF('①7.積算内訳（販促）'!D495="","",'①7.積算内訳（販促）'!D495)</f>
        <v/>
      </c>
      <c r="E496" s="277">
        <f>SUM(F496:H496)</f>
        <v>0</v>
      </c>
      <c r="F496" s="272" t="str">
        <f>IF('①7.積算内訳（販促）'!F495="","",'①7.積算内訳（販促）'!F495)</f>
        <v/>
      </c>
      <c r="G496" s="272" t="str">
        <f>IF('①7.積算内訳（販促）'!G495="","",'①7.積算内訳（販促）'!G495)</f>
        <v/>
      </c>
      <c r="H496" s="659" t="str">
        <f>IF('①7.積算内訳（販促）'!H495="","",'①7.積算内訳（販促）'!H495)</f>
        <v/>
      </c>
      <c r="I496" s="1571"/>
      <c r="J496" s="258" t="s">
        <v>196</v>
      </c>
      <c r="K496" s="259"/>
      <c r="L496" s="272" t="str">
        <f t="shared" si="243"/>
        <v/>
      </c>
      <c r="M496" s="260" t="str">
        <f t="shared" si="244"/>
        <v/>
      </c>
      <c r="N496" s="260" t="str">
        <f t="shared" si="245"/>
        <v/>
      </c>
      <c r="O496" s="260" t="str">
        <f t="shared" si="246"/>
        <v/>
      </c>
      <c r="P496" s="1171"/>
      <c r="Q496" s="1203"/>
      <c r="R496" s="1204"/>
      <c r="S496" s="240"/>
      <c r="T496" s="213"/>
    </row>
    <row r="497" spans="2:20" ht="37.5" hidden="1" customHeight="1">
      <c r="B497" s="268" t="str">
        <f>IF('①4.事業内容（販促）'!B54="","",'①4.事業内容（販促）'!B54)</f>
        <v/>
      </c>
      <c r="C497" s="1199" t="str">
        <f>IF('①4.事業内容（販促）'!C54="","",'①4.事業内容（販促）'!C54)</f>
        <v/>
      </c>
      <c r="D497" s="1200"/>
      <c r="E497" s="269">
        <f>SUM(E498:E506)</f>
        <v>0</v>
      </c>
      <c r="F497" s="269">
        <f>SUM(F498:F506)</f>
        <v>0</v>
      </c>
      <c r="G497" s="269">
        <f>SUM(G498:G506)</f>
        <v>0</v>
      </c>
      <c r="H497" s="661">
        <f>SUM(H498:H506)</f>
        <v>0</v>
      </c>
      <c r="I497" s="664" t="str">
        <f>IF(B497="","",B497)</f>
        <v/>
      </c>
      <c r="J497" s="1187" t="str">
        <f>IF('⑦1.活動計画変更（販促）'!C105="変更",'⑦1.活動計画変更（販促）'!D105,IF('⑦1.活動計画変更（販促）'!C105="選択",'⑦1.活動計画変更（販促）'!D104,""))</f>
        <v/>
      </c>
      <c r="K497" s="1188"/>
      <c r="L497" s="267" t="str">
        <f>IF(SUM(L498:L506)=0,"",SUM(L498:L506))</f>
        <v/>
      </c>
      <c r="M497" s="267" t="str">
        <f>IF(SUM(M498:M506)=0,"",SUM(M498:M506))</f>
        <v/>
      </c>
      <c r="N497" s="267" t="str">
        <f>IF(SUM(N498:N506)=0,"",SUM(N498:N506))</f>
        <v/>
      </c>
      <c r="O497" s="267" t="str">
        <f>IF(SUM(O498:O506)=0,"",SUM(O498:O506))</f>
        <v/>
      </c>
      <c r="P497" s="263"/>
      <c r="Q497" s="1201"/>
      <c r="R497" s="1202"/>
      <c r="S497" s="237"/>
    </row>
    <row r="498" spans="2:20" ht="19.5" hidden="1" customHeight="1">
      <c r="B498" s="1175"/>
      <c r="C498" s="249" t="s">
        <v>188</v>
      </c>
      <c r="D498" s="250"/>
      <c r="E498" s="270">
        <f>SUM(F498:H498)</f>
        <v>0</v>
      </c>
      <c r="F498" s="270" t="str">
        <f>IF('①7.積算内訳（販促）'!F497="","",'①7.積算内訳（販促）'!F497)</f>
        <v/>
      </c>
      <c r="G498" s="270" t="str">
        <f>IF('①7.積算内訳（販促）'!G497="","",'①7.積算内訳（販促）'!G497)</f>
        <v/>
      </c>
      <c r="H498" s="656" t="str">
        <f>IF('①7.積算内訳（販促）'!H497="","",'①7.積算内訳（販促）'!H497)</f>
        <v/>
      </c>
      <c r="I498" s="1569" t="str">
        <f>IF('⑦1.活動計画変更（販促）'!C105="選択","",IF('⑦1.活動計画変更（販促）'!C105="変更",'⑦1.活動計画変更（販促）'!C105,IF('⑦1.活動計画変更（販促）'!C105="中止","中止","")))</f>
        <v/>
      </c>
      <c r="J498" s="249" t="s">
        <v>188</v>
      </c>
      <c r="K498" s="250"/>
      <c r="L498" s="270" t="str">
        <f>IF(SUM(M498:O498)=0,"",SUM(M498:O498))</f>
        <v/>
      </c>
      <c r="M498" s="251" t="str">
        <f>IF(F498="","",IF(I$498="中止","",F498))</f>
        <v/>
      </c>
      <c r="N498" s="251" t="str">
        <f>IF(G498="","",IF(I$498="中止","",G498))</f>
        <v/>
      </c>
      <c r="O498" s="251" t="str">
        <f>IF(H498="","",IF(I$498="中止","",H498))</f>
        <v/>
      </c>
      <c r="P498" s="1186"/>
      <c r="Q498" s="1173"/>
      <c r="R498" s="1174"/>
      <c r="S498" s="240"/>
      <c r="T498" s="213"/>
    </row>
    <row r="499" spans="2:20" ht="19.5" hidden="1" customHeight="1">
      <c r="B499" s="1176"/>
      <c r="C499" s="252" t="s">
        <v>189</v>
      </c>
      <c r="D499" s="253"/>
      <c r="E499" s="271">
        <f t="shared" ref="E499:E505" si="247">SUM(F499:H499)</f>
        <v>0</v>
      </c>
      <c r="F499" s="271" t="str">
        <f>IF('①7.積算内訳（販促）'!F498="","",'①7.積算内訳（販促）'!F498)</f>
        <v/>
      </c>
      <c r="G499" s="271" t="str">
        <f>IF('①7.積算内訳（販促）'!G498="","",'①7.積算内訳（販促）'!G498)</f>
        <v/>
      </c>
      <c r="H499" s="657" t="str">
        <f>IF('①7.積算内訳（販促）'!H498="","",'①7.積算内訳（販促）'!H498)</f>
        <v/>
      </c>
      <c r="I499" s="1570"/>
      <c r="J499" s="252" t="s">
        <v>189</v>
      </c>
      <c r="K499" s="253"/>
      <c r="L499" s="271" t="str">
        <f t="shared" ref="L499:L506" si="248">IF(SUM(M499:O499)=0,"",SUM(M499:O499))</f>
        <v/>
      </c>
      <c r="M499" s="254" t="str">
        <f t="shared" ref="M499:M506" si="249">IF(F499="","",IF(I$498="中止","",F499))</f>
        <v/>
      </c>
      <c r="N499" s="254" t="str">
        <f t="shared" ref="N499:N506" si="250">IF(G499="","",IF(I$498="中止","",G499))</f>
        <v/>
      </c>
      <c r="O499" s="254" t="str">
        <f t="shared" ref="O499:O506" si="251">IF(H499="","",IF(I$498="中止","",H499))</f>
        <v/>
      </c>
      <c r="P499" s="1171"/>
      <c r="Q499" s="1168"/>
      <c r="R499" s="1169"/>
      <c r="S499" s="237"/>
    </row>
    <row r="500" spans="2:20" ht="19.5" hidden="1" customHeight="1">
      <c r="B500" s="1176"/>
      <c r="C500" s="252" t="s">
        <v>190</v>
      </c>
      <c r="D500" s="253"/>
      <c r="E500" s="271">
        <f t="shared" si="247"/>
        <v>0</v>
      </c>
      <c r="F500" s="271" t="str">
        <f>IF('①7.積算内訳（販促）'!F499="","",'①7.積算内訳（販促）'!F499)</f>
        <v/>
      </c>
      <c r="G500" s="271" t="str">
        <f>IF('①7.積算内訳（販促）'!G499="","",'①7.積算内訳（販促）'!G499)</f>
        <v/>
      </c>
      <c r="H500" s="657" t="str">
        <f>IF('①7.積算内訳（販促）'!H499="","",'①7.積算内訳（販促）'!H499)</f>
        <v/>
      </c>
      <c r="I500" s="1570"/>
      <c r="J500" s="252" t="s">
        <v>190</v>
      </c>
      <c r="K500" s="253"/>
      <c r="L500" s="271" t="str">
        <f t="shared" si="248"/>
        <v/>
      </c>
      <c r="M500" s="254" t="str">
        <f t="shared" si="249"/>
        <v/>
      </c>
      <c r="N500" s="254" t="str">
        <f t="shared" si="250"/>
        <v/>
      </c>
      <c r="O500" s="254" t="str">
        <f t="shared" si="251"/>
        <v/>
      </c>
      <c r="P500" s="1171"/>
      <c r="Q500" s="1168"/>
      <c r="R500" s="1169"/>
      <c r="S500" s="237"/>
    </row>
    <row r="501" spans="2:20" ht="19.5" hidden="1" customHeight="1">
      <c r="B501" s="1176"/>
      <c r="C501" s="255" t="s">
        <v>191</v>
      </c>
      <c r="D501" s="253"/>
      <c r="E501" s="271">
        <f t="shared" si="247"/>
        <v>0</v>
      </c>
      <c r="F501" s="271" t="str">
        <f>IF('①7.積算内訳（販促）'!F500="","",'①7.積算内訳（販促）'!F500)</f>
        <v/>
      </c>
      <c r="G501" s="271" t="str">
        <f>IF('①7.積算内訳（販促）'!G500="","",'①7.積算内訳（販促）'!G500)</f>
        <v/>
      </c>
      <c r="H501" s="657" t="str">
        <f>IF('①7.積算内訳（販促）'!H500="","",'①7.積算内訳（販促）'!H500)</f>
        <v/>
      </c>
      <c r="I501" s="1570"/>
      <c r="J501" s="255" t="s">
        <v>191</v>
      </c>
      <c r="K501" s="253"/>
      <c r="L501" s="271" t="str">
        <f t="shared" si="248"/>
        <v/>
      </c>
      <c r="M501" s="254" t="str">
        <f t="shared" si="249"/>
        <v/>
      </c>
      <c r="N501" s="254" t="str">
        <f t="shared" si="250"/>
        <v/>
      </c>
      <c r="O501" s="254" t="str">
        <f t="shared" si="251"/>
        <v/>
      </c>
      <c r="P501" s="1171"/>
      <c r="Q501" s="1168"/>
      <c r="R501" s="1169"/>
      <c r="S501" s="237"/>
    </row>
    <row r="502" spans="2:20" ht="19.5" hidden="1" customHeight="1">
      <c r="B502" s="1176"/>
      <c r="C502" s="252" t="s">
        <v>192</v>
      </c>
      <c r="D502" s="253"/>
      <c r="E502" s="271">
        <f t="shared" si="247"/>
        <v>0</v>
      </c>
      <c r="F502" s="271" t="str">
        <f>IF('①7.積算内訳（販促）'!F501="","",'①7.積算内訳（販促）'!F501)</f>
        <v/>
      </c>
      <c r="G502" s="271" t="str">
        <f>IF('①7.積算内訳（販促）'!G501="","",'①7.積算内訳（販促）'!G501)</f>
        <v/>
      </c>
      <c r="H502" s="657" t="str">
        <f>IF('①7.積算内訳（販促）'!H501="","",'①7.積算内訳（販促）'!H501)</f>
        <v/>
      </c>
      <c r="I502" s="1570"/>
      <c r="J502" s="252" t="s">
        <v>192</v>
      </c>
      <c r="K502" s="253"/>
      <c r="L502" s="271" t="str">
        <f t="shared" si="248"/>
        <v/>
      </c>
      <c r="M502" s="254" t="str">
        <f t="shared" si="249"/>
        <v/>
      </c>
      <c r="N502" s="254" t="str">
        <f t="shared" si="250"/>
        <v/>
      </c>
      <c r="O502" s="254" t="str">
        <f t="shared" si="251"/>
        <v/>
      </c>
      <c r="P502" s="1171"/>
      <c r="Q502" s="1168"/>
      <c r="R502" s="1169"/>
      <c r="S502" s="240"/>
      <c r="T502" s="213"/>
    </row>
    <row r="503" spans="2:20" ht="19.5" hidden="1" customHeight="1">
      <c r="B503" s="1176"/>
      <c r="C503" s="252" t="s">
        <v>193</v>
      </c>
      <c r="D503" s="253"/>
      <c r="E503" s="271">
        <f t="shared" si="247"/>
        <v>0</v>
      </c>
      <c r="F503" s="658" t="str">
        <f>IF('①7.積算内訳（販促）'!F502="","",'①7.積算内訳（販促）'!F502)</f>
        <v/>
      </c>
      <c r="G503" s="658" t="str">
        <f>IF('①7.積算内訳（販促）'!G502="","",'①7.積算内訳（販促）'!G502)</f>
        <v/>
      </c>
      <c r="H503" s="657" t="str">
        <f>IF('①7.積算内訳（販促）'!H502="","",'①7.積算内訳（販促）'!H502)</f>
        <v/>
      </c>
      <c r="I503" s="1570"/>
      <c r="J503" s="252" t="s">
        <v>193</v>
      </c>
      <c r="K503" s="253"/>
      <c r="L503" s="271" t="str">
        <f t="shared" si="248"/>
        <v/>
      </c>
      <c r="M503" s="256" t="str">
        <f t="shared" si="249"/>
        <v/>
      </c>
      <c r="N503" s="256" t="str">
        <f t="shared" si="250"/>
        <v/>
      </c>
      <c r="O503" s="256" t="str">
        <f t="shared" si="251"/>
        <v/>
      </c>
      <c r="P503" s="1171"/>
      <c r="Q503" s="1191"/>
      <c r="R503" s="1192"/>
      <c r="S503" s="240"/>
      <c r="T503" s="213"/>
    </row>
    <row r="504" spans="2:20" ht="19.5" hidden="1" customHeight="1">
      <c r="B504" s="1176"/>
      <c r="C504" s="257" t="s">
        <v>194</v>
      </c>
      <c r="D504" s="253"/>
      <c r="E504" s="271">
        <f t="shared" si="247"/>
        <v>0</v>
      </c>
      <c r="F504" s="271" t="str">
        <f>IF('①7.積算内訳（販促）'!F503="","",'①7.積算内訳（販促）'!F503)</f>
        <v/>
      </c>
      <c r="G504" s="271" t="str">
        <f>IF('①7.積算内訳（販促）'!G503="","",'①7.積算内訳（販促）'!G503)</f>
        <v/>
      </c>
      <c r="H504" s="657" t="str">
        <f>IF('①7.積算内訳（販促）'!H503="","",'①7.積算内訳（販促）'!H503)</f>
        <v/>
      </c>
      <c r="I504" s="1570"/>
      <c r="J504" s="257" t="s">
        <v>194</v>
      </c>
      <c r="K504" s="253"/>
      <c r="L504" s="271" t="str">
        <f t="shared" si="248"/>
        <v/>
      </c>
      <c r="M504" s="254" t="str">
        <f t="shared" si="249"/>
        <v/>
      </c>
      <c r="N504" s="254" t="str">
        <f t="shared" si="250"/>
        <v/>
      </c>
      <c r="O504" s="254" t="str">
        <f t="shared" si="251"/>
        <v/>
      </c>
      <c r="P504" s="1171"/>
      <c r="Q504" s="1168"/>
      <c r="R504" s="1169"/>
      <c r="S504" s="240"/>
      <c r="T504" s="213"/>
    </row>
    <row r="505" spans="2:20" ht="19.5" hidden="1" customHeight="1">
      <c r="B505" s="1176"/>
      <c r="C505" s="252" t="s">
        <v>195</v>
      </c>
      <c r="D505" s="253"/>
      <c r="E505" s="271">
        <f t="shared" si="247"/>
        <v>0</v>
      </c>
      <c r="F505" s="271" t="str">
        <f>IF('①7.積算内訳（販促）'!F504="","",'①7.積算内訳（販促）'!F504)</f>
        <v/>
      </c>
      <c r="G505" s="271" t="str">
        <f>IF('①7.積算内訳（販促）'!G504="","",'①7.積算内訳（販促）'!G504)</f>
        <v/>
      </c>
      <c r="H505" s="657" t="str">
        <f>IF('①7.積算内訳（販促）'!H504="","",'①7.積算内訳（販促）'!H504)</f>
        <v/>
      </c>
      <c r="I505" s="1570"/>
      <c r="J505" s="252" t="s">
        <v>195</v>
      </c>
      <c r="K505" s="253"/>
      <c r="L505" s="271" t="str">
        <f t="shared" si="248"/>
        <v/>
      </c>
      <c r="M505" s="254" t="str">
        <f t="shared" si="249"/>
        <v/>
      </c>
      <c r="N505" s="254" t="str">
        <f t="shared" si="250"/>
        <v/>
      </c>
      <c r="O505" s="254" t="str">
        <f t="shared" si="251"/>
        <v/>
      </c>
      <c r="P505" s="1171"/>
      <c r="Q505" s="1168"/>
      <c r="R505" s="1169"/>
      <c r="S505" s="240"/>
      <c r="T505" s="213"/>
    </row>
    <row r="506" spans="2:20" ht="19.5" hidden="1" customHeight="1" thickBot="1">
      <c r="B506" s="1177"/>
      <c r="C506" s="258" t="s">
        <v>196</v>
      </c>
      <c r="D506" s="662" t="str">
        <f>IF('①7.積算内訳（販促）'!D505="","",'①7.積算内訳（販促）'!D505)</f>
        <v/>
      </c>
      <c r="E506" s="272">
        <f>SUM(F506:H506)</f>
        <v>0</v>
      </c>
      <c r="F506" s="272" t="str">
        <f>IF('①7.積算内訳（販促）'!F505="","",'①7.積算内訳（販促）'!F505)</f>
        <v/>
      </c>
      <c r="G506" s="272" t="str">
        <f>IF('①7.積算内訳（販促）'!G505="","",'①7.積算内訳（販促）'!G505)</f>
        <v/>
      </c>
      <c r="H506" s="659" t="str">
        <f>IF('①7.積算内訳（販促）'!H505="","",'①7.積算内訳（販促）'!H505)</f>
        <v/>
      </c>
      <c r="I506" s="1571"/>
      <c r="J506" s="258" t="s">
        <v>196</v>
      </c>
      <c r="K506" s="259"/>
      <c r="L506" s="272" t="str">
        <f t="shared" si="248"/>
        <v/>
      </c>
      <c r="M506" s="260" t="str">
        <f t="shared" si="249"/>
        <v/>
      </c>
      <c r="N506" s="260" t="str">
        <f t="shared" si="250"/>
        <v/>
      </c>
      <c r="O506" s="260" t="str">
        <f t="shared" si="251"/>
        <v/>
      </c>
      <c r="P506" s="1172"/>
      <c r="Q506" s="1189"/>
      <c r="R506" s="1190"/>
      <c r="S506" s="240"/>
      <c r="T506" s="213"/>
    </row>
    <row r="507" spans="2:20">
      <c r="B507" s="224" t="s">
        <v>157</v>
      </c>
      <c r="C507" s="184" t="s">
        <v>197</v>
      </c>
      <c r="J507" s="306"/>
    </row>
    <row r="508" spans="2:20">
      <c r="B508" s="224" t="s">
        <v>159</v>
      </c>
      <c r="C508" s="184" t="s">
        <v>198</v>
      </c>
      <c r="J508" s="306"/>
    </row>
    <row r="509" spans="2:20">
      <c r="C509" s="184" t="s">
        <v>199</v>
      </c>
      <c r="J509" s="306"/>
    </row>
    <row r="510" spans="2:20">
      <c r="B510" s="224" t="s">
        <v>161</v>
      </c>
      <c r="C510" s="761" t="s">
        <v>200</v>
      </c>
    </row>
    <row r="511" spans="2:20">
      <c r="B511" s="168" t="s">
        <v>201</v>
      </c>
      <c r="C511" s="184" t="s">
        <v>202</v>
      </c>
      <c r="J511" s="306"/>
    </row>
    <row r="512" spans="2:20">
      <c r="C512" s="184" t="s">
        <v>203</v>
      </c>
    </row>
  </sheetData>
  <sheetProtection algorithmName="SHA-512" hashValue="VySZIuV0o68xcgduV/rl9wSzMiSeIRnIg+8vWPIj4Iqpo12YKu896l1WoAWKSUBTS/cPRJNvfgdrqX/Gd0OpQA==" saltValue="Mntl7nDmy7+m9tgKdak9zQ==" spinCount="100000" sheet="1" formatCells="0" formatColumns="0" formatRows="0"/>
  <mergeCells count="764">
    <mergeCell ref="C497:D497"/>
    <mergeCell ref="J497:K497"/>
    <mergeCell ref="Q497:R497"/>
    <mergeCell ref="B498:B506"/>
    <mergeCell ref="I498:I506"/>
    <mergeCell ref="P498:P506"/>
    <mergeCell ref="Q498:R498"/>
    <mergeCell ref="Q499:R499"/>
    <mergeCell ref="Q500:R500"/>
    <mergeCell ref="Q501:R501"/>
    <mergeCell ref="Q502:R502"/>
    <mergeCell ref="Q503:R503"/>
    <mergeCell ref="Q504:R504"/>
    <mergeCell ref="Q505:R505"/>
    <mergeCell ref="Q506:R506"/>
    <mergeCell ref="C487:D487"/>
    <mergeCell ref="J487:K487"/>
    <mergeCell ref="Q487:R487"/>
    <mergeCell ref="B488:B496"/>
    <mergeCell ref="I488:I496"/>
    <mergeCell ref="P488:P496"/>
    <mergeCell ref="Q488:R488"/>
    <mergeCell ref="Q489:R489"/>
    <mergeCell ref="Q490:R490"/>
    <mergeCell ref="Q491:R491"/>
    <mergeCell ref="Q492:R492"/>
    <mergeCell ref="Q493:R493"/>
    <mergeCell ref="Q494:R494"/>
    <mergeCell ref="Q495:R495"/>
    <mergeCell ref="Q496:R496"/>
    <mergeCell ref="C477:D477"/>
    <mergeCell ref="J477:K477"/>
    <mergeCell ref="Q477:R477"/>
    <mergeCell ref="B478:B486"/>
    <mergeCell ref="I478:I486"/>
    <mergeCell ref="P478:P486"/>
    <mergeCell ref="Q478:R478"/>
    <mergeCell ref="Q479:R479"/>
    <mergeCell ref="Q480:R480"/>
    <mergeCell ref="Q481:R481"/>
    <mergeCell ref="Q482:R482"/>
    <mergeCell ref="Q483:R483"/>
    <mergeCell ref="Q484:R484"/>
    <mergeCell ref="Q485:R485"/>
    <mergeCell ref="Q486:R486"/>
    <mergeCell ref="C467:D467"/>
    <mergeCell ref="J467:K467"/>
    <mergeCell ref="Q467:R467"/>
    <mergeCell ref="B468:B476"/>
    <mergeCell ref="I468:I476"/>
    <mergeCell ref="P468:P476"/>
    <mergeCell ref="Q468:R468"/>
    <mergeCell ref="Q469:R469"/>
    <mergeCell ref="Q470:R470"/>
    <mergeCell ref="Q471:R471"/>
    <mergeCell ref="Q472:R472"/>
    <mergeCell ref="Q473:R473"/>
    <mergeCell ref="Q474:R474"/>
    <mergeCell ref="Q475:R475"/>
    <mergeCell ref="Q476:R476"/>
    <mergeCell ref="C457:D457"/>
    <mergeCell ref="J457:K457"/>
    <mergeCell ref="Q457:R457"/>
    <mergeCell ref="B458:B466"/>
    <mergeCell ref="I458:I466"/>
    <mergeCell ref="P458:P466"/>
    <mergeCell ref="Q458:R458"/>
    <mergeCell ref="Q459:R459"/>
    <mergeCell ref="Q460:R460"/>
    <mergeCell ref="Q461:R461"/>
    <mergeCell ref="Q462:R462"/>
    <mergeCell ref="Q463:R463"/>
    <mergeCell ref="Q464:R464"/>
    <mergeCell ref="Q465:R465"/>
    <mergeCell ref="Q466:R466"/>
    <mergeCell ref="C447:D447"/>
    <mergeCell ref="J447:K447"/>
    <mergeCell ref="Q447:R447"/>
    <mergeCell ref="B448:B456"/>
    <mergeCell ref="I448:I456"/>
    <mergeCell ref="P448:P456"/>
    <mergeCell ref="Q448:R448"/>
    <mergeCell ref="Q449:R449"/>
    <mergeCell ref="Q450:R450"/>
    <mergeCell ref="Q451:R451"/>
    <mergeCell ref="Q452:R452"/>
    <mergeCell ref="Q453:R453"/>
    <mergeCell ref="Q454:R454"/>
    <mergeCell ref="Q455:R455"/>
    <mergeCell ref="Q456:R456"/>
    <mergeCell ref="C437:D437"/>
    <mergeCell ref="J437:K437"/>
    <mergeCell ref="Q437:R437"/>
    <mergeCell ref="B438:B446"/>
    <mergeCell ref="I438:I446"/>
    <mergeCell ref="P438:P446"/>
    <mergeCell ref="Q438:R438"/>
    <mergeCell ref="Q439:R439"/>
    <mergeCell ref="Q440:R440"/>
    <mergeCell ref="Q441:R441"/>
    <mergeCell ref="Q442:R442"/>
    <mergeCell ref="Q443:R443"/>
    <mergeCell ref="Q444:R444"/>
    <mergeCell ref="Q445:R445"/>
    <mergeCell ref="Q446:R446"/>
    <mergeCell ref="C427:D427"/>
    <mergeCell ref="J427:K427"/>
    <mergeCell ref="Q427:R427"/>
    <mergeCell ref="B428:B436"/>
    <mergeCell ref="I428:I436"/>
    <mergeCell ref="P428:P436"/>
    <mergeCell ref="Q428:R428"/>
    <mergeCell ref="Q429:R429"/>
    <mergeCell ref="Q430:R430"/>
    <mergeCell ref="Q431:R431"/>
    <mergeCell ref="Q432:R432"/>
    <mergeCell ref="Q433:R433"/>
    <mergeCell ref="Q434:R434"/>
    <mergeCell ref="Q435:R435"/>
    <mergeCell ref="Q436:R436"/>
    <mergeCell ref="C417:D417"/>
    <mergeCell ref="J417:K417"/>
    <mergeCell ref="Q417:R417"/>
    <mergeCell ref="B418:B426"/>
    <mergeCell ref="I418:I426"/>
    <mergeCell ref="P418:P426"/>
    <mergeCell ref="Q418:R418"/>
    <mergeCell ref="Q419:R419"/>
    <mergeCell ref="Q420:R420"/>
    <mergeCell ref="Q421:R421"/>
    <mergeCell ref="Q422:R422"/>
    <mergeCell ref="Q423:R423"/>
    <mergeCell ref="Q424:R424"/>
    <mergeCell ref="Q425:R425"/>
    <mergeCell ref="Q426:R426"/>
    <mergeCell ref="C407:D407"/>
    <mergeCell ref="J407:K407"/>
    <mergeCell ref="Q407:R407"/>
    <mergeCell ref="B408:B416"/>
    <mergeCell ref="I408:I416"/>
    <mergeCell ref="P408:P416"/>
    <mergeCell ref="Q408:R408"/>
    <mergeCell ref="Q409:R409"/>
    <mergeCell ref="Q410:R410"/>
    <mergeCell ref="Q411:R411"/>
    <mergeCell ref="Q412:R412"/>
    <mergeCell ref="Q413:R413"/>
    <mergeCell ref="Q414:R414"/>
    <mergeCell ref="Q415:R415"/>
    <mergeCell ref="Q416:R416"/>
    <mergeCell ref="C397:D397"/>
    <mergeCell ref="J397:K397"/>
    <mergeCell ref="Q397:R397"/>
    <mergeCell ref="B398:B406"/>
    <mergeCell ref="I398:I406"/>
    <mergeCell ref="P398:P406"/>
    <mergeCell ref="Q398:R398"/>
    <mergeCell ref="Q399:R399"/>
    <mergeCell ref="Q400:R400"/>
    <mergeCell ref="Q401:R401"/>
    <mergeCell ref="Q402:R402"/>
    <mergeCell ref="Q403:R403"/>
    <mergeCell ref="Q404:R404"/>
    <mergeCell ref="Q405:R405"/>
    <mergeCell ref="Q406:R406"/>
    <mergeCell ref="C387:D387"/>
    <mergeCell ref="J387:K387"/>
    <mergeCell ref="Q387:R387"/>
    <mergeCell ref="B388:B396"/>
    <mergeCell ref="I388:I396"/>
    <mergeCell ref="P388:P396"/>
    <mergeCell ref="Q388:R388"/>
    <mergeCell ref="Q389:R389"/>
    <mergeCell ref="Q390:R390"/>
    <mergeCell ref="Q391:R391"/>
    <mergeCell ref="Q392:R392"/>
    <mergeCell ref="Q393:R393"/>
    <mergeCell ref="Q394:R394"/>
    <mergeCell ref="Q395:R395"/>
    <mergeCell ref="Q396:R396"/>
    <mergeCell ref="C377:D377"/>
    <mergeCell ref="J377:K377"/>
    <mergeCell ref="Q377:R377"/>
    <mergeCell ref="B378:B386"/>
    <mergeCell ref="I378:I386"/>
    <mergeCell ref="P378:P386"/>
    <mergeCell ref="Q378:R378"/>
    <mergeCell ref="Q379:R379"/>
    <mergeCell ref="Q380:R380"/>
    <mergeCell ref="Q381:R381"/>
    <mergeCell ref="Q382:R382"/>
    <mergeCell ref="Q383:R383"/>
    <mergeCell ref="Q384:R384"/>
    <mergeCell ref="Q385:R385"/>
    <mergeCell ref="Q386:R386"/>
    <mergeCell ref="C367:D367"/>
    <mergeCell ref="J367:K367"/>
    <mergeCell ref="Q367:R367"/>
    <mergeCell ref="B368:B376"/>
    <mergeCell ref="I368:I376"/>
    <mergeCell ref="P368:P376"/>
    <mergeCell ref="Q368:R368"/>
    <mergeCell ref="Q369:R369"/>
    <mergeCell ref="Q370:R370"/>
    <mergeCell ref="Q371:R371"/>
    <mergeCell ref="Q372:R372"/>
    <mergeCell ref="Q373:R373"/>
    <mergeCell ref="Q374:R374"/>
    <mergeCell ref="Q375:R375"/>
    <mergeCell ref="Q376:R376"/>
    <mergeCell ref="C357:D357"/>
    <mergeCell ref="J357:K357"/>
    <mergeCell ref="Q357:R357"/>
    <mergeCell ref="B358:B366"/>
    <mergeCell ref="I358:I366"/>
    <mergeCell ref="P358:P366"/>
    <mergeCell ref="Q358:R358"/>
    <mergeCell ref="Q359:R359"/>
    <mergeCell ref="Q360:R360"/>
    <mergeCell ref="Q361:R361"/>
    <mergeCell ref="Q362:R362"/>
    <mergeCell ref="Q363:R363"/>
    <mergeCell ref="Q364:R364"/>
    <mergeCell ref="Q365:R365"/>
    <mergeCell ref="Q366:R366"/>
    <mergeCell ref="C347:D347"/>
    <mergeCell ref="J347:K347"/>
    <mergeCell ref="Q347:R347"/>
    <mergeCell ref="B348:B356"/>
    <mergeCell ref="I348:I356"/>
    <mergeCell ref="P348:P356"/>
    <mergeCell ref="Q348:R348"/>
    <mergeCell ref="Q349:R349"/>
    <mergeCell ref="Q350:R350"/>
    <mergeCell ref="Q351:R351"/>
    <mergeCell ref="Q352:R352"/>
    <mergeCell ref="Q353:R353"/>
    <mergeCell ref="Q354:R354"/>
    <mergeCell ref="Q355:R355"/>
    <mergeCell ref="Q356:R356"/>
    <mergeCell ref="C337:D337"/>
    <mergeCell ref="J337:K337"/>
    <mergeCell ref="Q337:R337"/>
    <mergeCell ref="B338:B346"/>
    <mergeCell ref="I338:I346"/>
    <mergeCell ref="P338:P346"/>
    <mergeCell ref="Q338:R338"/>
    <mergeCell ref="Q339:R339"/>
    <mergeCell ref="Q340:R340"/>
    <mergeCell ref="Q341:R341"/>
    <mergeCell ref="Q342:R342"/>
    <mergeCell ref="Q343:R343"/>
    <mergeCell ref="Q344:R344"/>
    <mergeCell ref="Q345:R345"/>
    <mergeCell ref="Q346:R346"/>
    <mergeCell ref="C327:D327"/>
    <mergeCell ref="J327:K327"/>
    <mergeCell ref="Q327:R327"/>
    <mergeCell ref="B328:B336"/>
    <mergeCell ref="I328:I336"/>
    <mergeCell ref="P328:P336"/>
    <mergeCell ref="Q328:R328"/>
    <mergeCell ref="Q329:R329"/>
    <mergeCell ref="Q330:R330"/>
    <mergeCell ref="Q331:R331"/>
    <mergeCell ref="Q332:R332"/>
    <mergeCell ref="Q333:R333"/>
    <mergeCell ref="Q334:R334"/>
    <mergeCell ref="Q335:R335"/>
    <mergeCell ref="Q336:R336"/>
    <mergeCell ref="C317:D317"/>
    <mergeCell ref="J317:K317"/>
    <mergeCell ref="Q317:R317"/>
    <mergeCell ref="B318:B326"/>
    <mergeCell ref="I318:I326"/>
    <mergeCell ref="P318:P326"/>
    <mergeCell ref="Q318:R318"/>
    <mergeCell ref="Q319:R319"/>
    <mergeCell ref="Q320:R320"/>
    <mergeCell ref="Q321:R321"/>
    <mergeCell ref="Q322:R322"/>
    <mergeCell ref="Q323:R323"/>
    <mergeCell ref="Q324:R324"/>
    <mergeCell ref="Q325:R325"/>
    <mergeCell ref="Q326:R326"/>
    <mergeCell ref="C307:D307"/>
    <mergeCell ref="J307:K307"/>
    <mergeCell ref="Q307:R307"/>
    <mergeCell ref="B308:B316"/>
    <mergeCell ref="I308:I316"/>
    <mergeCell ref="P308:P316"/>
    <mergeCell ref="Q308:R308"/>
    <mergeCell ref="Q309:R309"/>
    <mergeCell ref="Q310:R310"/>
    <mergeCell ref="Q311:R311"/>
    <mergeCell ref="Q312:R312"/>
    <mergeCell ref="Q313:R313"/>
    <mergeCell ref="Q314:R314"/>
    <mergeCell ref="Q315:R315"/>
    <mergeCell ref="Q316:R316"/>
    <mergeCell ref="C297:D297"/>
    <mergeCell ref="J297:K297"/>
    <mergeCell ref="Q297:R297"/>
    <mergeCell ref="B298:B306"/>
    <mergeCell ref="I298:I306"/>
    <mergeCell ref="P298:P306"/>
    <mergeCell ref="Q298:R298"/>
    <mergeCell ref="Q299:R299"/>
    <mergeCell ref="Q300:R300"/>
    <mergeCell ref="Q301:R301"/>
    <mergeCell ref="Q302:R302"/>
    <mergeCell ref="Q303:R303"/>
    <mergeCell ref="Q304:R304"/>
    <mergeCell ref="Q305:R305"/>
    <mergeCell ref="Q306:R306"/>
    <mergeCell ref="C287:D287"/>
    <mergeCell ref="J287:K287"/>
    <mergeCell ref="Q287:R287"/>
    <mergeCell ref="B288:B296"/>
    <mergeCell ref="I288:I296"/>
    <mergeCell ref="P288:P296"/>
    <mergeCell ref="Q288:R288"/>
    <mergeCell ref="Q289:R289"/>
    <mergeCell ref="Q290:R290"/>
    <mergeCell ref="Q291:R291"/>
    <mergeCell ref="Q292:R292"/>
    <mergeCell ref="Q293:R293"/>
    <mergeCell ref="Q294:R294"/>
    <mergeCell ref="Q295:R295"/>
    <mergeCell ref="Q296:R296"/>
    <mergeCell ref="C277:D277"/>
    <mergeCell ref="J277:K277"/>
    <mergeCell ref="Q277:R277"/>
    <mergeCell ref="B278:B286"/>
    <mergeCell ref="I278:I286"/>
    <mergeCell ref="P278:P286"/>
    <mergeCell ref="Q278:R278"/>
    <mergeCell ref="Q279:R279"/>
    <mergeCell ref="Q280:R280"/>
    <mergeCell ref="Q281:R281"/>
    <mergeCell ref="Q282:R282"/>
    <mergeCell ref="Q283:R283"/>
    <mergeCell ref="Q284:R284"/>
    <mergeCell ref="Q285:R285"/>
    <mergeCell ref="Q286:R286"/>
    <mergeCell ref="C267:D267"/>
    <mergeCell ref="J267:K267"/>
    <mergeCell ref="Q267:R267"/>
    <mergeCell ref="B268:B276"/>
    <mergeCell ref="I268:I276"/>
    <mergeCell ref="P268:P276"/>
    <mergeCell ref="Q268:R268"/>
    <mergeCell ref="Q269:R269"/>
    <mergeCell ref="Q270:R270"/>
    <mergeCell ref="Q271:R271"/>
    <mergeCell ref="Q272:R272"/>
    <mergeCell ref="Q273:R273"/>
    <mergeCell ref="Q274:R274"/>
    <mergeCell ref="Q275:R275"/>
    <mergeCell ref="Q276:R276"/>
    <mergeCell ref="C257:D257"/>
    <mergeCell ref="J257:K257"/>
    <mergeCell ref="Q257:R257"/>
    <mergeCell ref="B258:B266"/>
    <mergeCell ref="I258:I266"/>
    <mergeCell ref="P258:P266"/>
    <mergeCell ref="Q258:R258"/>
    <mergeCell ref="Q259:R259"/>
    <mergeCell ref="Q260:R260"/>
    <mergeCell ref="Q261:R261"/>
    <mergeCell ref="Q262:R262"/>
    <mergeCell ref="Q263:R263"/>
    <mergeCell ref="Q264:R264"/>
    <mergeCell ref="Q265:R265"/>
    <mergeCell ref="Q266:R266"/>
    <mergeCell ref="C247:D247"/>
    <mergeCell ref="J247:K247"/>
    <mergeCell ref="Q247:R247"/>
    <mergeCell ref="B248:B256"/>
    <mergeCell ref="I248:I256"/>
    <mergeCell ref="P248:P256"/>
    <mergeCell ref="Q248:R248"/>
    <mergeCell ref="Q249:R249"/>
    <mergeCell ref="Q250:R250"/>
    <mergeCell ref="Q251:R251"/>
    <mergeCell ref="Q252:R252"/>
    <mergeCell ref="Q253:R253"/>
    <mergeCell ref="Q254:R254"/>
    <mergeCell ref="Q255:R255"/>
    <mergeCell ref="Q256:R256"/>
    <mergeCell ref="C237:D237"/>
    <mergeCell ref="J237:K237"/>
    <mergeCell ref="Q237:R237"/>
    <mergeCell ref="B238:B246"/>
    <mergeCell ref="I238:I246"/>
    <mergeCell ref="P238:P246"/>
    <mergeCell ref="Q238:R238"/>
    <mergeCell ref="Q239:R239"/>
    <mergeCell ref="Q240:R240"/>
    <mergeCell ref="Q241:R241"/>
    <mergeCell ref="Q242:R242"/>
    <mergeCell ref="Q243:R243"/>
    <mergeCell ref="Q244:R244"/>
    <mergeCell ref="Q245:R245"/>
    <mergeCell ref="Q246:R246"/>
    <mergeCell ref="C227:D227"/>
    <mergeCell ref="J227:K227"/>
    <mergeCell ref="Q227:R227"/>
    <mergeCell ref="B228:B236"/>
    <mergeCell ref="I228:I236"/>
    <mergeCell ref="P228:P236"/>
    <mergeCell ref="Q228:R228"/>
    <mergeCell ref="Q229:R229"/>
    <mergeCell ref="Q230:R230"/>
    <mergeCell ref="Q231:R231"/>
    <mergeCell ref="Q232:R232"/>
    <mergeCell ref="Q233:R233"/>
    <mergeCell ref="Q234:R234"/>
    <mergeCell ref="Q235:R235"/>
    <mergeCell ref="Q236:R236"/>
    <mergeCell ref="C217:D217"/>
    <mergeCell ref="J217:K217"/>
    <mergeCell ref="Q217:R217"/>
    <mergeCell ref="B218:B226"/>
    <mergeCell ref="I218:I226"/>
    <mergeCell ref="P218:P226"/>
    <mergeCell ref="Q218:R218"/>
    <mergeCell ref="Q219:R219"/>
    <mergeCell ref="Q220:R220"/>
    <mergeCell ref="Q221:R221"/>
    <mergeCell ref="Q222:R222"/>
    <mergeCell ref="Q223:R223"/>
    <mergeCell ref="Q224:R224"/>
    <mergeCell ref="Q225:R225"/>
    <mergeCell ref="Q226:R226"/>
    <mergeCell ref="C207:D207"/>
    <mergeCell ref="J207:K207"/>
    <mergeCell ref="Q207:R207"/>
    <mergeCell ref="B208:B216"/>
    <mergeCell ref="I208:I216"/>
    <mergeCell ref="P208:P216"/>
    <mergeCell ref="Q208:R208"/>
    <mergeCell ref="Q209:R209"/>
    <mergeCell ref="Q210:R210"/>
    <mergeCell ref="Q211:R211"/>
    <mergeCell ref="Q212:R212"/>
    <mergeCell ref="Q213:R213"/>
    <mergeCell ref="Q214:R214"/>
    <mergeCell ref="Q215:R215"/>
    <mergeCell ref="Q216:R216"/>
    <mergeCell ref="Q4:R5"/>
    <mergeCell ref="B6:D6"/>
    <mergeCell ref="I6:K6"/>
    <mergeCell ref="Q6:R6"/>
    <mergeCell ref="C7:D7"/>
    <mergeCell ref="J7:K7"/>
    <mergeCell ref="Q7:R7"/>
    <mergeCell ref="Q2:R2"/>
    <mergeCell ref="B3:H3"/>
    <mergeCell ref="I3:R3"/>
    <mergeCell ref="B4:D5"/>
    <mergeCell ref="E4:E5"/>
    <mergeCell ref="F4:H4"/>
    <mergeCell ref="I4:K5"/>
    <mergeCell ref="L4:L5"/>
    <mergeCell ref="M4:O4"/>
    <mergeCell ref="P4:P5"/>
    <mergeCell ref="B8:B16"/>
    <mergeCell ref="I8:I16"/>
    <mergeCell ref="P8:P16"/>
    <mergeCell ref="Q8:R8"/>
    <mergeCell ref="Q9:R9"/>
    <mergeCell ref="Q10:R10"/>
    <mergeCell ref="Q11:R11"/>
    <mergeCell ref="Q12:R12"/>
    <mergeCell ref="Q13:R13"/>
    <mergeCell ref="Q14:R14"/>
    <mergeCell ref="Q15:R15"/>
    <mergeCell ref="Q16:R16"/>
    <mergeCell ref="C17:D17"/>
    <mergeCell ref="J17:K17"/>
    <mergeCell ref="Q17:R17"/>
    <mergeCell ref="I18:I26"/>
    <mergeCell ref="P18:P26"/>
    <mergeCell ref="Q18:R18"/>
    <mergeCell ref="Q19:R19"/>
    <mergeCell ref="Q26:R26"/>
    <mergeCell ref="P28:P36"/>
    <mergeCell ref="Q28:R28"/>
    <mergeCell ref="Q29:R29"/>
    <mergeCell ref="Q30:R30"/>
    <mergeCell ref="Q20:R20"/>
    <mergeCell ref="Q21:R21"/>
    <mergeCell ref="Q22:R22"/>
    <mergeCell ref="Q23:R23"/>
    <mergeCell ref="Q24:R24"/>
    <mergeCell ref="Q25:R25"/>
    <mergeCell ref="B18:B26"/>
    <mergeCell ref="B38:B46"/>
    <mergeCell ref="I38:I46"/>
    <mergeCell ref="P38:P46"/>
    <mergeCell ref="Q38:R38"/>
    <mergeCell ref="Q39:R39"/>
    <mergeCell ref="Q40:R40"/>
    <mergeCell ref="Q41:R41"/>
    <mergeCell ref="Q31:R31"/>
    <mergeCell ref="Q32:R32"/>
    <mergeCell ref="Q33:R33"/>
    <mergeCell ref="Q34:R34"/>
    <mergeCell ref="Q35:R35"/>
    <mergeCell ref="Q36:R36"/>
    <mergeCell ref="Q42:R42"/>
    <mergeCell ref="Q43:R43"/>
    <mergeCell ref="Q44:R44"/>
    <mergeCell ref="Q45:R45"/>
    <mergeCell ref="Q46:R46"/>
    <mergeCell ref="C27:D27"/>
    <mergeCell ref="J27:K27"/>
    <mergeCell ref="Q27:R27"/>
    <mergeCell ref="B28:B36"/>
    <mergeCell ref="I28:I36"/>
    <mergeCell ref="C47:D47"/>
    <mergeCell ref="J47:K47"/>
    <mergeCell ref="Q47:R47"/>
    <mergeCell ref="C37:D37"/>
    <mergeCell ref="J37:K37"/>
    <mergeCell ref="Q37:R37"/>
    <mergeCell ref="B48:B56"/>
    <mergeCell ref="I48:I56"/>
    <mergeCell ref="P48:P56"/>
    <mergeCell ref="Q48:R48"/>
    <mergeCell ref="Q49:R49"/>
    <mergeCell ref="Q50:R50"/>
    <mergeCell ref="Q51:R51"/>
    <mergeCell ref="Q52:R52"/>
    <mergeCell ref="Q53:R53"/>
    <mergeCell ref="Q54:R54"/>
    <mergeCell ref="Q55:R55"/>
    <mergeCell ref="Q56:R56"/>
    <mergeCell ref="C57:D57"/>
    <mergeCell ref="J57:K57"/>
    <mergeCell ref="Q57:R57"/>
    <mergeCell ref="I58:I66"/>
    <mergeCell ref="P58:P66"/>
    <mergeCell ref="Q58:R58"/>
    <mergeCell ref="Q59:R59"/>
    <mergeCell ref="Q66:R66"/>
    <mergeCell ref="P68:P76"/>
    <mergeCell ref="Q68:R68"/>
    <mergeCell ref="Q69:R69"/>
    <mergeCell ref="Q70:R70"/>
    <mergeCell ref="Q60:R60"/>
    <mergeCell ref="Q61:R61"/>
    <mergeCell ref="Q62:R62"/>
    <mergeCell ref="Q63:R63"/>
    <mergeCell ref="Q64:R64"/>
    <mergeCell ref="Q65:R65"/>
    <mergeCell ref="B58:B66"/>
    <mergeCell ref="B78:B86"/>
    <mergeCell ref="I78:I86"/>
    <mergeCell ref="P78:P86"/>
    <mergeCell ref="Q78:R78"/>
    <mergeCell ref="Q79:R79"/>
    <mergeCell ref="Q80:R80"/>
    <mergeCell ref="Q81:R81"/>
    <mergeCell ref="Q71:R71"/>
    <mergeCell ref="Q72:R72"/>
    <mergeCell ref="Q73:R73"/>
    <mergeCell ref="Q74:R74"/>
    <mergeCell ref="Q75:R75"/>
    <mergeCell ref="Q76:R76"/>
    <mergeCell ref="Q82:R82"/>
    <mergeCell ref="Q83:R83"/>
    <mergeCell ref="Q84:R84"/>
    <mergeCell ref="Q85:R85"/>
    <mergeCell ref="Q86:R86"/>
    <mergeCell ref="C67:D67"/>
    <mergeCell ref="J67:K67"/>
    <mergeCell ref="Q67:R67"/>
    <mergeCell ref="B68:B76"/>
    <mergeCell ref="I68:I76"/>
    <mergeCell ref="C87:D87"/>
    <mergeCell ref="J87:K87"/>
    <mergeCell ref="Q87:R87"/>
    <mergeCell ref="C77:D77"/>
    <mergeCell ref="J77:K77"/>
    <mergeCell ref="Q77:R77"/>
    <mergeCell ref="B88:B96"/>
    <mergeCell ref="I88:I96"/>
    <mergeCell ref="P88:P96"/>
    <mergeCell ref="Q88:R88"/>
    <mergeCell ref="Q89:R89"/>
    <mergeCell ref="Q90:R90"/>
    <mergeCell ref="Q91:R91"/>
    <mergeCell ref="Q92:R92"/>
    <mergeCell ref="Q93:R93"/>
    <mergeCell ref="Q94:R94"/>
    <mergeCell ref="Q95:R95"/>
    <mergeCell ref="Q96:R96"/>
    <mergeCell ref="C97:D97"/>
    <mergeCell ref="J97:K97"/>
    <mergeCell ref="Q97:R97"/>
    <mergeCell ref="I98:I106"/>
    <mergeCell ref="P98:P106"/>
    <mergeCell ref="Q98:R98"/>
    <mergeCell ref="Q99:R99"/>
    <mergeCell ref="Q106:R106"/>
    <mergeCell ref="P108:P116"/>
    <mergeCell ref="Q108:R108"/>
    <mergeCell ref="Q109:R109"/>
    <mergeCell ref="Q110:R110"/>
    <mergeCell ref="Q100:R100"/>
    <mergeCell ref="Q101:R101"/>
    <mergeCell ref="Q102:R102"/>
    <mergeCell ref="Q103:R103"/>
    <mergeCell ref="Q104:R104"/>
    <mergeCell ref="Q105:R105"/>
    <mergeCell ref="B98:B106"/>
    <mergeCell ref="B118:B126"/>
    <mergeCell ref="I118:I126"/>
    <mergeCell ref="P118:P126"/>
    <mergeCell ref="Q118:R118"/>
    <mergeCell ref="Q119:R119"/>
    <mergeCell ref="Q120:R120"/>
    <mergeCell ref="Q121:R121"/>
    <mergeCell ref="Q111:R111"/>
    <mergeCell ref="Q112:R112"/>
    <mergeCell ref="Q113:R113"/>
    <mergeCell ref="Q114:R114"/>
    <mergeCell ref="Q115:R115"/>
    <mergeCell ref="Q116:R116"/>
    <mergeCell ref="Q122:R122"/>
    <mergeCell ref="Q123:R123"/>
    <mergeCell ref="Q124:R124"/>
    <mergeCell ref="Q125:R125"/>
    <mergeCell ref="Q126:R126"/>
    <mergeCell ref="C107:D107"/>
    <mergeCell ref="J107:K107"/>
    <mergeCell ref="Q107:R107"/>
    <mergeCell ref="B108:B116"/>
    <mergeCell ref="I108:I116"/>
    <mergeCell ref="C127:D127"/>
    <mergeCell ref="J127:K127"/>
    <mergeCell ref="Q127:R127"/>
    <mergeCell ref="C117:D117"/>
    <mergeCell ref="J117:K117"/>
    <mergeCell ref="Q117:R117"/>
    <mergeCell ref="B128:B136"/>
    <mergeCell ref="I128:I136"/>
    <mergeCell ref="P128:P136"/>
    <mergeCell ref="Q128:R128"/>
    <mergeCell ref="Q129:R129"/>
    <mergeCell ref="Q130:R130"/>
    <mergeCell ref="Q131:R131"/>
    <mergeCell ref="Q132:R132"/>
    <mergeCell ref="Q133:R133"/>
    <mergeCell ref="Q134:R134"/>
    <mergeCell ref="Q135:R135"/>
    <mergeCell ref="Q136:R136"/>
    <mergeCell ref="C137:D137"/>
    <mergeCell ref="J137:K137"/>
    <mergeCell ref="Q137:R137"/>
    <mergeCell ref="I138:I146"/>
    <mergeCell ref="P138:P146"/>
    <mergeCell ref="Q138:R138"/>
    <mergeCell ref="Q139:R139"/>
    <mergeCell ref="Q146:R146"/>
    <mergeCell ref="P148:P156"/>
    <mergeCell ref="Q148:R148"/>
    <mergeCell ref="Q149:R149"/>
    <mergeCell ref="Q150:R150"/>
    <mergeCell ref="Q140:R140"/>
    <mergeCell ref="Q141:R141"/>
    <mergeCell ref="Q142:R142"/>
    <mergeCell ref="Q143:R143"/>
    <mergeCell ref="Q144:R144"/>
    <mergeCell ref="Q145:R145"/>
    <mergeCell ref="B138:B146"/>
    <mergeCell ref="B158:B166"/>
    <mergeCell ref="I158:I166"/>
    <mergeCell ref="P158:P166"/>
    <mergeCell ref="Q158:R158"/>
    <mergeCell ref="Q159:R159"/>
    <mergeCell ref="Q160:R160"/>
    <mergeCell ref="Q161:R161"/>
    <mergeCell ref="Q151:R151"/>
    <mergeCell ref="Q152:R152"/>
    <mergeCell ref="Q153:R153"/>
    <mergeCell ref="Q154:R154"/>
    <mergeCell ref="Q155:R155"/>
    <mergeCell ref="Q156:R156"/>
    <mergeCell ref="Q162:R162"/>
    <mergeCell ref="Q163:R163"/>
    <mergeCell ref="Q164:R164"/>
    <mergeCell ref="Q165:R165"/>
    <mergeCell ref="Q166:R166"/>
    <mergeCell ref="C147:D147"/>
    <mergeCell ref="J147:K147"/>
    <mergeCell ref="Q147:R147"/>
    <mergeCell ref="B148:B156"/>
    <mergeCell ref="I148:I156"/>
    <mergeCell ref="C167:D167"/>
    <mergeCell ref="J167:K167"/>
    <mergeCell ref="Q167:R167"/>
    <mergeCell ref="C157:D157"/>
    <mergeCell ref="J157:K157"/>
    <mergeCell ref="Q157:R157"/>
    <mergeCell ref="B168:B176"/>
    <mergeCell ref="I168:I176"/>
    <mergeCell ref="P168:P176"/>
    <mergeCell ref="Q168:R168"/>
    <mergeCell ref="Q169:R169"/>
    <mergeCell ref="Q170:R170"/>
    <mergeCell ref="Q171:R171"/>
    <mergeCell ref="Q172:R172"/>
    <mergeCell ref="Q173:R173"/>
    <mergeCell ref="Q174:R174"/>
    <mergeCell ref="Q175:R175"/>
    <mergeCell ref="Q176:R176"/>
    <mergeCell ref="Q187:R187"/>
    <mergeCell ref="B188:B196"/>
    <mergeCell ref="I188:I196"/>
    <mergeCell ref="C177:D177"/>
    <mergeCell ref="J177:K177"/>
    <mergeCell ref="Q177:R177"/>
    <mergeCell ref="I178:I186"/>
    <mergeCell ref="P178:P186"/>
    <mergeCell ref="Q178:R178"/>
    <mergeCell ref="Q179:R179"/>
    <mergeCell ref="Q186:R186"/>
    <mergeCell ref="P188:P196"/>
    <mergeCell ref="Q188:R188"/>
    <mergeCell ref="Q189:R189"/>
    <mergeCell ref="Q190:R190"/>
    <mergeCell ref="Q180:R180"/>
    <mergeCell ref="Q181:R181"/>
    <mergeCell ref="Q182:R182"/>
    <mergeCell ref="Q183:R183"/>
    <mergeCell ref="Q184:R184"/>
    <mergeCell ref="Q185:R185"/>
    <mergeCell ref="C197:D197"/>
    <mergeCell ref="J197:K197"/>
    <mergeCell ref="Q197:R197"/>
    <mergeCell ref="B178:B186"/>
    <mergeCell ref="B198:B206"/>
    <mergeCell ref="I198:I206"/>
    <mergeCell ref="P198:P206"/>
    <mergeCell ref="Q198:R198"/>
    <mergeCell ref="Q199:R199"/>
    <mergeCell ref="Q200:R200"/>
    <mergeCell ref="Q201:R201"/>
    <mergeCell ref="Q191:R191"/>
    <mergeCell ref="Q192:R192"/>
    <mergeCell ref="Q193:R193"/>
    <mergeCell ref="Q194:R194"/>
    <mergeCell ref="Q195:R195"/>
    <mergeCell ref="Q196:R196"/>
    <mergeCell ref="Q202:R202"/>
    <mergeCell ref="Q203:R203"/>
    <mergeCell ref="Q204:R204"/>
    <mergeCell ref="Q205:R205"/>
    <mergeCell ref="Q206:R206"/>
    <mergeCell ref="C187:D187"/>
    <mergeCell ref="J187:K187"/>
  </mergeCells>
  <phoneticPr fontId="1"/>
  <conditionalFormatting sqref="B7:H7">
    <cfRule type="expression" dxfId="1767" priority="474">
      <formula>$I$8="中止"</formula>
    </cfRule>
    <cfRule type="expression" dxfId="1766" priority="476">
      <formula>$I$8="変更"</formula>
    </cfRule>
  </conditionalFormatting>
  <conditionalFormatting sqref="B17:H17">
    <cfRule type="expression" dxfId="1765" priority="473">
      <formula>$I$18="中止"</formula>
    </cfRule>
    <cfRule type="expression" dxfId="1764" priority="475">
      <formula>$I$18="変更"</formula>
    </cfRule>
  </conditionalFormatting>
  <conditionalFormatting sqref="B27:H27">
    <cfRule type="expression" dxfId="1763" priority="471">
      <formula>$I$28="中止"</formula>
    </cfRule>
    <cfRule type="expression" dxfId="1762" priority="472">
      <formula>$I$28="変更"</formula>
    </cfRule>
  </conditionalFormatting>
  <conditionalFormatting sqref="B37:H37">
    <cfRule type="expression" dxfId="1761" priority="469">
      <formula>$I$38="中止"</formula>
    </cfRule>
    <cfRule type="expression" dxfId="1760" priority="470">
      <formula>$I$38="変更"</formula>
    </cfRule>
  </conditionalFormatting>
  <conditionalFormatting sqref="B47:H47">
    <cfRule type="expression" dxfId="1759" priority="467">
      <formula>$I$48="中止"</formula>
    </cfRule>
    <cfRule type="expression" dxfId="1758" priority="468">
      <formula>$I$48="変更"</formula>
    </cfRule>
  </conditionalFormatting>
  <conditionalFormatting sqref="B57:H57">
    <cfRule type="expression" dxfId="1757" priority="465">
      <formula>$I$58="中止"</formula>
    </cfRule>
    <cfRule type="expression" dxfId="1756" priority="466">
      <formula>$I$58="変更"</formula>
    </cfRule>
  </conditionalFormatting>
  <conditionalFormatting sqref="B67:H67">
    <cfRule type="expression" dxfId="1755" priority="463">
      <formula>$I$68="中止"</formula>
    </cfRule>
    <cfRule type="expression" dxfId="1754" priority="464">
      <formula>$I$68="変更"</formula>
    </cfRule>
  </conditionalFormatting>
  <conditionalFormatting sqref="B77:H77">
    <cfRule type="expression" dxfId="1753" priority="461">
      <formula>$I$78="中止"</formula>
    </cfRule>
    <cfRule type="expression" dxfId="1752" priority="462">
      <formula>$I$78="変更"</formula>
    </cfRule>
  </conditionalFormatting>
  <conditionalFormatting sqref="B87:H87">
    <cfRule type="expression" dxfId="1751" priority="459">
      <formula>$I$88="中止"</formula>
    </cfRule>
    <cfRule type="expression" dxfId="1750" priority="460">
      <formula>$I$88="変更"</formula>
    </cfRule>
  </conditionalFormatting>
  <conditionalFormatting sqref="B97:H97">
    <cfRule type="expression" dxfId="1749" priority="457">
      <formula>$I$98="中止"</formula>
    </cfRule>
    <cfRule type="expression" dxfId="1748" priority="458">
      <formula>$I$98="変更"</formula>
    </cfRule>
  </conditionalFormatting>
  <conditionalFormatting sqref="B107:H107">
    <cfRule type="expression" dxfId="1747" priority="455">
      <formula>$I$108="中止"</formula>
    </cfRule>
    <cfRule type="expression" dxfId="1746" priority="456">
      <formula>$I$108="変更"</formula>
    </cfRule>
  </conditionalFormatting>
  <conditionalFormatting sqref="B117:H117">
    <cfRule type="expression" dxfId="1745" priority="453">
      <formula>$I$118="中止"</formula>
    </cfRule>
    <cfRule type="expression" dxfId="1744" priority="454">
      <formula>$I$118="変更"</formula>
    </cfRule>
  </conditionalFormatting>
  <conditionalFormatting sqref="B127:H127">
    <cfRule type="expression" dxfId="1743" priority="451">
      <formula>$I$128="中止"</formula>
    </cfRule>
    <cfRule type="expression" dxfId="1742" priority="452">
      <formula>$I$128="変更"</formula>
    </cfRule>
  </conditionalFormatting>
  <conditionalFormatting sqref="B137:H137">
    <cfRule type="expression" dxfId="1741" priority="449">
      <formula>$I$138="中止"</formula>
    </cfRule>
    <cfRule type="expression" dxfId="1740" priority="450">
      <formula>$I$138="変更"</formula>
    </cfRule>
  </conditionalFormatting>
  <conditionalFormatting sqref="B147:H147">
    <cfRule type="expression" dxfId="1739" priority="447">
      <formula>$I$148="中止"</formula>
    </cfRule>
    <cfRule type="expression" dxfId="1738" priority="448">
      <formula>$I$148="変更"</formula>
    </cfRule>
  </conditionalFormatting>
  <conditionalFormatting sqref="B157:H157">
    <cfRule type="expression" dxfId="1737" priority="445">
      <formula>$I$158="中止"</formula>
    </cfRule>
    <cfRule type="expression" dxfId="1736" priority="446">
      <formula>$I$158="変更"</formula>
    </cfRule>
  </conditionalFormatting>
  <conditionalFormatting sqref="B167:H167">
    <cfRule type="expression" dxfId="1735" priority="443">
      <formula>$I$168="中止"</formula>
    </cfRule>
    <cfRule type="expression" dxfId="1734" priority="444">
      <formula>$I$168="変更"</formula>
    </cfRule>
  </conditionalFormatting>
  <conditionalFormatting sqref="B177:H177">
    <cfRule type="expression" dxfId="1733" priority="441">
      <formula>$I$178="中止"</formula>
    </cfRule>
    <cfRule type="expression" dxfId="1732" priority="442">
      <formula>$I$178="変更"</formula>
    </cfRule>
  </conditionalFormatting>
  <conditionalFormatting sqref="B187:H187">
    <cfRule type="expression" dxfId="1731" priority="439">
      <formula>$I$188="中止"</formula>
    </cfRule>
    <cfRule type="expression" dxfId="1730" priority="440">
      <formula>$I$188="変更"</formula>
    </cfRule>
  </conditionalFormatting>
  <conditionalFormatting sqref="B197:H197">
    <cfRule type="expression" dxfId="1729" priority="437">
      <formula>$I$198="中止"</formula>
    </cfRule>
    <cfRule type="expression" dxfId="1728" priority="438">
      <formula>$I$198="変更"</formula>
    </cfRule>
  </conditionalFormatting>
  <conditionalFormatting sqref="B207:H207">
    <cfRule type="expression" dxfId="1727" priority="319">
      <formula>$I$108="中止"</formula>
    </cfRule>
    <cfRule type="expression" dxfId="1726" priority="320">
      <formula>$I$108="変更"</formula>
    </cfRule>
  </conditionalFormatting>
  <conditionalFormatting sqref="B217:H217">
    <cfRule type="expression" dxfId="1725" priority="317">
      <formula>$I$118="中止"</formula>
    </cfRule>
    <cfRule type="expression" dxfId="1724" priority="318">
      <formula>$I$118="変更"</formula>
    </cfRule>
  </conditionalFormatting>
  <conditionalFormatting sqref="B227:H227">
    <cfRule type="expression" dxfId="1723" priority="315">
      <formula>$I$128="中止"</formula>
    </cfRule>
    <cfRule type="expression" dxfId="1722" priority="316">
      <formula>$I$128="変更"</formula>
    </cfRule>
  </conditionalFormatting>
  <conditionalFormatting sqref="B237:H237">
    <cfRule type="expression" dxfId="1721" priority="313">
      <formula>$I$138="中止"</formula>
    </cfRule>
    <cfRule type="expression" dxfId="1720" priority="314">
      <formula>$I$138="変更"</formula>
    </cfRule>
  </conditionalFormatting>
  <conditionalFormatting sqref="B247:H247">
    <cfRule type="expression" dxfId="1719" priority="311">
      <formula>$I$148="中止"</formula>
    </cfRule>
    <cfRule type="expression" dxfId="1718" priority="312">
      <formula>$I$148="変更"</formula>
    </cfRule>
  </conditionalFormatting>
  <conditionalFormatting sqref="B257:H257">
    <cfRule type="expression" dxfId="1717" priority="309">
      <formula>$I$158="中止"</formula>
    </cfRule>
    <cfRule type="expression" dxfId="1716" priority="310">
      <formula>$I$158="変更"</formula>
    </cfRule>
  </conditionalFormatting>
  <conditionalFormatting sqref="B267:H267">
    <cfRule type="expression" dxfId="1715" priority="307">
      <formula>$I$168="中止"</formula>
    </cfRule>
    <cfRule type="expression" dxfId="1714" priority="308">
      <formula>$I$168="変更"</formula>
    </cfRule>
  </conditionalFormatting>
  <conditionalFormatting sqref="B277:H277">
    <cfRule type="expression" dxfId="1713" priority="305">
      <formula>$I$178="中止"</formula>
    </cfRule>
    <cfRule type="expression" dxfId="1712" priority="306">
      <formula>$I$178="変更"</formula>
    </cfRule>
  </conditionalFormatting>
  <conditionalFormatting sqref="B287:H287">
    <cfRule type="expression" dxfId="1711" priority="303">
      <formula>$I$188="中止"</formula>
    </cfRule>
    <cfRule type="expression" dxfId="1710" priority="304">
      <formula>$I$188="変更"</formula>
    </cfRule>
  </conditionalFormatting>
  <conditionalFormatting sqref="B297:H297">
    <cfRule type="expression" dxfId="1709" priority="301">
      <formula>$I$198="中止"</formula>
    </cfRule>
    <cfRule type="expression" dxfId="1708" priority="302">
      <formula>$I$198="変更"</formula>
    </cfRule>
  </conditionalFormatting>
  <conditionalFormatting sqref="I208:I216">
    <cfRule type="containsText" dxfId="1707" priority="299" operator="containsText" text="中止">
      <formula>NOT(ISERROR(SEARCH("中止",I208)))</formula>
    </cfRule>
    <cfRule type="containsText" dxfId="1706" priority="300" operator="containsText" text="変更">
      <formula>NOT(ISERROR(SEARCH("変更",I208)))</formula>
    </cfRule>
  </conditionalFormatting>
  <conditionalFormatting sqref="I218:I226">
    <cfRule type="containsText" dxfId="1705" priority="297" operator="containsText" text="中止">
      <formula>NOT(ISERROR(SEARCH("中止",I218)))</formula>
    </cfRule>
    <cfRule type="containsText" dxfId="1704" priority="298" operator="containsText" text="変更">
      <formula>NOT(ISERROR(SEARCH("変更",I218)))</formula>
    </cfRule>
  </conditionalFormatting>
  <conditionalFormatting sqref="I228:I236">
    <cfRule type="containsText" dxfId="1703" priority="295" operator="containsText" text="中止">
      <formula>NOT(ISERROR(SEARCH("中止",I228)))</formula>
    </cfRule>
    <cfRule type="containsText" dxfId="1702" priority="296" operator="containsText" text="変更">
      <formula>NOT(ISERROR(SEARCH("変更",I228)))</formula>
    </cfRule>
  </conditionalFormatting>
  <conditionalFormatting sqref="I238:I246">
    <cfRule type="containsText" dxfId="1701" priority="293" operator="containsText" text="中止">
      <formula>NOT(ISERROR(SEARCH("中止",I238)))</formula>
    </cfRule>
    <cfRule type="containsText" dxfId="1700" priority="294" operator="containsText" text="変更">
      <formula>NOT(ISERROR(SEARCH("変更",I238)))</formula>
    </cfRule>
  </conditionalFormatting>
  <conditionalFormatting sqref="I248:I256">
    <cfRule type="containsText" dxfId="1699" priority="291" operator="containsText" text="中止">
      <formula>NOT(ISERROR(SEARCH("中止",I248)))</formula>
    </cfRule>
    <cfRule type="containsText" dxfId="1698" priority="292" operator="containsText" text="変更">
      <formula>NOT(ISERROR(SEARCH("変更",I248)))</formula>
    </cfRule>
  </conditionalFormatting>
  <conditionalFormatting sqref="I258:I266">
    <cfRule type="containsText" dxfId="1697" priority="289" operator="containsText" text="中止">
      <formula>NOT(ISERROR(SEARCH("中止",I258)))</formula>
    </cfRule>
    <cfRule type="containsText" dxfId="1696" priority="290" operator="containsText" text="変更">
      <formula>NOT(ISERROR(SEARCH("変更",I258)))</formula>
    </cfRule>
  </conditionalFormatting>
  <conditionalFormatting sqref="I268:I276">
    <cfRule type="containsText" dxfId="1695" priority="287" operator="containsText" text="中止">
      <formula>NOT(ISERROR(SEARCH("中止",I268)))</formula>
    </cfRule>
    <cfRule type="containsText" dxfId="1694" priority="288" operator="containsText" text="変更">
      <formula>NOT(ISERROR(SEARCH("変更",I268)))</formula>
    </cfRule>
  </conditionalFormatting>
  <conditionalFormatting sqref="I278:I286">
    <cfRule type="containsText" dxfId="1693" priority="285" operator="containsText" text="中止">
      <formula>NOT(ISERROR(SEARCH("中止",I278)))</formula>
    </cfRule>
    <cfRule type="containsText" dxfId="1692" priority="286" operator="containsText" text="変更">
      <formula>NOT(ISERROR(SEARCH("変更",I278)))</formula>
    </cfRule>
  </conditionalFormatting>
  <conditionalFormatting sqref="I288:I296">
    <cfRule type="containsText" dxfId="1691" priority="283" operator="containsText" text="中止">
      <formula>NOT(ISERROR(SEARCH("中止",I288)))</formula>
    </cfRule>
    <cfRule type="containsText" dxfId="1690" priority="284" operator="containsText" text="変更">
      <formula>NOT(ISERROR(SEARCH("変更",I288)))</formula>
    </cfRule>
  </conditionalFormatting>
  <conditionalFormatting sqref="I298:I306">
    <cfRule type="containsText" dxfId="1689" priority="281" operator="containsText" text="中止">
      <formula>NOT(ISERROR(SEARCH("中止",I298)))</formula>
    </cfRule>
    <cfRule type="containsText" dxfId="1688" priority="282" operator="containsText" text="変更">
      <formula>NOT(ISERROR(SEARCH("変更",I298)))</formula>
    </cfRule>
  </conditionalFormatting>
  <conditionalFormatting sqref="B307:H307">
    <cfRule type="expression" dxfId="1687" priority="279">
      <formula>$I$108="中止"</formula>
    </cfRule>
    <cfRule type="expression" dxfId="1686" priority="280">
      <formula>$I$108="変更"</formula>
    </cfRule>
  </conditionalFormatting>
  <conditionalFormatting sqref="B317:H317">
    <cfRule type="expression" dxfId="1685" priority="277">
      <formula>$I$118="中止"</formula>
    </cfRule>
    <cfRule type="expression" dxfId="1684" priority="278">
      <formula>$I$118="変更"</formula>
    </cfRule>
  </conditionalFormatting>
  <conditionalFormatting sqref="B327:H327">
    <cfRule type="expression" dxfId="1683" priority="275">
      <formula>$I$128="中止"</formula>
    </cfRule>
    <cfRule type="expression" dxfId="1682" priority="276">
      <formula>$I$128="変更"</formula>
    </cfRule>
  </conditionalFormatting>
  <conditionalFormatting sqref="B337:H337">
    <cfRule type="expression" dxfId="1681" priority="273">
      <formula>$I$138="中止"</formula>
    </cfRule>
    <cfRule type="expression" dxfId="1680" priority="274">
      <formula>$I$138="変更"</formula>
    </cfRule>
  </conditionalFormatting>
  <conditionalFormatting sqref="B347:H347">
    <cfRule type="expression" dxfId="1679" priority="271">
      <formula>$I$148="中止"</formula>
    </cfRule>
    <cfRule type="expression" dxfId="1678" priority="272">
      <formula>$I$148="変更"</formula>
    </cfRule>
  </conditionalFormatting>
  <conditionalFormatting sqref="B357:H357">
    <cfRule type="expression" dxfId="1677" priority="269">
      <formula>$I$158="中止"</formula>
    </cfRule>
    <cfRule type="expression" dxfId="1676" priority="270">
      <formula>$I$158="変更"</formula>
    </cfRule>
  </conditionalFormatting>
  <conditionalFormatting sqref="B367:H367">
    <cfRule type="expression" dxfId="1675" priority="267">
      <formula>$I$168="中止"</formula>
    </cfRule>
    <cfRule type="expression" dxfId="1674" priority="268">
      <formula>$I$168="変更"</formula>
    </cfRule>
  </conditionalFormatting>
  <conditionalFormatting sqref="B377:H377">
    <cfRule type="expression" dxfId="1673" priority="265">
      <formula>$I$178="中止"</formula>
    </cfRule>
    <cfRule type="expression" dxfId="1672" priority="266">
      <formula>$I$178="変更"</formula>
    </cfRule>
  </conditionalFormatting>
  <conditionalFormatting sqref="B387:H387">
    <cfRule type="expression" dxfId="1671" priority="263">
      <formula>$I$188="中止"</formula>
    </cfRule>
    <cfRule type="expression" dxfId="1670" priority="264">
      <formula>$I$188="変更"</formula>
    </cfRule>
  </conditionalFormatting>
  <conditionalFormatting sqref="B397:H397">
    <cfRule type="expression" dxfId="1669" priority="261">
      <formula>$I$198="中止"</formula>
    </cfRule>
    <cfRule type="expression" dxfId="1668" priority="262">
      <formula>$I$198="変更"</formula>
    </cfRule>
  </conditionalFormatting>
  <conditionalFormatting sqref="I308:I316">
    <cfRule type="containsText" dxfId="1667" priority="259" operator="containsText" text="中止">
      <formula>NOT(ISERROR(SEARCH("中止",I308)))</formula>
    </cfRule>
    <cfRule type="containsText" dxfId="1666" priority="260" operator="containsText" text="変更">
      <formula>NOT(ISERROR(SEARCH("変更",I308)))</formula>
    </cfRule>
  </conditionalFormatting>
  <conditionalFormatting sqref="I318:I326">
    <cfRule type="containsText" dxfId="1665" priority="257" operator="containsText" text="中止">
      <formula>NOT(ISERROR(SEARCH("中止",I318)))</formula>
    </cfRule>
    <cfRule type="containsText" dxfId="1664" priority="258" operator="containsText" text="変更">
      <formula>NOT(ISERROR(SEARCH("変更",I318)))</formula>
    </cfRule>
  </conditionalFormatting>
  <conditionalFormatting sqref="I328:I336">
    <cfRule type="containsText" dxfId="1663" priority="255" operator="containsText" text="中止">
      <formula>NOT(ISERROR(SEARCH("中止",I328)))</formula>
    </cfRule>
    <cfRule type="containsText" dxfId="1662" priority="256" operator="containsText" text="変更">
      <formula>NOT(ISERROR(SEARCH("変更",I328)))</formula>
    </cfRule>
  </conditionalFormatting>
  <conditionalFormatting sqref="I338:I346">
    <cfRule type="containsText" dxfId="1661" priority="253" operator="containsText" text="中止">
      <formula>NOT(ISERROR(SEARCH("中止",I338)))</formula>
    </cfRule>
    <cfRule type="containsText" dxfId="1660" priority="254" operator="containsText" text="変更">
      <formula>NOT(ISERROR(SEARCH("変更",I338)))</formula>
    </cfRule>
  </conditionalFormatting>
  <conditionalFormatting sqref="I348:I356">
    <cfRule type="containsText" dxfId="1659" priority="251" operator="containsText" text="中止">
      <formula>NOT(ISERROR(SEARCH("中止",I348)))</formula>
    </cfRule>
    <cfRule type="containsText" dxfId="1658" priority="252" operator="containsText" text="変更">
      <formula>NOT(ISERROR(SEARCH("変更",I348)))</formula>
    </cfRule>
  </conditionalFormatting>
  <conditionalFormatting sqref="I358:I366">
    <cfRule type="containsText" dxfId="1657" priority="249" operator="containsText" text="中止">
      <formula>NOT(ISERROR(SEARCH("中止",I358)))</formula>
    </cfRule>
    <cfRule type="containsText" dxfId="1656" priority="250" operator="containsText" text="変更">
      <formula>NOT(ISERROR(SEARCH("変更",I358)))</formula>
    </cfRule>
  </conditionalFormatting>
  <conditionalFormatting sqref="I368:I376">
    <cfRule type="containsText" dxfId="1655" priority="247" operator="containsText" text="中止">
      <formula>NOT(ISERROR(SEARCH("中止",I368)))</formula>
    </cfRule>
    <cfRule type="containsText" dxfId="1654" priority="248" operator="containsText" text="変更">
      <formula>NOT(ISERROR(SEARCH("変更",I368)))</formula>
    </cfRule>
  </conditionalFormatting>
  <conditionalFormatting sqref="I378:I386">
    <cfRule type="containsText" dxfId="1653" priority="245" operator="containsText" text="中止">
      <formula>NOT(ISERROR(SEARCH("中止",I378)))</formula>
    </cfRule>
    <cfRule type="containsText" dxfId="1652" priority="246" operator="containsText" text="変更">
      <formula>NOT(ISERROR(SEARCH("変更",I378)))</formula>
    </cfRule>
  </conditionalFormatting>
  <conditionalFormatting sqref="I388:I396">
    <cfRule type="containsText" dxfId="1651" priority="243" operator="containsText" text="中止">
      <formula>NOT(ISERROR(SEARCH("中止",I388)))</formula>
    </cfRule>
    <cfRule type="containsText" dxfId="1650" priority="244" operator="containsText" text="変更">
      <formula>NOT(ISERROR(SEARCH("変更",I388)))</formula>
    </cfRule>
  </conditionalFormatting>
  <conditionalFormatting sqref="I398:I406">
    <cfRule type="containsText" dxfId="1649" priority="241" operator="containsText" text="中止">
      <formula>NOT(ISERROR(SEARCH("中止",I398)))</formula>
    </cfRule>
    <cfRule type="containsText" dxfId="1648" priority="242" operator="containsText" text="変更">
      <formula>NOT(ISERROR(SEARCH("変更",I398)))</formula>
    </cfRule>
  </conditionalFormatting>
  <conditionalFormatting sqref="B407:H407">
    <cfRule type="expression" dxfId="1647" priority="239">
      <formula>$I$108="中止"</formula>
    </cfRule>
    <cfRule type="expression" dxfId="1646" priority="240">
      <formula>$I$108="変更"</formula>
    </cfRule>
  </conditionalFormatting>
  <conditionalFormatting sqref="B417:H417">
    <cfRule type="expression" dxfId="1645" priority="237">
      <formula>$I$118="中止"</formula>
    </cfRule>
    <cfRule type="expression" dxfId="1644" priority="238">
      <formula>$I$118="変更"</formula>
    </cfRule>
  </conditionalFormatting>
  <conditionalFormatting sqref="B427:H427">
    <cfRule type="expression" dxfId="1643" priority="235">
      <formula>$I$128="中止"</formula>
    </cfRule>
    <cfRule type="expression" dxfId="1642" priority="236">
      <formula>$I$128="変更"</formula>
    </cfRule>
  </conditionalFormatting>
  <conditionalFormatting sqref="B437:H437">
    <cfRule type="expression" dxfId="1641" priority="233">
      <formula>$I$138="中止"</formula>
    </cfRule>
    <cfRule type="expression" dxfId="1640" priority="234">
      <formula>$I$138="変更"</formula>
    </cfRule>
  </conditionalFormatting>
  <conditionalFormatting sqref="B447:H447">
    <cfRule type="expression" dxfId="1639" priority="231">
      <formula>$I$148="中止"</formula>
    </cfRule>
    <cfRule type="expression" dxfId="1638" priority="232">
      <formula>$I$148="変更"</formula>
    </cfRule>
  </conditionalFormatting>
  <conditionalFormatting sqref="B457:H457">
    <cfRule type="expression" dxfId="1637" priority="229">
      <formula>$I$158="中止"</formula>
    </cfRule>
    <cfRule type="expression" dxfId="1636" priority="230">
      <formula>$I$158="変更"</formula>
    </cfRule>
  </conditionalFormatting>
  <conditionalFormatting sqref="B467:H467">
    <cfRule type="expression" dxfId="1635" priority="227">
      <formula>$I$168="中止"</formula>
    </cfRule>
    <cfRule type="expression" dxfId="1634" priority="228">
      <formula>$I$168="変更"</formula>
    </cfRule>
  </conditionalFormatting>
  <conditionalFormatting sqref="B477:H477">
    <cfRule type="expression" dxfId="1633" priority="225">
      <formula>$I$178="中止"</formula>
    </cfRule>
    <cfRule type="expression" dxfId="1632" priority="226">
      <formula>$I$178="変更"</formula>
    </cfRule>
  </conditionalFormatting>
  <conditionalFormatting sqref="B487:H487">
    <cfRule type="expression" dxfId="1631" priority="223">
      <formula>$I$188="中止"</formula>
    </cfRule>
    <cfRule type="expression" dxfId="1630" priority="224">
      <formula>$I$188="変更"</formula>
    </cfRule>
  </conditionalFormatting>
  <conditionalFormatting sqref="B497:H497">
    <cfRule type="expression" dxfId="1629" priority="221">
      <formula>$I$198="中止"</formula>
    </cfRule>
    <cfRule type="expression" dxfId="1628" priority="222">
      <formula>$I$198="変更"</formula>
    </cfRule>
  </conditionalFormatting>
  <conditionalFormatting sqref="I408:I416">
    <cfRule type="containsText" dxfId="1627" priority="219" operator="containsText" text="中止">
      <formula>NOT(ISERROR(SEARCH("中止",I408)))</formula>
    </cfRule>
    <cfRule type="containsText" dxfId="1626" priority="220" operator="containsText" text="変更">
      <formula>NOT(ISERROR(SEARCH("変更",I408)))</formula>
    </cfRule>
  </conditionalFormatting>
  <conditionalFormatting sqref="I418:I426">
    <cfRule type="containsText" dxfId="1625" priority="217" operator="containsText" text="中止">
      <formula>NOT(ISERROR(SEARCH("中止",I418)))</formula>
    </cfRule>
    <cfRule type="containsText" dxfId="1624" priority="218" operator="containsText" text="変更">
      <formula>NOT(ISERROR(SEARCH("変更",I418)))</formula>
    </cfRule>
  </conditionalFormatting>
  <conditionalFormatting sqref="I428:I436">
    <cfRule type="containsText" dxfId="1623" priority="215" operator="containsText" text="中止">
      <formula>NOT(ISERROR(SEARCH("中止",I428)))</formula>
    </cfRule>
    <cfRule type="containsText" dxfId="1622" priority="216" operator="containsText" text="変更">
      <formula>NOT(ISERROR(SEARCH("変更",I428)))</formula>
    </cfRule>
  </conditionalFormatting>
  <conditionalFormatting sqref="I438:I446">
    <cfRule type="containsText" dxfId="1621" priority="213" operator="containsText" text="中止">
      <formula>NOT(ISERROR(SEARCH("中止",I438)))</formula>
    </cfRule>
    <cfRule type="containsText" dxfId="1620" priority="214" operator="containsText" text="変更">
      <formula>NOT(ISERROR(SEARCH("変更",I438)))</formula>
    </cfRule>
  </conditionalFormatting>
  <conditionalFormatting sqref="I448:I456">
    <cfRule type="containsText" dxfId="1619" priority="211" operator="containsText" text="中止">
      <formula>NOT(ISERROR(SEARCH("中止",I448)))</formula>
    </cfRule>
    <cfRule type="containsText" dxfId="1618" priority="212" operator="containsText" text="変更">
      <formula>NOT(ISERROR(SEARCH("変更",I448)))</formula>
    </cfRule>
  </conditionalFormatting>
  <conditionalFormatting sqref="I458:I466">
    <cfRule type="containsText" dxfId="1617" priority="209" operator="containsText" text="中止">
      <formula>NOT(ISERROR(SEARCH("中止",I458)))</formula>
    </cfRule>
    <cfRule type="containsText" dxfId="1616" priority="210" operator="containsText" text="変更">
      <formula>NOT(ISERROR(SEARCH("変更",I458)))</formula>
    </cfRule>
  </conditionalFormatting>
  <conditionalFormatting sqref="I468:I476">
    <cfRule type="containsText" dxfId="1615" priority="207" operator="containsText" text="中止">
      <formula>NOT(ISERROR(SEARCH("中止",I468)))</formula>
    </cfRule>
    <cfRule type="containsText" dxfId="1614" priority="208" operator="containsText" text="変更">
      <formula>NOT(ISERROR(SEARCH("変更",I468)))</formula>
    </cfRule>
  </conditionalFormatting>
  <conditionalFormatting sqref="I478:I486">
    <cfRule type="containsText" dxfId="1613" priority="205" operator="containsText" text="中止">
      <formula>NOT(ISERROR(SEARCH("中止",I478)))</formula>
    </cfRule>
    <cfRule type="containsText" dxfId="1612" priority="206" operator="containsText" text="変更">
      <formula>NOT(ISERROR(SEARCH("変更",I478)))</formula>
    </cfRule>
  </conditionalFormatting>
  <conditionalFormatting sqref="I488:I496">
    <cfRule type="containsText" dxfId="1611" priority="203" operator="containsText" text="中止">
      <formula>NOT(ISERROR(SEARCH("中止",I488)))</formula>
    </cfRule>
    <cfRule type="containsText" dxfId="1610" priority="204" operator="containsText" text="変更">
      <formula>NOT(ISERROR(SEARCH("変更",I488)))</formula>
    </cfRule>
  </conditionalFormatting>
  <conditionalFormatting sqref="I498:I506">
    <cfRule type="containsText" dxfId="1609" priority="201" operator="containsText" text="中止">
      <formula>NOT(ISERROR(SEARCH("中止",I498)))</formula>
    </cfRule>
    <cfRule type="containsText" dxfId="1608" priority="202" operator="containsText" text="変更">
      <formula>NOT(ISERROR(SEARCH("変更",I498)))</formula>
    </cfRule>
  </conditionalFormatting>
  <conditionalFormatting sqref="I8:I16">
    <cfRule type="containsText" dxfId="1607" priority="199" operator="containsText" text="中止">
      <formula>NOT(ISERROR(SEARCH("中止",I8)))</formula>
    </cfRule>
    <cfRule type="containsText" dxfId="1606" priority="200" operator="containsText" text="変更">
      <formula>NOT(ISERROR(SEARCH("変更",I8)))</formula>
    </cfRule>
  </conditionalFormatting>
  <conditionalFormatting sqref="I18:I26">
    <cfRule type="containsText" dxfId="1605" priority="197" operator="containsText" text="中止">
      <formula>NOT(ISERROR(SEARCH("中止",I18)))</formula>
    </cfRule>
    <cfRule type="containsText" dxfId="1604" priority="198" operator="containsText" text="変更">
      <formula>NOT(ISERROR(SEARCH("変更",I18)))</formula>
    </cfRule>
  </conditionalFormatting>
  <conditionalFormatting sqref="I28:I36">
    <cfRule type="containsText" dxfId="1603" priority="195" operator="containsText" text="中止">
      <formula>NOT(ISERROR(SEARCH("中止",I28)))</formula>
    </cfRule>
    <cfRule type="containsText" dxfId="1602" priority="196" operator="containsText" text="変更">
      <formula>NOT(ISERROR(SEARCH("変更",I28)))</formula>
    </cfRule>
  </conditionalFormatting>
  <conditionalFormatting sqref="I38:I46">
    <cfRule type="containsText" dxfId="1601" priority="193" operator="containsText" text="中止">
      <formula>NOT(ISERROR(SEARCH("中止",I38)))</formula>
    </cfRule>
    <cfRule type="containsText" dxfId="1600" priority="194" operator="containsText" text="変更">
      <formula>NOT(ISERROR(SEARCH("変更",I38)))</formula>
    </cfRule>
  </conditionalFormatting>
  <conditionalFormatting sqref="I48:I56">
    <cfRule type="containsText" dxfId="1599" priority="191" operator="containsText" text="中止">
      <formula>NOT(ISERROR(SEARCH("中止",I48)))</formula>
    </cfRule>
    <cfRule type="containsText" dxfId="1598" priority="192" operator="containsText" text="変更">
      <formula>NOT(ISERROR(SEARCH("変更",I48)))</formula>
    </cfRule>
  </conditionalFormatting>
  <conditionalFormatting sqref="I58:I66">
    <cfRule type="containsText" dxfId="1597" priority="189" operator="containsText" text="中止">
      <formula>NOT(ISERROR(SEARCH("中止",I58)))</formula>
    </cfRule>
    <cfRule type="containsText" dxfId="1596" priority="190" operator="containsText" text="変更">
      <formula>NOT(ISERROR(SEARCH("変更",I58)))</formula>
    </cfRule>
  </conditionalFormatting>
  <conditionalFormatting sqref="I68:I76">
    <cfRule type="containsText" dxfId="1595" priority="187" operator="containsText" text="中止">
      <formula>NOT(ISERROR(SEARCH("中止",I68)))</formula>
    </cfRule>
    <cfRule type="containsText" dxfId="1594" priority="188" operator="containsText" text="変更">
      <formula>NOT(ISERROR(SEARCH("変更",I68)))</formula>
    </cfRule>
  </conditionalFormatting>
  <conditionalFormatting sqref="I78:I86">
    <cfRule type="containsText" dxfId="1593" priority="185" operator="containsText" text="中止">
      <formula>NOT(ISERROR(SEARCH("中止",I78)))</formula>
    </cfRule>
    <cfRule type="containsText" dxfId="1592" priority="186" operator="containsText" text="変更">
      <formula>NOT(ISERROR(SEARCH("変更",I78)))</formula>
    </cfRule>
  </conditionalFormatting>
  <conditionalFormatting sqref="I88:I96">
    <cfRule type="containsText" dxfId="1591" priority="183" operator="containsText" text="中止">
      <formula>NOT(ISERROR(SEARCH("中止",I88)))</formula>
    </cfRule>
    <cfRule type="containsText" dxfId="1590" priority="184" operator="containsText" text="変更">
      <formula>NOT(ISERROR(SEARCH("変更",I88)))</formula>
    </cfRule>
  </conditionalFormatting>
  <conditionalFormatting sqref="I98:I106">
    <cfRule type="containsText" dxfId="1589" priority="181" operator="containsText" text="中止">
      <formula>NOT(ISERROR(SEARCH("中止",I98)))</formula>
    </cfRule>
    <cfRule type="containsText" dxfId="1588" priority="182" operator="containsText" text="変更">
      <formula>NOT(ISERROR(SEARCH("変更",I98)))</formula>
    </cfRule>
  </conditionalFormatting>
  <conditionalFormatting sqref="I108:I116">
    <cfRule type="containsText" dxfId="1587" priority="179" operator="containsText" text="中止">
      <formula>NOT(ISERROR(SEARCH("中止",I108)))</formula>
    </cfRule>
    <cfRule type="containsText" dxfId="1586" priority="180" operator="containsText" text="変更">
      <formula>NOT(ISERROR(SEARCH("変更",I108)))</formula>
    </cfRule>
  </conditionalFormatting>
  <conditionalFormatting sqref="I118:I126">
    <cfRule type="containsText" dxfId="1585" priority="177" operator="containsText" text="中止">
      <formula>NOT(ISERROR(SEARCH("中止",I118)))</formula>
    </cfRule>
    <cfRule type="containsText" dxfId="1584" priority="178" operator="containsText" text="変更">
      <formula>NOT(ISERROR(SEARCH("変更",I118)))</formula>
    </cfRule>
  </conditionalFormatting>
  <conditionalFormatting sqref="I128:I136">
    <cfRule type="containsText" dxfId="1583" priority="175" operator="containsText" text="中止">
      <formula>NOT(ISERROR(SEARCH("中止",I128)))</formula>
    </cfRule>
    <cfRule type="containsText" dxfId="1582" priority="176" operator="containsText" text="変更">
      <formula>NOT(ISERROR(SEARCH("変更",I128)))</formula>
    </cfRule>
  </conditionalFormatting>
  <conditionalFormatting sqref="I138:I146">
    <cfRule type="containsText" dxfId="1581" priority="173" operator="containsText" text="中止">
      <formula>NOT(ISERROR(SEARCH("中止",I138)))</formula>
    </cfRule>
    <cfRule type="containsText" dxfId="1580" priority="174" operator="containsText" text="変更">
      <formula>NOT(ISERROR(SEARCH("変更",I138)))</formula>
    </cfRule>
  </conditionalFormatting>
  <conditionalFormatting sqref="I148:I156">
    <cfRule type="containsText" dxfId="1579" priority="171" operator="containsText" text="中止">
      <formula>NOT(ISERROR(SEARCH("中止",I148)))</formula>
    </cfRule>
    <cfRule type="containsText" dxfId="1578" priority="172" operator="containsText" text="変更">
      <formula>NOT(ISERROR(SEARCH("変更",I148)))</formula>
    </cfRule>
  </conditionalFormatting>
  <conditionalFormatting sqref="I158:I166">
    <cfRule type="containsText" dxfId="1577" priority="169" operator="containsText" text="中止">
      <formula>NOT(ISERROR(SEARCH("中止",I158)))</formula>
    </cfRule>
    <cfRule type="containsText" dxfId="1576" priority="170" operator="containsText" text="変更">
      <formula>NOT(ISERROR(SEARCH("変更",I158)))</formula>
    </cfRule>
  </conditionalFormatting>
  <conditionalFormatting sqref="I168:I176">
    <cfRule type="containsText" dxfId="1575" priority="167" operator="containsText" text="中止">
      <formula>NOT(ISERROR(SEARCH("中止",I168)))</formula>
    </cfRule>
    <cfRule type="containsText" dxfId="1574" priority="168" operator="containsText" text="変更">
      <formula>NOT(ISERROR(SEARCH("変更",I168)))</formula>
    </cfRule>
  </conditionalFormatting>
  <conditionalFormatting sqref="I178:I186">
    <cfRule type="containsText" dxfId="1573" priority="165" operator="containsText" text="中止">
      <formula>NOT(ISERROR(SEARCH("中止",I178)))</formula>
    </cfRule>
    <cfRule type="containsText" dxfId="1572" priority="166" operator="containsText" text="変更">
      <formula>NOT(ISERROR(SEARCH("変更",I178)))</formula>
    </cfRule>
  </conditionalFormatting>
  <conditionalFormatting sqref="I188:I196">
    <cfRule type="containsText" dxfId="1571" priority="163" operator="containsText" text="中止">
      <formula>NOT(ISERROR(SEARCH("中止",I188)))</formula>
    </cfRule>
    <cfRule type="containsText" dxfId="1570" priority="164" operator="containsText" text="変更">
      <formula>NOT(ISERROR(SEARCH("変更",I188)))</formula>
    </cfRule>
  </conditionalFormatting>
  <conditionalFormatting sqref="I198:I206">
    <cfRule type="containsText" dxfId="1569" priority="161" operator="containsText" text="中止">
      <formula>NOT(ISERROR(SEARCH("中止",I198)))</formula>
    </cfRule>
    <cfRule type="containsText" dxfId="1568" priority="162" operator="containsText" text="変更">
      <formula>NOT(ISERROR(SEARCH("変更",I198)))</formula>
    </cfRule>
  </conditionalFormatting>
  <conditionalFormatting sqref="L7:L16">
    <cfRule type="expression" dxfId="1567" priority="120">
      <formula>$I$8="変更"</formula>
    </cfRule>
  </conditionalFormatting>
  <conditionalFormatting sqref="L17:L26">
    <cfRule type="expression" dxfId="1566" priority="118">
      <formula>$I$18="変更"</formula>
    </cfRule>
  </conditionalFormatting>
  <conditionalFormatting sqref="L27:L36">
    <cfRule type="expression" dxfId="1565" priority="116">
      <formula>$I$28="変更"</formula>
    </cfRule>
  </conditionalFormatting>
  <conditionalFormatting sqref="L37:L46">
    <cfRule type="expression" dxfId="1564" priority="114">
      <formula>$I$38="変更"</formula>
    </cfRule>
  </conditionalFormatting>
  <conditionalFormatting sqref="L47:L56">
    <cfRule type="expression" dxfId="1563" priority="112">
      <formula>$I$48="変更"</formula>
    </cfRule>
  </conditionalFormatting>
  <conditionalFormatting sqref="L57:L66">
    <cfRule type="expression" dxfId="1562" priority="110">
      <formula>$I$58="変更"</formula>
    </cfRule>
  </conditionalFormatting>
  <conditionalFormatting sqref="L67:L76">
    <cfRule type="expression" dxfId="1561" priority="108">
      <formula>$I$68="変更"</formula>
    </cfRule>
  </conditionalFormatting>
  <conditionalFormatting sqref="L77:L86">
    <cfRule type="expression" dxfId="1560" priority="106">
      <formula>$I$78="変更"</formula>
    </cfRule>
  </conditionalFormatting>
  <conditionalFormatting sqref="L87:L96">
    <cfRule type="expression" dxfId="1559" priority="104">
      <formula>$I$88="変更"</formula>
    </cfRule>
  </conditionalFormatting>
  <conditionalFormatting sqref="L97:L106">
    <cfRule type="expression" dxfId="1558" priority="102">
      <formula>$I$98="変更"</formula>
    </cfRule>
  </conditionalFormatting>
  <conditionalFormatting sqref="L107:L116">
    <cfRule type="expression" dxfId="1557" priority="100">
      <formula>$I$108="変更"</formula>
    </cfRule>
  </conditionalFormatting>
  <conditionalFormatting sqref="L117:L126">
    <cfRule type="expression" dxfId="1556" priority="98">
      <formula>$I$118="変更"</formula>
    </cfRule>
  </conditionalFormatting>
  <conditionalFormatting sqref="L127:L136">
    <cfRule type="expression" dxfId="1555" priority="96">
      <formula>$I$128="変更"</formula>
    </cfRule>
  </conditionalFormatting>
  <conditionalFormatting sqref="L137:L146">
    <cfRule type="expression" dxfId="1554" priority="94">
      <formula>$I$138="変更"</formula>
    </cfRule>
  </conditionalFormatting>
  <conditionalFormatting sqref="L147:L156">
    <cfRule type="expression" dxfId="1553" priority="92">
      <formula>$I$148="変更"</formula>
    </cfRule>
  </conditionalFormatting>
  <conditionalFormatting sqref="L157:L166">
    <cfRule type="expression" dxfId="1552" priority="90">
      <formula>$I$158="変更"</formula>
    </cfRule>
  </conditionalFormatting>
  <conditionalFormatting sqref="L167:L176">
    <cfRule type="expression" dxfId="1551" priority="88">
      <formula>$I$168="変更"</formula>
    </cfRule>
  </conditionalFormatting>
  <conditionalFormatting sqref="L177:L186">
    <cfRule type="expression" dxfId="1550" priority="86">
      <formula>$I$178="変更"</formula>
    </cfRule>
  </conditionalFormatting>
  <conditionalFormatting sqref="L187:L196">
    <cfRule type="expression" dxfId="1549" priority="84">
      <formula>$I$188="変更"</formula>
    </cfRule>
  </conditionalFormatting>
  <conditionalFormatting sqref="L197:L206">
    <cfRule type="expression" dxfId="1548" priority="82">
      <formula>$I$198="変更"</formula>
    </cfRule>
  </conditionalFormatting>
  <conditionalFormatting sqref="L207:O216">
    <cfRule type="expression" dxfId="1547" priority="80">
      <formula>$I$208="変更"</formula>
    </cfRule>
  </conditionalFormatting>
  <conditionalFormatting sqref="L217:O226">
    <cfRule type="expression" dxfId="1546" priority="78">
      <formula>$I$218="変更"</formula>
    </cfRule>
  </conditionalFormatting>
  <conditionalFormatting sqref="L227:O236">
    <cfRule type="expression" dxfId="1545" priority="76">
      <formula>$I$228="変更"</formula>
    </cfRule>
  </conditionalFormatting>
  <conditionalFormatting sqref="L237:O246">
    <cfRule type="expression" dxfId="1544" priority="74">
      <formula>$I$238="変更"</formula>
    </cfRule>
  </conditionalFormatting>
  <conditionalFormatting sqref="L247:O256">
    <cfRule type="expression" dxfId="1543" priority="72">
      <formula>$I$248="変更"</formula>
    </cfRule>
  </conditionalFormatting>
  <conditionalFormatting sqref="L257:O266">
    <cfRule type="expression" dxfId="1542" priority="70">
      <formula>$I$258="変更"</formula>
    </cfRule>
  </conditionalFormatting>
  <conditionalFormatting sqref="L267:O276">
    <cfRule type="expression" dxfId="1541" priority="68">
      <formula>$I$268="変更"</formula>
    </cfRule>
  </conditionalFormatting>
  <conditionalFormatting sqref="L277:O286">
    <cfRule type="expression" dxfId="1540" priority="66">
      <formula>$I$278="変更"</formula>
    </cfRule>
  </conditionalFormatting>
  <conditionalFormatting sqref="L287:O296">
    <cfRule type="expression" dxfId="1539" priority="64">
      <formula>$I$288="変更"</formula>
    </cfRule>
  </conditionalFormatting>
  <conditionalFormatting sqref="L297:O306">
    <cfRule type="expression" dxfId="1538" priority="62">
      <formula>$I$298="変更"</formula>
    </cfRule>
  </conditionalFormatting>
  <conditionalFormatting sqref="L307:O316">
    <cfRule type="expression" dxfId="1537" priority="60">
      <formula>$I$308="変更"</formula>
    </cfRule>
  </conditionalFormatting>
  <conditionalFormatting sqref="L317:O326">
    <cfRule type="expression" dxfId="1536" priority="58">
      <formula>$I$318="変更"</formula>
    </cfRule>
  </conditionalFormatting>
  <conditionalFormatting sqref="L327:O336">
    <cfRule type="expression" dxfId="1535" priority="56">
      <formula>$I$328="変更"</formula>
    </cfRule>
  </conditionalFormatting>
  <conditionalFormatting sqref="L337:O346">
    <cfRule type="expression" dxfId="1534" priority="54">
      <formula>$I$338="変更"</formula>
    </cfRule>
  </conditionalFormatting>
  <conditionalFormatting sqref="L347:O356">
    <cfRule type="expression" dxfId="1533" priority="52">
      <formula>$I$348="変更"</formula>
    </cfRule>
  </conditionalFormatting>
  <conditionalFormatting sqref="L357:O366">
    <cfRule type="expression" dxfId="1532" priority="50">
      <formula>$I$358="変更"</formula>
    </cfRule>
  </conditionalFormatting>
  <conditionalFormatting sqref="L367:O376">
    <cfRule type="expression" dxfId="1531" priority="48">
      <formula>$I$368="変更"</formula>
    </cfRule>
  </conditionalFormatting>
  <conditionalFormatting sqref="L377:O386">
    <cfRule type="expression" dxfId="1530" priority="46">
      <formula>$I$378="変更"</formula>
    </cfRule>
  </conditionalFormatting>
  <conditionalFormatting sqref="L387:O396">
    <cfRule type="expression" dxfId="1529" priority="44">
      <formula>$I$388="変更"</formula>
    </cfRule>
  </conditionalFormatting>
  <conditionalFormatting sqref="L397:O406">
    <cfRule type="expression" dxfId="1528" priority="42">
      <formula>$I$398="変更"</formula>
    </cfRule>
  </conditionalFormatting>
  <conditionalFormatting sqref="L407:O416">
    <cfRule type="expression" dxfId="1527" priority="40">
      <formula>$I$408="変更"</formula>
    </cfRule>
  </conditionalFormatting>
  <conditionalFormatting sqref="L417:O426">
    <cfRule type="expression" dxfId="1526" priority="38">
      <formula>$I$418="変更"</formula>
    </cfRule>
  </conditionalFormatting>
  <conditionalFormatting sqref="L427:O436">
    <cfRule type="expression" dxfId="1525" priority="36">
      <formula>$I$428="変更"</formula>
    </cfRule>
  </conditionalFormatting>
  <conditionalFormatting sqref="L437:O446">
    <cfRule type="expression" dxfId="1524" priority="34">
      <formula>$I$438="変更"</formula>
    </cfRule>
  </conditionalFormatting>
  <conditionalFormatting sqref="L447:O456">
    <cfRule type="expression" dxfId="1523" priority="32">
      <formula>$I$448="変更"</formula>
    </cfRule>
  </conditionalFormatting>
  <conditionalFormatting sqref="L457:O466">
    <cfRule type="expression" dxfId="1522" priority="30">
      <formula>$I$458="変更"</formula>
    </cfRule>
  </conditionalFormatting>
  <conditionalFormatting sqref="L467:O476">
    <cfRule type="expression" dxfId="1521" priority="28">
      <formula>$I$468="変更"</formula>
    </cfRule>
  </conditionalFormatting>
  <conditionalFormatting sqref="L477:O486">
    <cfRule type="expression" dxfId="1520" priority="26">
      <formula>$I$478="変更"</formula>
    </cfRule>
  </conditionalFormatting>
  <conditionalFormatting sqref="L487:O496">
    <cfRule type="expression" dxfId="1519" priority="24">
      <formula>$I$488="変更"</formula>
    </cfRule>
  </conditionalFormatting>
  <conditionalFormatting sqref="L497:O506">
    <cfRule type="expression" dxfId="1518" priority="22">
      <formula>$I$498="変更"</formula>
    </cfRule>
  </conditionalFormatting>
  <conditionalFormatting sqref="M7:O16">
    <cfRule type="expression" dxfId="1517" priority="20">
      <formula>$I$8="変更"</formula>
    </cfRule>
  </conditionalFormatting>
  <conditionalFormatting sqref="M17:O26">
    <cfRule type="expression" dxfId="1516" priority="19">
      <formula>$I$18="変更"</formula>
    </cfRule>
  </conditionalFormatting>
  <conditionalFormatting sqref="M27:O36">
    <cfRule type="expression" dxfId="1515" priority="18">
      <formula>$I$28="変更"</formula>
    </cfRule>
  </conditionalFormatting>
  <conditionalFormatting sqref="M37:O46">
    <cfRule type="expression" dxfId="1514" priority="17">
      <formula>$I$38="変更"</formula>
    </cfRule>
  </conditionalFormatting>
  <conditionalFormatting sqref="M47:O56">
    <cfRule type="expression" dxfId="1513" priority="16">
      <formula>$I$48="変更"</formula>
    </cfRule>
  </conditionalFormatting>
  <conditionalFormatting sqref="M57:O66">
    <cfRule type="expression" dxfId="1512" priority="15">
      <formula>$I$58="変更"</formula>
    </cfRule>
  </conditionalFormatting>
  <conditionalFormatting sqref="M67:O76">
    <cfRule type="expression" dxfId="1511" priority="14">
      <formula>$I$68="変更"</formula>
    </cfRule>
  </conditionalFormatting>
  <conditionalFormatting sqref="M77:O86">
    <cfRule type="expression" dxfId="1510" priority="13">
      <formula>$I$78="変更"</formula>
    </cfRule>
  </conditionalFormatting>
  <conditionalFormatting sqref="M87:O96">
    <cfRule type="expression" dxfId="1509" priority="12">
      <formula>$I$88="変更"</formula>
    </cfRule>
  </conditionalFormatting>
  <conditionalFormatting sqref="M97:O106">
    <cfRule type="expression" dxfId="1508" priority="11">
      <formula>$I$98="変更"</formula>
    </cfRule>
  </conditionalFormatting>
  <conditionalFormatting sqref="M107:O116">
    <cfRule type="expression" dxfId="1507" priority="10">
      <formula>$I$108="変更"</formula>
    </cfRule>
  </conditionalFormatting>
  <conditionalFormatting sqref="M117:O126">
    <cfRule type="expression" dxfId="1506" priority="9">
      <formula>$I$118="変更"</formula>
    </cfRule>
  </conditionalFormatting>
  <conditionalFormatting sqref="M127:O136">
    <cfRule type="expression" dxfId="1505" priority="8">
      <formula>$I$128="変更"</formula>
    </cfRule>
  </conditionalFormatting>
  <conditionalFormatting sqref="M137:O146">
    <cfRule type="expression" dxfId="1504" priority="7">
      <formula>$I$138="変更"</formula>
    </cfRule>
  </conditionalFormatting>
  <conditionalFormatting sqref="M147:O156">
    <cfRule type="expression" dxfId="1503" priority="6">
      <formula>$I$148="変更"</formula>
    </cfRule>
  </conditionalFormatting>
  <conditionalFormatting sqref="M157:O166">
    <cfRule type="expression" dxfId="1502" priority="5">
      <formula>$I$158="変更"</formula>
    </cfRule>
  </conditionalFormatting>
  <conditionalFormatting sqref="M167:O176">
    <cfRule type="expression" dxfId="1501" priority="4">
      <formula>$I$168="変更"</formula>
    </cfRule>
  </conditionalFormatting>
  <conditionalFormatting sqref="M177:O186">
    <cfRule type="expression" dxfId="1500" priority="3">
      <formula>$I$178="変更"</formula>
    </cfRule>
  </conditionalFormatting>
  <conditionalFormatting sqref="M187:O196">
    <cfRule type="expression" dxfId="1499" priority="2">
      <formula>$I$188="変更"</formula>
    </cfRule>
  </conditionalFormatting>
  <conditionalFormatting sqref="M197:O206">
    <cfRule type="expression" dxfId="1498" priority="1">
      <formula>$I$198="変更"</formula>
    </cfRule>
  </conditionalFormatting>
  <dataValidations count="14">
    <dataValidation type="whole" imeMode="off" operator="lessThan" allowBlank="1" showInputMessage="1" showErrorMessage="1" errorTitle="入力不要です。" error="[キャンセル]をクリックしてください。" sqref="P27:R27 P37:R37 P47:R47 P57:R57 P67:R67 P77:R77 P87:R87 P97:R97 P107:R107 P117:R117 P127:R127 P137:R137 P147:R147 P157:R157 P167:R167 P177:R177 P187:R187 P197:R197 P17:R17 P207:R207 P217:R217 P227:R227 P237:R237 P247:R247 P257:R257 P267:R267 P277:R277 P287:R287 P297:R297 P307:R307 P317:R317 P327:R327 P337:R337 P347:R347 P357:R357 P367:R367 P377:R377 P387:R387 P397:R397 P407:R407 P417:R417 P427:R427 P437:R437 P447:R447 P457:R457 P467:R467 P477:R477 P487:R487 P497:R497" xr:uid="{00000000-0002-0000-2F00-000000000000}">
      <formula1>0</formula1>
    </dataValidation>
    <dataValidation type="whole" operator="lessThan" allowBlank="1" showInputMessage="1" showErrorMessage="1" errorTitle="入力不要です。" error="[キャンセル]をクリックしてください。" sqref="K408:K415 K398:K405 K418:K425 K438:K445 K448:K455 K498:K505 K458:K465 K488:K495 K208:K215 I138:I146 K8:K15 K188:K195 I168:I176 K168:K175 I148:I156 K148:K155 I128:I136 K128:K135 I108:I116 K108:K115 I88:I96 K88:K95 I68:I76 K68:K75 I48:I56 K48:K55 I28:I36 K28:K35 I8:I16 I188:I196 I38:I46 I58:I66 K38:K45 I78:I86 K58:K65 I98:I106 K78:K85 I118:I126 K98:K105 I198:I506 K288:K295 K428:K435 K298:K305 K358:K365 K348:K355 K338:K345 K328:K335 K318:K325 K468:K475 K478:K485 K308:K315 K218:K225 K228:K235 K238:K245 K248:K255 K258:K265 K268:K275 K278:K285 K368:K375 K378:K385 K388:K395 K18:K25 I18:I26 K178:K185 K198:K205 K158:K165 I178:I186 K138:K145 I158:I166 K118:K125" xr:uid="{00000000-0002-0000-2F00-000001000000}">
      <formula1>0</formula1>
    </dataValidation>
    <dataValidation type="whole" imeMode="off" operator="lessThan" allowBlank="1" showInputMessage="1" showErrorMessage="1" errorTitle="入力不要です。" error="申請時作成の「7.積算内訳」シートを反映しています。[キャンセル]をクリックして戻ってください。" sqref="B498:B506 C197 C7 C17 C27 C37 C47 C57 C67 C77 C87 C97 C107 C117 C127 C137 C147 C157 C167 C177 C187 B288:B296 D298:D306 B208:B216 D218:D226 B228:B236 D238:D246 B248:B256 D258:D266 B268:B276 D278:D286 D378:D386 B388:B396 D398:D406 B308:B316 D318:D326 B328:B336 D338:D346 B348:B356 D358:D366 B368:B376 D458:D466 D478:D486 B488:B496 B468:B476 B408:B416 D418:D426 B428:B436 D438:D446 B448:B456 D488:D496 E7:H506 D498:D506 B478:B486 D468:D476 B458:B466 D448:D456 B438:B446 D428:D436 B418:B426 D408:D416 B398:B406 D388:D396 B378:B386 D368:D376 B358:B366 D348:D356 B338:B346 D328:D336 B318:B326 D308:D316 B298:B306 D288:D296 B278:B286 D268:D276 B258:B266 D248:D256 B238:B246 D228:D236 B218:B226 D208:D216 D7:D206 B7:B206 B497:D497 B487:D487 B477:D477 B467:D467 B457:D457 B447:D447 B437:D437 B427:D427 B417:D417 B407:D407 B397:D397 B387:D387 B377:D377 B367:D367 B357:D357 B347:D347 B337:D337 B327:D327 B317:D317 B307:D307 B297:D297 B287:D287 B277:D277 B267:D267 B257:D257 B247:D247 B237:D237 B227:D227 B217:D217 B207:D207" xr:uid="{00000000-0002-0000-2F00-000002000000}">
      <formula1>0</formula1>
    </dataValidation>
    <dataValidation allowBlank="1" showInputMessage="1" showErrorMessage="1" promptTitle="その他を計上する場合" prompt="内容を「D16セル」に入力してください。" sqref="N316:O316 N326:O326 N336:O336 N346:O346 N356:O356 N366:O366 N376:O376 N386:O386 N396:O396 N406:O406 N416:O416 N426:O426 N436:O436 N446:O446 N456:O456 N466:O466 N476:O476 N486:O486 N496:O496 N506:O506 N216:O216 N226:O226 N236:O236 N246:O246 N256:O256 N266:O266 N276:O276 N286:O286 N296:O296 N306:O306 M16:O16 M26:O26 M36:O36 M46:O46 M56:O56 M66:O66 M76:O76 M86:O86 M96:O96 M206:O206 M106:O106 M116:O116 M136:O136 M146:O146 M156:O156 M166:O166 M176:O176 M186:O186 M196:O196 M126:O126" xr:uid="{00000000-0002-0000-2F00-000003000000}"/>
    <dataValidation allowBlank="1" showInputMessage="1" showErrorMessage="1" promptTitle="その他を計上する場合" prompt="内容を「D26セル」に入力してください。" sqref="M316 M326 M336 M346 M356 M366 M376 M386 M396 M406 M416 M426 M436 M446 M456 M466 M476 M486 M496 M506 M216 M226 M236 M246 M256 M266 M276 M286 M296 M306" xr:uid="{00000000-0002-0000-2F00-000004000000}"/>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C8:C13 C15:C16 C408:C413 C415:C416 J408:J413 J415:J416 C18:C23 C25:C26 C28:C33 C35:C36 J418:J423 J425:J426 C38:C43 C45:C46 C418:C423 C425:C426 C48:C53 C55:C56 C428:C433 C435:C436 C58:C63 C65:C66 J428:J433 J435:J436 J438:J443 J445:J446 C68:C73 C75:C76 C78:C83 C85:C86 C438:C443 C445:C446 C448:C453 C455:C456 C88:C93 C95:C96 C98:C103 C105:C106 J448:J453 J455:J456 C108:C113 C115:C116 J458:J463 J465:J466 C458:C463 C465:C466 C118:C123 C125:C126 C128:C133 C135:C136 C468:C473 C475:C476 J468:J473 J475:J476 C138:C143 C145:C146 C148:C153 C155:C156 J478:J483 J485:J486 C478:C483 C485:C486 C158:C163 C165:C166 C168:C173 C175:C176 C488:C493 C495:C496 J488:J493 J495:J496 C178:C183 C185:C186 C188:C193 C195:C196 J498:J503 C505:C506 C498:C503 C205:C206 C198:C203 J505:J506 C208:C213 C215:C216 J208:J213 J215:J216 J218:J223 J225:J226 C218:C223 C225:C226 C228:C233 C235:C236 J228:J233 J235:J236 J238:J243 J245:J246 C238:C243 C245:C246 C248:C253 C255:C256 J248:J253 J255:J256 J258:J263 J265:J266 C258:C263 C265:C266 C268:C273 C275:C276 J268:J273 J275:J276 J278:J283 J285:J286 C278:C283 C285:C286 C288:C293 C295:C296 J288:J293 J295:J296 J298:J303 J305:J306 C298:C303 C305:C306 C308:C313 C315:C316 J308:J313 J315:J316 J318:J323 J325:J326 C318:C323 C325:C326 C328:C333 C335:C336 J328:J333 J335:J336 J338:J343 J345:J346 C338:C343 C345:C346 C348:C353 C355:C356 J348:J353 J355:J356 J358:J363 J365:J366 C358:C363 C365:C366 C368:C373 C375:C376 J368:J373 J375:J376 J378:J383 J385:J386 C378:C383 C385:C386 C388:C393 C395:C396 J388:J393 J395:J396 J398:J403 C405:C406 C398:C403 J405:J406 J8:J13 J15:J16 J18:J23 J25:J26 J28:J33 J35:J36 J38:J43 J45:J46 J48:J53 J55:J56 J58:J63 J65:J66 J68:J73 J75:J76 J78:J83 J85:J86 J88:J93 J95:J96 J98:J103 J105:J106 J108:J113 J115:J116 J118:J123 J125:J126 J128:J133 J135:J136 J138:J143 J145:J146 J148:J153 J155:J156 J158:J163 J165:J166 J168:J173 J175:J176 J178:J183 J185:J186 J188:J193 J195:J196 J198:J203 J205:J206" xr:uid="{00000000-0002-0000-2F00-000005000000}">
      <formula1>100000000000</formula1>
    </dataValidation>
    <dataValidation type="whole" errorStyle="information" operator="lessThan" allowBlank="1" showInputMessage="1" showErrorMessage="1" errorTitle="販促活動は1/2補助です。" error="費用の1/2以下になるように自己負担額等を入力してください。_x000a_　（[OK]をクリック）" sqref="M309:M314 M319:M324 M329:M334 M339:M344 M349:M354 M359:M364 M369:M374 M379:M384 M389:M394 M399:M404 M409:M414 M419:M424 M429:M434 M439:M444 M449:M454 M459:M464 M469:M474 M479:M484 M489:M494 M499:M504 M209:M214 M219:M224 M229:M234 M239:M244 M249:M254 M259:M264 M269:M274 M279:M284 M289:M294 M299:M304" xr:uid="{00000000-0002-0000-2F00-000006000000}">
      <formula1>2</formula1>
    </dataValidation>
    <dataValidation type="whole" errorStyle="information" operator="lessThan" allowBlank="1" showInputMessage="1" showErrorMessage="1" errorTitle="販促活動は1/2補助です。" error="費用の1/2以下になるように自己負担額等を入力してください。_x000a_　（[OK]をクリック）" promptTitle="金額単位は「円」です。" prompt="間違いはありませんか？" sqref="M308 M318 M328 M338 M348 M358 M368 M378 M388 M398 M408 M418 M428 M438 M448 M458 M468 M478 M488 M498 M208 M218 M228 M238 M248 M258 M268 M278 M288 M298" xr:uid="{00000000-0002-0000-2F00-000007000000}">
      <formula1>2</formula1>
    </dataValidation>
    <dataValidation type="whole" operator="lessThan" allowBlank="1" showInputMessage="1" showErrorMessage="1" errorTitle="自動計算です。" error="[キャンセル]をクリックしてください。" sqref="M397:O397 M387:O387 M377:O377 M367:O367 M357:O357 M347:O347 M337:O337 M327:O327 M317:O317 M307:O307 M497:O497 M487:O487 M477:O477 M467:O467 M457:O457 M447:O447 M437:O437 M427:O427 M417:O417 M407:O407 M297:O297 M287:O287 M277:O277 M267:O267 M257:O257 M247:O247 M237:O237 M227:O227 M217:O217 M207:O207 L7:L206 M7:O7 M197:O197 M17:O17 M27:O27 M37:O37 M47:O47 M57:O57 M67:O67 M77:O77 M87:O87 M127:O127 M137:O137 M147:O147 M157:O157 M167:O167 M177:O177 M187:O187 M97:O97 M107:O107 M117:O117" xr:uid="{00000000-0002-0000-2F00-000008000000}">
      <formula1>0</formula1>
    </dataValidation>
    <dataValidation type="whole" imeMode="off" operator="lessThan" allowBlank="1" showInputMessage="1" showErrorMessage="1" errorTitle="入力不要です。" error="４・申請事業内容シートに記載した活動が自動的に反映されます。[キャンセル]をクリックして戻ってください。" sqref="E6:H6" xr:uid="{00000000-0002-0000-2F00-000009000000}">
      <formula1>0</formula1>
    </dataValidation>
    <dataValidation operator="lessThan" allowBlank="1" showInputMessage="1" showErrorMessage="1" errorTitle="自動計算です。" error="[キャンセル]をクリックしてください。" sqref="L6:O6" xr:uid="{00000000-0002-0000-2F00-00000A000000}"/>
    <dataValidation operator="lessThan" allowBlank="1" showInputMessage="1" showErrorMessage="1" errorTitle="入力不要です。" error="[キャンセル]をクリックしてください。" sqref="I7:K7 I17:K17 I27:K27 I37:K37 I47:K47 I57:K57 I67:K67 I77:K77 I87:K87 I97:K97 I107:K107 I117:K117 I127:K127 I137:K137 I147:K147 I157:K157 I167:K167 I177:K177 I187:K187 I197:K197 J207:K207 J217:K217 J227:K227 J237:K237 J247:K247 J257:K257 J267:K267 J277:K277 J287:K287 J297:K297 J307:K307 J317:K317 J327:K327 J337:K337 J347:K347 J357:K357 J367:K367 J377:K377 J387:K387 J397:K397 J407:K407 J417:K417 J427:K427 J437:K437 J447:K447 J457:K457 J467:K467 J477:K477 J487:K487 J497:K497" xr:uid="{00000000-0002-0000-2F00-00000B000000}"/>
    <dataValidation allowBlank="1" showInputMessage="1" showErrorMessage="1" promptTitle="金額単位は「円」です。" prompt="間違いはありませんか？" sqref="M188 M178 M168 M158 M148 M138 M128 M108 M98 M198 M88 M78 M68 M58 M48 M38 M28 M18 M8 M118" xr:uid="{00000000-0002-0000-2F00-00000C000000}"/>
    <dataValidation type="whole" operator="lessThan" allowBlank="1" showInputMessage="1" showErrorMessage="1" errorTitle="民間企業は対象外です。" error="[キャンセル]をクリックしてください。なお補助対象は実施要領をご確認ください。" sqref="M195 M185 M175 M165 M155 M145 M135 M115 M105 M205 M95 M85 M75 M65 M55 M45 M35 M25 M15 M125" xr:uid="{00000000-0002-0000-2F00-00000D000000}">
      <formula1>0</formula1>
    </dataValidation>
  </dataValidations>
  <pageMargins left="0.59055118110236227" right="0.39370078740157483" top="0.78740157480314965" bottom="0.35433070866141736" header="0.31496062992125984" footer="0.15748031496062992"/>
  <pageSetup paperSize="8" scale="69" fitToHeight="0" orientation="landscape" r:id="rId1"/>
  <headerFooter>
    <oddHeader>&amp;L様式７（別添１）</oddHeader>
    <oddFooter>&amp;C&amp;"ＭＳ Ｐゴシック,標準"&amp;10&amp;P / &amp;N</oddFooter>
  </headerFooter>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499984740745262"/>
    <pageSetUpPr fitToPage="1"/>
  </sheetPr>
  <dimension ref="B1:N31"/>
  <sheetViews>
    <sheetView view="pageBreakPreview" zoomScaleNormal="100" zoomScaleSheetLayoutView="100" workbookViewId="0"/>
  </sheetViews>
  <sheetFormatPr defaultColWidth="9" defaultRowHeight="13"/>
  <cols>
    <col min="1" max="1" width="1.75" style="121" customWidth="1"/>
    <col min="2" max="2" width="15.08203125" style="121" customWidth="1"/>
    <col min="3" max="8" width="14.58203125" style="121" customWidth="1"/>
    <col min="9" max="9" width="15.25" style="121" customWidth="1"/>
    <col min="10" max="10" width="16.08203125" style="121" customWidth="1"/>
    <col min="11" max="12" width="11.33203125" style="121" customWidth="1"/>
    <col min="13" max="13" width="0.83203125" style="121" customWidth="1"/>
    <col min="14" max="16384" width="9" style="121"/>
  </cols>
  <sheetData>
    <row r="1" spans="2:14" ht="9.75" customHeight="1"/>
    <row r="2" spans="2:14" ht="23.25" customHeight="1">
      <c r="B2" s="545"/>
      <c r="C2" s="545"/>
      <c r="D2" s="545"/>
      <c r="E2" s="546"/>
      <c r="F2" s="886" t="str">
        <f>'①1.概要'!I2</f>
        <v>分野・テーマ別事業</v>
      </c>
      <c r="G2" s="545" t="s">
        <v>547</v>
      </c>
      <c r="H2" s="545"/>
      <c r="I2" s="545"/>
      <c r="J2" s="545"/>
      <c r="K2" s="545"/>
      <c r="L2" s="545"/>
    </row>
    <row r="3" spans="2:14" ht="11.25" customHeight="1">
      <c r="B3" s="547"/>
      <c r="C3" s="547"/>
      <c r="D3" s="547"/>
      <c r="E3" s="547"/>
      <c r="F3" s="547"/>
      <c r="G3" s="547"/>
      <c r="H3" s="547"/>
    </row>
    <row r="4" spans="2:14" ht="23.25" customHeight="1" thickBot="1">
      <c r="B4" s="281" t="s">
        <v>221</v>
      </c>
      <c r="G4" s="521"/>
      <c r="H4" s="521"/>
      <c r="I4" s="548"/>
      <c r="J4" s="548"/>
      <c r="K4" s="549"/>
      <c r="L4" s="549" t="s">
        <v>470</v>
      </c>
    </row>
    <row r="5" spans="2:14" ht="21" customHeight="1">
      <c r="B5" s="1546" t="s">
        <v>471</v>
      </c>
      <c r="C5" s="1554" t="s">
        <v>472</v>
      </c>
      <c r="D5" s="1555"/>
      <c r="E5" s="1555"/>
      <c r="F5" s="1555"/>
      <c r="G5" s="1555"/>
      <c r="H5" s="1556"/>
      <c r="I5" s="1535" t="s">
        <v>548</v>
      </c>
      <c r="J5" s="1538" t="s">
        <v>549</v>
      </c>
      <c r="K5" s="1609" t="s">
        <v>357</v>
      </c>
      <c r="L5" s="1541"/>
    </row>
    <row r="6" spans="2:14" ht="21" customHeight="1" thickBot="1">
      <c r="B6" s="1547"/>
      <c r="C6" s="1544" t="s">
        <v>484</v>
      </c>
      <c r="D6" s="1545"/>
      <c r="E6" s="1544" t="s">
        <v>485</v>
      </c>
      <c r="F6" s="1545"/>
      <c r="G6" s="1544" t="s">
        <v>486</v>
      </c>
      <c r="H6" s="1545"/>
      <c r="I6" s="1536"/>
      <c r="J6" s="1539"/>
      <c r="K6" s="1610"/>
      <c r="L6" s="1542"/>
      <c r="N6" s="158" t="s">
        <v>223</v>
      </c>
    </row>
    <row r="7" spans="2:14" ht="32.25" customHeight="1">
      <c r="B7" s="1548"/>
      <c r="C7" s="557" t="s">
        <v>550</v>
      </c>
      <c r="D7" s="552" t="s">
        <v>551</v>
      </c>
      <c r="E7" s="558" t="s">
        <v>550</v>
      </c>
      <c r="F7" s="552" t="s">
        <v>552</v>
      </c>
      <c r="G7" s="558" t="s">
        <v>550</v>
      </c>
      <c r="H7" s="552" t="s">
        <v>553</v>
      </c>
      <c r="I7" s="1537"/>
      <c r="J7" s="1540"/>
      <c r="K7" s="1547"/>
      <c r="L7" s="1543"/>
      <c r="N7" s="163" t="s">
        <v>227</v>
      </c>
    </row>
    <row r="8" spans="2:14" ht="21" customHeight="1">
      <c r="B8" s="665" t="s">
        <v>554</v>
      </c>
      <c r="C8" s="679">
        <f>IF(①交付申請書!C7="","",①交付申請書!C7)</f>
        <v>0</v>
      </c>
      <c r="D8" s="581" t="str">
        <f>IF('⑦1.活動計画変更（PR）'!P5=0,"",'⑦1.活動計画変更（PR）'!P5)</f>
        <v/>
      </c>
      <c r="E8" s="680">
        <f>IF(①交付申請書!D7="","",①交付申請書!D7)</f>
        <v>0</v>
      </c>
      <c r="F8" s="581" t="str">
        <f>IF('⑦1.活動計画変更（PR）'!R5=0,"",'⑦1.活動計画変更（PR）'!R5)</f>
        <v/>
      </c>
      <c r="G8" s="564">
        <f>IF(①交付申請書!E7="","",①交付申請書!E7)</f>
        <v>0</v>
      </c>
      <c r="H8" s="563" t="str">
        <f>IF('⑦1.活動計画変更（PR）'!S5=0,"",'⑦1.活動計画変更（PR）'!S5)</f>
        <v/>
      </c>
      <c r="I8" s="681">
        <f>SUM(C8,E8,G8)</f>
        <v>0</v>
      </c>
      <c r="J8" s="682">
        <f>SUM(D8,F8,H8)</f>
        <v>0</v>
      </c>
      <c r="K8" s="666"/>
      <c r="L8" s="667"/>
    </row>
    <row r="9" spans="2:14" ht="21" customHeight="1" thickBot="1">
      <c r="B9" s="668" t="s">
        <v>555</v>
      </c>
      <c r="C9" s="683">
        <f>IF(①交付申請書!C8="","",①交付申請書!C8)</f>
        <v>0</v>
      </c>
      <c r="D9" s="583" t="str">
        <f>IF('⑦1.活動計画変更（販促）'!P5=0,"",'⑦1.活動計画変更（販促）'!P5)</f>
        <v/>
      </c>
      <c r="E9" s="684">
        <f>IF(①交付申請書!D8="","",①交付申請書!D8)</f>
        <v>0</v>
      </c>
      <c r="F9" s="583" t="str">
        <f>IF('⑦1.活動計画変更（販促）'!R5=0,"",'⑦1.活動計画変更（販促）'!R5)</f>
        <v/>
      </c>
      <c r="G9" s="570">
        <f>IF(①交付申請書!E8="","",①交付申請書!E8)</f>
        <v>0</v>
      </c>
      <c r="H9" s="569" t="str">
        <f>IF('⑦1.活動計画変更（販促）'!S5=0,"",'⑦1.活動計画変更（販促）'!S5)</f>
        <v/>
      </c>
      <c r="I9" s="685">
        <f>SUM(C9,E9,G9)</f>
        <v>0</v>
      </c>
      <c r="J9" s="686">
        <f>SUM(D9,F9,H9)</f>
        <v>0</v>
      </c>
      <c r="K9" s="669"/>
      <c r="L9" s="670"/>
    </row>
    <row r="10" spans="2:14" ht="21" customHeight="1" thickTop="1" thickBot="1">
      <c r="B10" s="556" t="s">
        <v>479</v>
      </c>
      <c r="C10" s="687">
        <f t="shared" ref="C10:J10" si="0">SUM(C8:C9)</f>
        <v>0</v>
      </c>
      <c r="D10" s="585">
        <f>SUM(D8:D9)</f>
        <v>0</v>
      </c>
      <c r="E10" s="688">
        <f>SUM(E8:E9)</f>
        <v>0</v>
      </c>
      <c r="F10" s="585">
        <f t="shared" si="0"/>
        <v>0</v>
      </c>
      <c r="G10" s="576">
        <f t="shared" si="0"/>
        <v>0</v>
      </c>
      <c r="H10" s="575">
        <f t="shared" si="0"/>
        <v>0</v>
      </c>
      <c r="I10" s="689">
        <f t="shared" si="0"/>
        <v>0</v>
      </c>
      <c r="J10" s="690">
        <f t="shared" si="0"/>
        <v>0</v>
      </c>
      <c r="K10" s="691" t="str">
        <f>IF(①交付申請書!G9="消費税仕入控除額","",①交付申請書!G9)</f>
        <v/>
      </c>
      <c r="L10" s="671" t="s">
        <v>234</v>
      </c>
      <c r="N10" s="124" t="s">
        <v>492</v>
      </c>
    </row>
    <row r="11" spans="2:14" ht="35.25" customHeight="1">
      <c r="B11" s="878" t="s">
        <v>236</v>
      </c>
      <c r="F11" s="422"/>
      <c r="G11" s="422"/>
      <c r="H11" s="422"/>
    </row>
    <row r="12" spans="2:14" ht="23.25" customHeight="1" thickBot="1">
      <c r="B12" s="137" t="s">
        <v>556</v>
      </c>
      <c r="L12" s="549" t="s">
        <v>557</v>
      </c>
    </row>
    <row r="13" spans="2:14" ht="18" customHeight="1">
      <c r="B13" s="1524" t="s">
        <v>558</v>
      </c>
      <c r="C13" s="1535" t="s">
        <v>559</v>
      </c>
      <c r="D13" s="1595"/>
      <c r="E13" s="1598" t="s">
        <v>560</v>
      </c>
      <c r="F13" s="1460" t="s">
        <v>561</v>
      </c>
      <c r="G13" s="1461"/>
      <c r="H13" s="1461"/>
      <c r="I13" s="1462"/>
      <c r="J13" s="1598" t="s">
        <v>357</v>
      </c>
      <c r="K13" s="1598"/>
      <c r="L13" s="1541"/>
    </row>
    <row r="14" spans="2:14" ht="18" customHeight="1" thickBot="1">
      <c r="B14" s="1594"/>
      <c r="C14" s="1596"/>
      <c r="D14" s="1597"/>
      <c r="E14" s="1599"/>
      <c r="F14" s="1600" t="s">
        <v>562</v>
      </c>
      <c r="G14" s="1525"/>
      <c r="H14" s="1600" t="s">
        <v>563</v>
      </c>
      <c r="I14" s="1525"/>
      <c r="J14" s="1599"/>
      <c r="K14" s="1599"/>
      <c r="L14" s="1542"/>
    </row>
    <row r="15" spans="2:14" ht="18" customHeight="1">
      <c r="B15" s="1425"/>
      <c r="C15" s="672" t="s">
        <v>550</v>
      </c>
      <c r="D15" s="552" t="s">
        <v>564</v>
      </c>
      <c r="E15" s="1537"/>
      <c r="F15" s="819" t="s">
        <v>565</v>
      </c>
      <c r="G15" s="819" t="s">
        <v>566</v>
      </c>
      <c r="H15" s="819" t="s">
        <v>565</v>
      </c>
      <c r="I15" s="819" t="s">
        <v>566</v>
      </c>
      <c r="J15" s="1537"/>
      <c r="K15" s="1537"/>
      <c r="L15" s="1543"/>
    </row>
    <row r="16" spans="2:14" ht="21" customHeight="1">
      <c r="B16" s="130" t="s">
        <v>567</v>
      </c>
      <c r="C16" s="692">
        <f>IF(C10="","",C10)</f>
        <v>0</v>
      </c>
      <c r="D16" s="693">
        <f>IF(D10="","",D10)</f>
        <v>0</v>
      </c>
      <c r="E16" s="680">
        <f>IF(①交付申請書!D15="",0,①交付申請書!D15)</f>
        <v>0</v>
      </c>
      <c r="F16" s="746">
        <f>IF(C16&lt;D16,D16-C16,0)</f>
        <v>0</v>
      </c>
      <c r="G16" s="746">
        <f>IF(C16&gt;D16,-(D16-C16),0)</f>
        <v>0</v>
      </c>
      <c r="H16" s="746">
        <f>IF(D16&gt;E16,D16-E16,0)</f>
        <v>0</v>
      </c>
      <c r="I16" s="746">
        <f>IF(D16&lt;E16,-(D16-E16),0)</f>
        <v>0</v>
      </c>
      <c r="J16" s="1601"/>
      <c r="K16" s="1601"/>
      <c r="L16" s="1602"/>
    </row>
    <row r="17" spans="2:12" ht="21" customHeight="1">
      <c r="B17" s="130" t="s">
        <v>568</v>
      </c>
      <c r="C17" s="692">
        <f>IF(E10="","",E10)</f>
        <v>0</v>
      </c>
      <c r="D17" s="693">
        <f>IF(F10="","",F10)</f>
        <v>0</v>
      </c>
      <c r="E17" s="680">
        <f>IF(①交付申請書!D16="",0,①交付申請書!D16)</f>
        <v>0</v>
      </c>
      <c r="F17" s="746">
        <f t="shared" ref="F17:F18" si="1">IF(C17&lt;D17,D17-C17,0)</f>
        <v>0</v>
      </c>
      <c r="G17" s="746">
        <f t="shared" ref="G17:G18" si="2">IF(C17&gt;D17,-(D17-C17),0)</f>
        <v>0</v>
      </c>
      <c r="H17" s="746">
        <f>IF(D17&lt;E17,"",D17-E17)</f>
        <v>0</v>
      </c>
      <c r="I17" s="746">
        <f t="shared" ref="I17:I18" si="3">IF(D17&lt;E17,-(D17-E17),0)</f>
        <v>0</v>
      </c>
      <c r="J17" s="1601"/>
      <c r="K17" s="1601"/>
      <c r="L17" s="1602"/>
    </row>
    <row r="18" spans="2:12" ht="21" customHeight="1" thickBot="1">
      <c r="B18" s="673" t="s">
        <v>569</v>
      </c>
      <c r="C18" s="694">
        <f>IF(G10="","",G10)</f>
        <v>0</v>
      </c>
      <c r="D18" s="695">
        <f>IF(H10="","",H10)</f>
        <v>0</v>
      </c>
      <c r="E18" s="684">
        <f>IF(①交付申請書!D17="",0,①交付申請書!D17)</f>
        <v>0</v>
      </c>
      <c r="F18" s="747">
        <f t="shared" si="1"/>
        <v>0</v>
      </c>
      <c r="G18" s="747">
        <f t="shared" si="2"/>
        <v>0</v>
      </c>
      <c r="H18" s="747">
        <f>IF(D18&lt;E18,"",D18-E18)</f>
        <v>0</v>
      </c>
      <c r="I18" s="747">
        <f t="shared" si="3"/>
        <v>0</v>
      </c>
      <c r="J18" s="1603"/>
      <c r="K18" s="1603"/>
      <c r="L18" s="1604"/>
    </row>
    <row r="19" spans="2:12" ht="21" customHeight="1" thickTop="1" thickBot="1">
      <c r="B19" s="674" t="s">
        <v>570</v>
      </c>
      <c r="C19" s="696">
        <f>SUM(C16:C18)</f>
        <v>0</v>
      </c>
      <c r="D19" s="697">
        <f t="shared" ref="D19:I19" si="4">SUM(D16:D18)</f>
        <v>0</v>
      </c>
      <c r="E19" s="688">
        <f t="shared" si="4"/>
        <v>0</v>
      </c>
      <c r="F19" s="748">
        <f t="shared" si="4"/>
        <v>0</v>
      </c>
      <c r="G19" s="748">
        <f t="shared" si="4"/>
        <v>0</v>
      </c>
      <c r="H19" s="748">
        <f t="shared" si="4"/>
        <v>0</v>
      </c>
      <c r="I19" s="748">
        <f t="shared" si="4"/>
        <v>0</v>
      </c>
      <c r="J19" s="1605"/>
      <c r="K19" s="1605"/>
      <c r="L19" s="1606"/>
    </row>
    <row r="20" spans="2:12" ht="23.25" customHeight="1" thickBot="1">
      <c r="B20" s="137" t="s">
        <v>571</v>
      </c>
      <c r="L20" s="549" t="s">
        <v>557</v>
      </c>
    </row>
    <row r="21" spans="2:12" ht="18" customHeight="1">
      <c r="B21" s="1524" t="s">
        <v>558</v>
      </c>
      <c r="C21" s="1535" t="s">
        <v>559</v>
      </c>
      <c r="D21" s="1595"/>
      <c r="E21" s="1598" t="s">
        <v>560</v>
      </c>
      <c r="F21" s="1460" t="s">
        <v>561</v>
      </c>
      <c r="G21" s="1461"/>
      <c r="H21" s="1461"/>
      <c r="I21" s="1462"/>
      <c r="J21" s="1598" t="s">
        <v>357</v>
      </c>
      <c r="K21" s="1598"/>
      <c r="L21" s="1541"/>
    </row>
    <row r="22" spans="2:12" ht="18" customHeight="1" thickBot="1">
      <c r="B22" s="1594"/>
      <c r="C22" s="1596"/>
      <c r="D22" s="1597"/>
      <c r="E22" s="1599"/>
      <c r="F22" s="1600" t="s">
        <v>562</v>
      </c>
      <c r="G22" s="1525"/>
      <c r="H22" s="1600" t="s">
        <v>563</v>
      </c>
      <c r="I22" s="1525"/>
      <c r="J22" s="1599"/>
      <c r="K22" s="1599"/>
      <c r="L22" s="1542"/>
    </row>
    <row r="23" spans="2:12" ht="18" customHeight="1">
      <c r="B23" s="1425"/>
      <c r="C23" s="672" t="s">
        <v>550</v>
      </c>
      <c r="D23" s="552" t="s">
        <v>564</v>
      </c>
      <c r="E23" s="1537"/>
      <c r="F23" s="819" t="s">
        <v>565</v>
      </c>
      <c r="G23" s="819" t="s">
        <v>566</v>
      </c>
      <c r="H23" s="819" t="s">
        <v>565</v>
      </c>
      <c r="I23" s="819" t="s">
        <v>566</v>
      </c>
      <c r="J23" s="1537"/>
      <c r="K23" s="1537"/>
      <c r="L23" s="1543"/>
    </row>
    <row r="24" spans="2:12" ht="21" customHeight="1">
      <c r="B24" s="130" t="s">
        <v>567</v>
      </c>
      <c r="C24" s="692">
        <f>IF(C10="","",C10)</f>
        <v>0</v>
      </c>
      <c r="D24" s="693">
        <f>IF(D10="","",D10)</f>
        <v>0</v>
      </c>
      <c r="E24" s="680">
        <f>IF(①交付申請書!D22="",0,①交付申請書!D22)</f>
        <v>0</v>
      </c>
      <c r="F24" s="746">
        <f>IF(C24&lt;D24,D24-C24,0)</f>
        <v>0</v>
      </c>
      <c r="G24" s="746">
        <f>IF(C24&gt;D24,-(D24-C24),0)</f>
        <v>0</v>
      </c>
      <c r="H24" s="746">
        <f>IF(D24&gt;E24,D24-E24,0)</f>
        <v>0</v>
      </c>
      <c r="I24" s="746">
        <f>IF(D24&lt;E24,-(D24-E24),0)</f>
        <v>0</v>
      </c>
      <c r="J24" s="1601"/>
      <c r="K24" s="1601"/>
      <c r="L24" s="1602"/>
    </row>
    <row r="25" spans="2:12" ht="21" customHeight="1">
      <c r="B25" s="130" t="s">
        <v>568</v>
      </c>
      <c r="C25" s="692">
        <f>IF(E10="","",E10)</f>
        <v>0</v>
      </c>
      <c r="D25" s="693">
        <f>IF(F10="","",F10)</f>
        <v>0</v>
      </c>
      <c r="E25" s="680">
        <f>IF(①交付申請書!D23="",0,①交付申請書!D23)</f>
        <v>0</v>
      </c>
      <c r="F25" s="746">
        <f t="shared" ref="F25:F26" si="5">IF(C25&lt;D25,D25-C25,0)</f>
        <v>0</v>
      </c>
      <c r="G25" s="746">
        <f t="shared" ref="G25:G26" si="6">IF(C25&gt;D25,-(D25-C25),0)</f>
        <v>0</v>
      </c>
      <c r="H25" s="746">
        <f>IF(D25&lt;E25,"",D25-E25)</f>
        <v>0</v>
      </c>
      <c r="I25" s="746">
        <f t="shared" ref="I25:I26" si="7">IF(D25&lt;E25,-(D25-E25),0)</f>
        <v>0</v>
      </c>
      <c r="J25" s="1601"/>
      <c r="K25" s="1601"/>
      <c r="L25" s="1602"/>
    </row>
    <row r="26" spans="2:12" ht="21" customHeight="1" thickBot="1">
      <c r="B26" s="673" t="s">
        <v>569</v>
      </c>
      <c r="C26" s="694">
        <f>IF(G10="","",G10)</f>
        <v>0</v>
      </c>
      <c r="D26" s="695">
        <f>IF(H10="","",H10)</f>
        <v>0</v>
      </c>
      <c r="E26" s="684">
        <f>IF(①交付申請書!D24="",0,①交付申請書!D24)</f>
        <v>0</v>
      </c>
      <c r="F26" s="747">
        <f t="shared" si="5"/>
        <v>0</v>
      </c>
      <c r="G26" s="747">
        <f t="shared" si="6"/>
        <v>0</v>
      </c>
      <c r="H26" s="747">
        <f>IF(D26&lt;E26,"",D26-E26)</f>
        <v>0</v>
      </c>
      <c r="I26" s="747">
        <f t="shared" si="7"/>
        <v>0</v>
      </c>
      <c r="J26" s="1603"/>
      <c r="K26" s="1603"/>
      <c r="L26" s="1604"/>
    </row>
    <row r="27" spans="2:12" ht="21" customHeight="1" thickTop="1" thickBot="1">
      <c r="B27" s="674" t="s">
        <v>570</v>
      </c>
      <c r="C27" s="696">
        <f>SUM(C24:C26)</f>
        <v>0</v>
      </c>
      <c r="D27" s="697">
        <f t="shared" ref="D27:I27" si="8">SUM(D24:D26)</f>
        <v>0</v>
      </c>
      <c r="E27" s="688">
        <f>SUM(E24:E26)</f>
        <v>0</v>
      </c>
      <c r="F27" s="748">
        <f t="shared" si="8"/>
        <v>0</v>
      </c>
      <c r="G27" s="748">
        <f t="shared" si="8"/>
        <v>0</v>
      </c>
      <c r="H27" s="748">
        <f t="shared" si="8"/>
        <v>0</v>
      </c>
      <c r="I27" s="748">
        <f t="shared" si="8"/>
        <v>0</v>
      </c>
      <c r="J27" s="1605"/>
      <c r="K27" s="1605"/>
      <c r="L27" s="1606"/>
    </row>
    <row r="28" spans="2:12" ht="14.25" customHeight="1" thickBot="1">
      <c r="B28" s="675"/>
      <c r="C28" s="676"/>
      <c r="D28" s="676"/>
      <c r="E28" s="676"/>
      <c r="F28" s="676"/>
      <c r="G28" s="422"/>
      <c r="H28" s="422"/>
    </row>
    <row r="29" spans="2:12" ht="21" customHeight="1" thickBot="1">
      <c r="B29" s="291" t="s">
        <v>251</v>
      </c>
      <c r="C29" s="560"/>
      <c r="D29" s="1607" t="str">
        <f>IF(①交付申請書!D27="日付を入力してください","",①交付申請書!D27)</f>
        <v/>
      </c>
      <c r="E29" s="1608"/>
      <c r="F29" s="677"/>
      <c r="H29" s="678"/>
    </row>
    <row r="30" spans="2:12" ht="21" customHeight="1"/>
    <row r="31" spans="2:12" ht="21" customHeight="1"/>
  </sheetData>
  <sheetProtection algorithmName="SHA-512" hashValue="EhnjRZL05RUSTVHJfePtKREYWosdFSCT6F0KaCWcG288Z4btuRHDxblGKn+c44kTRXbylVMryrFxxLL67kIDZw==" saltValue="InvWf+++4CcjlASq13vNNA==" spinCount="100000" sheet="1" formatCells="0" formatColumns="0" formatRows="0"/>
  <mergeCells count="31">
    <mergeCell ref="J5:J7"/>
    <mergeCell ref="K5:L7"/>
    <mergeCell ref="B13:B15"/>
    <mergeCell ref="F13:I13"/>
    <mergeCell ref="B5:B7"/>
    <mergeCell ref="I5:I7"/>
    <mergeCell ref="C5:H5"/>
    <mergeCell ref="C6:D6"/>
    <mergeCell ref="E6:F6"/>
    <mergeCell ref="G6:H6"/>
    <mergeCell ref="C13:D14"/>
    <mergeCell ref="F14:G14"/>
    <mergeCell ref="H14:I14"/>
    <mergeCell ref="E13:E15"/>
    <mergeCell ref="J13:L15"/>
    <mergeCell ref="J16:L16"/>
    <mergeCell ref="J17:L17"/>
    <mergeCell ref="J18:L18"/>
    <mergeCell ref="J19:L19"/>
    <mergeCell ref="D29:E29"/>
    <mergeCell ref="J24:L24"/>
    <mergeCell ref="J25:L25"/>
    <mergeCell ref="J26:L26"/>
    <mergeCell ref="J27:L27"/>
    <mergeCell ref="B21:B23"/>
    <mergeCell ref="C21:D22"/>
    <mergeCell ref="E21:E23"/>
    <mergeCell ref="F21:I21"/>
    <mergeCell ref="J21:L23"/>
    <mergeCell ref="F22:G22"/>
    <mergeCell ref="H22:I22"/>
  </mergeCells>
  <phoneticPr fontId="1"/>
  <conditionalFormatting sqref="L10">
    <cfRule type="containsText" dxfId="1497" priority="6" operator="containsText" text="消費税仕入控除額">
      <formula>NOT(ISERROR(SEARCH("消費税仕入控除額",L10)))</formula>
    </cfRule>
  </conditionalFormatting>
  <conditionalFormatting sqref="K10">
    <cfRule type="containsText" dxfId="1496" priority="5" operator="containsText" text="消費税仕入控除額">
      <formula>NOT(ISERROR(SEARCH("消費税仕入控除額",K10)))</formula>
    </cfRule>
  </conditionalFormatting>
  <conditionalFormatting sqref="D29:E29">
    <cfRule type="notContainsText" dxfId="1495" priority="3" operator="notContains" text="入力">
      <formula>ISERROR(SEARCH("入力",D29))</formula>
    </cfRule>
    <cfRule type="beginsWith" dxfId="1494" priority="4" operator="beginsWith" text="入力してください">
      <formula>LEFT(D29,LEN("入力してください"))="入力してください"</formula>
    </cfRule>
  </conditionalFormatting>
  <dataValidations count="3">
    <dataValidation type="list" allowBlank="1" showInputMessage="1" showErrorMessage="1" sqref="L10" xr:uid="{00000000-0002-0000-3000-000000000000}">
      <formula1>"消費税仕入控除額,該当なし,含税額"</formula1>
    </dataValidation>
    <dataValidation allowBlank="1" showInputMessage="1" showErrorMessage="1" prompt="西暦で入力してください。_x000a_例：2021/2/28" sqref="H29" xr:uid="{00000000-0002-0000-3000-000001000000}"/>
    <dataValidation allowBlank="1" showInputMessage="1" showErrorMessage="1" promptTitle="西暦で入力してください。" prompt="例：2022/3/1" sqref="D29:E29" xr:uid="{00000000-0002-0000-3000-000002000000}"/>
  </dataValidations>
  <pageMargins left="0.59055118110236227" right="0.39370078740157483" top="0.74803149606299213" bottom="0.35433070866141736" header="0.31496062992125984" footer="0.15748031496062992"/>
  <pageSetup paperSize="9" scale="79" fitToHeight="0" orientation="landscape" r:id="rId1"/>
  <headerFooter>
    <oddHeader>&amp;L様式７（別添２）</oddHeader>
    <oddFooter>&amp;C&amp;"ＭＳ Ｐゴシック,標準"&amp;10&amp;P /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B1:R88"/>
  <sheetViews>
    <sheetView view="pageBreakPreview" zoomScaleNormal="100" zoomScaleSheetLayoutView="100" workbookViewId="0"/>
  </sheetViews>
  <sheetFormatPr defaultColWidth="9" defaultRowHeight="13"/>
  <cols>
    <col min="1" max="1" width="1.58203125" style="7" customWidth="1"/>
    <col min="2" max="7" width="10.58203125" style="7" customWidth="1"/>
    <col min="8" max="8" width="4.58203125" style="9" customWidth="1"/>
    <col min="9" max="14" width="10.58203125" style="7" customWidth="1"/>
    <col min="15" max="15" width="1.58203125" style="7" customWidth="1"/>
    <col min="16" max="16384" width="9" style="7"/>
  </cols>
  <sheetData>
    <row r="1" spans="2:18" ht="8.25" customHeight="1"/>
    <row r="2" spans="2:18" ht="19.5" customHeight="1">
      <c r="B2" s="6" t="s">
        <v>92</v>
      </c>
      <c r="C2" s="84"/>
      <c r="D2" s="84"/>
      <c r="E2" s="84"/>
      <c r="F2" s="85"/>
      <c r="G2" s="85"/>
      <c r="H2" s="86"/>
      <c r="I2" s="85"/>
      <c r="J2" s="87"/>
      <c r="R2" s="83"/>
    </row>
    <row r="3" spans="2:18" ht="19.5" customHeight="1" thickBot="1">
      <c r="B3" s="77" t="s">
        <v>93</v>
      </c>
      <c r="C3" s="88"/>
      <c r="D3" s="88"/>
      <c r="E3" s="88"/>
      <c r="F3" s="89"/>
      <c r="G3" s="88"/>
      <c r="H3" s="98"/>
      <c r="I3" s="77" t="s">
        <v>94</v>
      </c>
      <c r="J3" s="97"/>
      <c r="K3" s="97"/>
      <c r="L3" s="97"/>
      <c r="M3" s="97"/>
      <c r="N3" s="97"/>
    </row>
    <row r="4" spans="2:18" ht="18.5" customHeight="1">
      <c r="B4" s="1026"/>
      <c r="C4" s="1027"/>
      <c r="D4" s="1027"/>
      <c r="E4" s="1027"/>
      <c r="F4" s="1027"/>
      <c r="G4" s="1028"/>
      <c r="H4" s="90"/>
      <c r="I4" s="1026"/>
      <c r="J4" s="1027"/>
      <c r="K4" s="1027"/>
      <c r="L4" s="1027"/>
      <c r="M4" s="1027"/>
      <c r="N4" s="1028"/>
    </row>
    <row r="5" spans="2:18" ht="18.5" customHeight="1">
      <c r="B5" s="1029"/>
      <c r="C5" s="1030"/>
      <c r="D5" s="1030"/>
      <c r="E5" s="1030"/>
      <c r="F5" s="1030"/>
      <c r="G5" s="1031"/>
      <c r="H5" s="90"/>
      <c r="I5" s="1029"/>
      <c r="J5" s="1030"/>
      <c r="K5" s="1030"/>
      <c r="L5" s="1030"/>
      <c r="M5" s="1030"/>
      <c r="N5" s="1031"/>
    </row>
    <row r="6" spans="2:18" ht="18.5" customHeight="1">
      <c r="B6" s="1029"/>
      <c r="C6" s="1030"/>
      <c r="D6" s="1030"/>
      <c r="E6" s="1030"/>
      <c r="F6" s="1030"/>
      <c r="G6" s="1031"/>
      <c r="H6" s="90"/>
      <c r="I6" s="1029"/>
      <c r="J6" s="1030"/>
      <c r="K6" s="1030"/>
      <c r="L6" s="1030"/>
      <c r="M6" s="1030"/>
      <c r="N6" s="1031"/>
    </row>
    <row r="7" spans="2:18" ht="18.5" customHeight="1">
      <c r="B7" s="1029"/>
      <c r="C7" s="1030"/>
      <c r="D7" s="1030"/>
      <c r="E7" s="1030"/>
      <c r="F7" s="1030"/>
      <c r="G7" s="1031"/>
      <c r="H7" s="90"/>
      <c r="I7" s="1029"/>
      <c r="J7" s="1030"/>
      <c r="K7" s="1030"/>
      <c r="L7" s="1030"/>
      <c r="M7" s="1030"/>
      <c r="N7" s="1031"/>
    </row>
    <row r="8" spans="2:18" ht="18.5" customHeight="1">
      <c r="B8" s="1029"/>
      <c r="C8" s="1030"/>
      <c r="D8" s="1030"/>
      <c r="E8" s="1030"/>
      <c r="F8" s="1030"/>
      <c r="G8" s="1031"/>
      <c r="H8" s="90"/>
      <c r="I8" s="1029"/>
      <c r="J8" s="1030"/>
      <c r="K8" s="1030"/>
      <c r="L8" s="1030"/>
      <c r="M8" s="1030"/>
      <c r="N8" s="1031"/>
    </row>
    <row r="9" spans="2:18" ht="18.5" customHeight="1">
      <c r="B9" s="1029"/>
      <c r="C9" s="1030"/>
      <c r="D9" s="1030"/>
      <c r="E9" s="1030"/>
      <c r="F9" s="1030"/>
      <c r="G9" s="1031"/>
      <c r="H9" s="90"/>
      <c r="I9" s="1029"/>
      <c r="J9" s="1030"/>
      <c r="K9" s="1030"/>
      <c r="L9" s="1030"/>
      <c r="M9" s="1030"/>
      <c r="N9" s="1031"/>
    </row>
    <row r="10" spans="2:18" ht="18.5" customHeight="1">
      <c r="B10" s="1029"/>
      <c r="C10" s="1030"/>
      <c r="D10" s="1030"/>
      <c r="E10" s="1030"/>
      <c r="F10" s="1030"/>
      <c r="G10" s="1031"/>
      <c r="H10" s="90"/>
      <c r="I10" s="1029"/>
      <c r="J10" s="1030"/>
      <c r="K10" s="1030"/>
      <c r="L10" s="1030"/>
      <c r="M10" s="1030"/>
      <c r="N10" s="1031"/>
    </row>
    <row r="11" spans="2:18" ht="18.5" customHeight="1">
      <c r="B11" s="1029"/>
      <c r="C11" s="1030"/>
      <c r="D11" s="1030"/>
      <c r="E11" s="1030"/>
      <c r="F11" s="1030"/>
      <c r="G11" s="1031"/>
      <c r="H11" s="90"/>
      <c r="I11" s="1029"/>
      <c r="J11" s="1030"/>
      <c r="K11" s="1030"/>
      <c r="L11" s="1030"/>
      <c r="M11" s="1030"/>
      <c r="N11" s="1031"/>
    </row>
    <row r="12" spans="2:18" ht="18.5" customHeight="1">
      <c r="B12" s="1029"/>
      <c r="C12" s="1030"/>
      <c r="D12" s="1030"/>
      <c r="E12" s="1030"/>
      <c r="F12" s="1030"/>
      <c r="G12" s="1031"/>
      <c r="H12" s="90"/>
      <c r="I12" s="1029"/>
      <c r="J12" s="1030"/>
      <c r="K12" s="1030"/>
      <c r="L12" s="1030"/>
      <c r="M12" s="1030"/>
      <c r="N12" s="1031"/>
    </row>
    <row r="13" spans="2:18" ht="18.5" customHeight="1">
      <c r="B13" s="1029"/>
      <c r="C13" s="1030"/>
      <c r="D13" s="1030"/>
      <c r="E13" s="1030"/>
      <c r="F13" s="1030"/>
      <c r="G13" s="1031"/>
      <c r="H13" s="90"/>
      <c r="I13" s="1029"/>
      <c r="J13" s="1030"/>
      <c r="K13" s="1030"/>
      <c r="L13" s="1030"/>
      <c r="M13" s="1030"/>
      <c r="N13" s="1031"/>
    </row>
    <row r="14" spans="2:18" ht="18.5" customHeight="1">
      <c r="B14" s="1029"/>
      <c r="C14" s="1030"/>
      <c r="D14" s="1030"/>
      <c r="E14" s="1030"/>
      <c r="F14" s="1030"/>
      <c r="G14" s="1031"/>
      <c r="H14" s="90"/>
      <c r="I14" s="1029"/>
      <c r="J14" s="1030"/>
      <c r="K14" s="1030"/>
      <c r="L14" s="1030"/>
      <c r="M14" s="1030"/>
      <c r="N14" s="1031"/>
    </row>
    <row r="15" spans="2:18" ht="18.5" customHeight="1">
      <c r="B15" s="1029"/>
      <c r="C15" s="1030"/>
      <c r="D15" s="1030"/>
      <c r="E15" s="1030"/>
      <c r="F15" s="1030"/>
      <c r="G15" s="1031"/>
      <c r="H15" s="90"/>
      <c r="I15" s="1029"/>
      <c r="J15" s="1030"/>
      <c r="K15" s="1030"/>
      <c r="L15" s="1030"/>
      <c r="M15" s="1030"/>
      <c r="N15" s="1031"/>
    </row>
    <row r="16" spans="2:18" ht="18.5" customHeight="1">
      <c r="B16" s="1029"/>
      <c r="C16" s="1030"/>
      <c r="D16" s="1030"/>
      <c r="E16" s="1030"/>
      <c r="F16" s="1030"/>
      <c r="G16" s="1031"/>
      <c r="H16" s="90"/>
      <c r="I16" s="1029"/>
      <c r="J16" s="1030"/>
      <c r="K16" s="1030"/>
      <c r="L16" s="1030"/>
      <c r="M16" s="1030"/>
      <c r="N16" s="1031"/>
    </row>
    <row r="17" spans="2:14" ht="18.5" customHeight="1">
      <c r="B17" s="1029"/>
      <c r="C17" s="1030"/>
      <c r="D17" s="1030"/>
      <c r="E17" s="1030"/>
      <c r="F17" s="1030"/>
      <c r="G17" s="1031"/>
      <c r="H17" s="90"/>
      <c r="I17" s="1029"/>
      <c r="J17" s="1030"/>
      <c r="K17" s="1030"/>
      <c r="L17" s="1030"/>
      <c r="M17" s="1030"/>
      <c r="N17" s="1031"/>
    </row>
    <row r="18" spans="2:14" ht="18.5" customHeight="1">
      <c r="B18" s="1029"/>
      <c r="C18" s="1030"/>
      <c r="D18" s="1030"/>
      <c r="E18" s="1030"/>
      <c r="F18" s="1030"/>
      <c r="G18" s="1031"/>
      <c r="H18" s="98"/>
      <c r="I18" s="1029"/>
      <c r="J18" s="1030"/>
      <c r="K18" s="1030"/>
      <c r="L18" s="1030"/>
      <c r="M18" s="1030"/>
      <c r="N18" s="1031"/>
    </row>
    <row r="19" spans="2:14" ht="18.5" customHeight="1">
      <c r="B19" s="1029"/>
      <c r="C19" s="1030"/>
      <c r="D19" s="1030"/>
      <c r="E19" s="1030"/>
      <c r="F19" s="1030"/>
      <c r="G19" s="1031"/>
      <c r="H19" s="98"/>
      <c r="I19" s="1029"/>
      <c r="J19" s="1030"/>
      <c r="K19" s="1030"/>
      <c r="L19" s="1030"/>
      <c r="M19" s="1030"/>
      <c r="N19" s="1031"/>
    </row>
    <row r="20" spans="2:14" ht="18.5" customHeight="1">
      <c r="B20" s="1029"/>
      <c r="C20" s="1030"/>
      <c r="D20" s="1030"/>
      <c r="E20" s="1030"/>
      <c r="F20" s="1030"/>
      <c r="G20" s="1031"/>
      <c r="H20" s="98"/>
      <c r="I20" s="1029"/>
      <c r="J20" s="1030"/>
      <c r="K20" s="1030"/>
      <c r="L20" s="1030"/>
      <c r="M20" s="1030"/>
      <c r="N20" s="1031"/>
    </row>
    <row r="21" spans="2:14" ht="18.5" customHeight="1">
      <c r="B21" s="1029"/>
      <c r="C21" s="1030"/>
      <c r="D21" s="1030"/>
      <c r="E21" s="1030"/>
      <c r="F21" s="1030"/>
      <c r="G21" s="1031"/>
      <c r="H21" s="98"/>
      <c r="I21" s="1029"/>
      <c r="J21" s="1030"/>
      <c r="K21" s="1030"/>
      <c r="L21" s="1030"/>
      <c r="M21" s="1030"/>
      <c r="N21" s="1031"/>
    </row>
    <row r="22" spans="2:14" ht="18.5" customHeight="1">
      <c r="B22" s="1029"/>
      <c r="C22" s="1030"/>
      <c r="D22" s="1030"/>
      <c r="E22" s="1030"/>
      <c r="F22" s="1030"/>
      <c r="G22" s="1031"/>
      <c r="H22" s="98"/>
      <c r="I22" s="1029"/>
      <c r="J22" s="1030"/>
      <c r="K22" s="1030"/>
      <c r="L22" s="1030"/>
      <c r="M22" s="1030"/>
      <c r="N22" s="1031"/>
    </row>
    <row r="23" spans="2:14" ht="18.5" customHeight="1">
      <c r="B23" s="1029"/>
      <c r="C23" s="1030"/>
      <c r="D23" s="1030"/>
      <c r="E23" s="1030"/>
      <c r="F23" s="1030"/>
      <c r="G23" s="1031"/>
      <c r="H23" s="98"/>
      <c r="I23" s="1029"/>
      <c r="J23" s="1030"/>
      <c r="K23" s="1030"/>
      <c r="L23" s="1030"/>
      <c r="M23" s="1030"/>
      <c r="N23" s="1031"/>
    </row>
    <row r="24" spans="2:14" ht="18.5" customHeight="1">
      <c r="B24" s="1029"/>
      <c r="C24" s="1030"/>
      <c r="D24" s="1030"/>
      <c r="E24" s="1030"/>
      <c r="F24" s="1030"/>
      <c r="G24" s="1031"/>
      <c r="H24" s="98"/>
      <c r="I24" s="1029"/>
      <c r="J24" s="1030"/>
      <c r="K24" s="1030"/>
      <c r="L24" s="1030"/>
      <c r="M24" s="1030"/>
      <c r="N24" s="1031"/>
    </row>
    <row r="25" spans="2:14" ht="18.5" customHeight="1">
      <c r="B25" s="1029"/>
      <c r="C25" s="1030"/>
      <c r="D25" s="1030"/>
      <c r="E25" s="1030"/>
      <c r="F25" s="1030"/>
      <c r="G25" s="1031"/>
      <c r="H25" s="98"/>
      <c r="I25" s="1029"/>
      <c r="J25" s="1030"/>
      <c r="K25" s="1030"/>
      <c r="L25" s="1030"/>
      <c r="M25" s="1030"/>
      <c r="N25" s="1031"/>
    </row>
    <row r="26" spans="2:14" ht="18.5" customHeight="1">
      <c r="B26" s="1029"/>
      <c r="C26" s="1030"/>
      <c r="D26" s="1030"/>
      <c r="E26" s="1030"/>
      <c r="F26" s="1030"/>
      <c r="G26" s="1031"/>
      <c r="H26" s="98"/>
      <c r="I26" s="1029"/>
      <c r="J26" s="1030"/>
      <c r="K26" s="1030"/>
      <c r="L26" s="1030"/>
      <c r="M26" s="1030"/>
      <c r="N26" s="1031"/>
    </row>
    <row r="27" spans="2:14" ht="18.5" customHeight="1">
      <c r="B27" s="1029"/>
      <c r="C27" s="1030"/>
      <c r="D27" s="1030"/>
      <c r="E27" s="1030"/>
      <c r="F27" s="1030"/>
      <c r="G27" s="1031"/>
      <c r="H27" s="98"/>
      <c r="I27" s="1029"/>
      <c r="J27" s="1030"/>
      <c r="K27" s="1030"/>
      <c r="L27" s="1030"/>
      <c r="M27" s="1030"/>
      <c r="N27" s="1031"/>
    </row>
    <row r="28" spans="2:14" ht="18.5" customHeight="1">
      <c r="B28" s="1029"/>
      <c r="C28" s="1030"/>
      <c r="D28" s="1030"/>
      <c r="E28" s="1030"/>
      <c r="F28" s="1030"/>
      <c r="G28" s="1031"/>
      <c r="H28" s="98"/>
      <c r="I28" s="1029"/>
      <c r="J28" s="1030"/>
      <c r="K28" s="1030"/>
      <c r="L28" s="1030"/>
      <c r="M28" s="1030"/>
      <c r="N28" s="1031"/>
    </row>
    <row r="29" spans="2:14" ht="18.5" customHeight="1" thickBot="1">
      <c r="B29" s="1032"/>
      <c r="C29" s="1033"/>
      <c r="D29" s="1033"/>
      <c r="E29" s="1033"/>
      <c r="F29" s="1033"/>
      <c r="G29" s="1034"/>
      <c r="H29" s="98"/>
      <c r="I29" s="1032"/>
      <c r="J29" s="1033"/>
      <c r="K29" s="1033"/>
      <c r="L29" s="1033"/>
      <c r="M29" s="1033"/>
      <c r="N29" s="1034"/>
    </row>
    <row r="30" spans="2:14" ht="9" customHeight="1">
      <c r="B30" s="91"/>
      <c r="C30" s="91"/>
      <c r="D30" s="91"/>
      <c r="E30" s="91"/>
      <c r="F30" s="91"/>
      <c r="G30" s="91"/>
      <c r="H30" s="92"/>
      <c r="I30" s="91"/>
      <c r="J30" s="91"/>
      <c r="K30" s="91"/>
      <c r="L30" s="91"/>
      <c r="M30" s="91"/>
      <c r="N30" s="91"/>
    </row>
    <row r="31" spans="2:14" ht="24.75" customHeight="1" thickBot="1">
      <c r="B31" s="91"/>
      <c r="C31" s="91"/>
      <c r="D31" s="91"/>
      <c r="E31" s="91"/>
      <c r="F31" s="91"/>
      <c r="G31" s="91"/>
      <c r="H31" s="92"/>
      <c r="I31" s="91"/>
      <c r="J31" s="91"/>
      <c r="K31" s="91"/>
      <c r="L31" s="91"/>
      <c r="M31" s="91"/>
      <c r="N31" s="91"/>
    </row>
    <row r="32" spans="2:14" ht="19.5" customHeight="1">
      <c r="B32" s="1026"/>
      <c r="C32" s="1027"/>
      <c r="D32" s="1027"/>
      <c r="E32" s="1027"/>
      <c r="F32" s="1027"/>
      <c r="G32" s="1028"/>
      <c r="H32" s="90"/>
      <c r="I32" s="1026"/>
      <c r="J32" s="1027"/>
      <c r="K32" s="1027"/>
      <c r="L32" s="1027"/>
      <c r="M32" s="1027"/>
      <c r="N32" s="1028"/>
    </row>
    <row r="33" spans="2:14" ht="19.5" customHeight="1">
      <c r="B33" s="1029"/>
      <c r="C33" s="1030"/>
      <c r="D33" s="1030"/>
      <c r="E33" s="1030"/>
      <c r="F33" s="1030"/>
      <c r="G33" s="1031"/>
      <c r="H33" s="90"/>
      <c r="I33" s="1029"/>
      <c r="J33" s="1030"/>
      <c r="K33" s="1030"/>
      <c r="L33" s="1030"/>
      <c r="M33" s="1030"/>
      <c r="N33" s="1031"/>
    </row>
    <row r="34" spans="2:14" ht="19.5" customHeight="1">
      <c r="B34" s="1029"/>
      <c r="C34" s="1030"/>
      <c r="D34" s="1030"/>
      <c r="E34" s="1030"/>
      <c r="F34" s="1030"/>
      <c r="G34" s="1031"/>
      <c r="H34" s="90"/>
      <c r="I34" s="1029"/>
      <c r="J34" s="1030"/>
      <c r="K34" s="1030"/>
      <c r="L34" s="1030"/>
      <c r="M34" s="1030"/>
      <c r="N34" s="1031"/>
    </row>
    <row r="35" spans="2:14" ht="19.5" customHeight="1">
      <c r="B35" s="1029"/>
      <c r="C35" s="1030"/>
      <c r="D35" s="1030"/>
      <c r="E35" s="1030"/>
      <c r="F35" s="1030"/>
      <c r="G35" s="1031"/>
      <c r="H35" s="90"/>
      <c r="I35" s="1029"/>
      <c r="J35" s="1030"/>
      <c r="K35" s="1030"/>
      <c r="L35" s="1030"/>
      <c r="M35" s="1030"/>
      <c r="N35" s="1031"/>
    </row>
    <row r="36" spans="2:14" ht="19.5" customHeight="1">
      <c r="B36" s="1029"/>
      <c r="C36" s="1030"/>
      <c r="D36" s="1030"/>
      <c r="E36" s="1030"/>
      <c r="F36" s="1030"/>
      <c r="G36" s="1031"/>
      <c r="H36" s="90"/>
      <c r="I36" s="1029"/>
      <c r="J36" s="1030"/>
      <c r="K36" s="1030"/>
      <c r="L36" s="1030"/>
      <c r="M36" s="1030"/>
      <c r="N36" s="1031"/>
    </row>
    <row r="37" spans="2:14" ht="19.5" customHeight="1">
      <c r="B37" s="1029"/>
      <c r="C37" s="1030"/>
      <c r="D37" s="1030"/>
      <c r="E37" s="1030"/>
      <c r="F37" s="1030"/>
      <c r="G37" s="1031"/>
      <c r="H37" s="90"/>
      <c r="I37" s="1029"/>
      <c r="J37" s="1030"/>
      <c r="K37" s="1030"/>
      <c r="L37" s="1030"/>
      <c r="M37" s="1030"/>
      <c r="N37" s="1031"/>
    </row>
    <row r="38" spans="2:14" ht="19.5" customHeight="1">
      <c r="B38" s="1029"/>
      <c r="C38" s="1030"/>
      <c r="D38" s="1030"/>
      <c r="E38" s="1030"/>
      <c r="F38" s="1030"/>
      <c r="G38" s="1031"/>
      <c r="H38" s="90"/>
      <c r="I38" s="1029"/>
      <c r="J38" s="1030"/>
      <c r="K38" s="1030"/>
      <c r="L38" s="1030"/>
      <c r="M38" s="1030"/>
      <c r="N38" s="1031"/>
    </row>
    <row r="39" spans="2:14" ht="19.5" customHeight="1">
      <c r="B39" s="1029"/>
      <c r="C39" s="1030"/>
      <c r="D39" s="1030"/>
      <c r="E39" s="1030"/>
      <c r="F39" s="1030"/>
      <c r="G39" s="1031"/>
      <c r="H39" s="90"/>
      <c r="I39" s="1029"/>
      <c r="J39" s="1030"/>
      <c r="K39" s="1030"/>
      <c r="L39" s="1030"/>
      <c r="M39" s="1030"/>
      <c r="N39" s="1031"/>
    </row>
    <row r="40" spans="2:14" ht="19.5" customHeight="1">
      <c r="B40" s="1029"/>
      <c r="C40" s="1030"/>
      <c r="D40" s="1030"/>
      <c r="E40" s="1030"/>
      <c r="F40" s="1030"/>
      <c r="G40" s="1031"/>
      <c r="H40" s="90"/>
      <c r="I40" s="1029"/>
      <c r="J40" s="1030"/>
      <c r="K40" s="1030"/>
      <c r="L40" s="1030"/>
      <c r="M40" s="1030"/>
      <c r="N40" s="1031"/>
    </row>
    <row r="41" spans="2:14" ht="19.5" customHeight="1">
      <c r="B41" s="1029"/>
      <c r="C41" s="1030"/>
      <c r="D41" s="1030"/>
      <c r="E41" s="1030"/>
      <c r="F41" s="1030"/>
      <c r="G41" s="1031"/>
      <c r="H41" s="90"/>
      <c r="I41" s="1029"/>
      <c r="J41" s="1030"/>
      <c r="K41" s="1030"/>
      <c r="L41" s="1030"/>
      <c r="M41" s="1030"/>
      <c r="N41" s="1031"/>
    </row>
    <row r="42" spans="2:14" ht="19.5" customHeight="1">
      <c r="B42" s="1029"/>
      <c r="C42" s="1030"/>
      <c r="D42" s="1030"/>
      <c r="E42" s="1030"/>
      <c r="F42" s="1030"/>
      <c r="G42" s="1031"/>
      <c r="H42" s="90"/>
      <c r="I42" s="1029"/>
      <c r="J42" s="1030"/>
      <c r="K42" s="1030"/>
      <c r="L42" s="1030"/>
      <c r="M42" s="1030"/>
      <c r="N42" s="1031"/>
    </row>
    <row r="43" spans="2:14" ht="19.5" customHeight="1">
      <c r="B43" s="1029"/>
      <c r="C43" s="1030"/>
      <c r="D43" s="1030"/>
      <c r="E43" s="1030"/>
      <c r="F43" s="1030"/>
      <c r="G43" s="1031"/>
      <c r="H43" s="90"/>
      <c r="I43" s="1029"/>
      <c r="J43" s="1030"/>
      <c r="K43" s="1030"/>
      <c r="L43" s="1030"/>
      <c r="M43" s="1030"/>
      <c r="N43" s="1031"/>
    </row>
    <row r="44" spans="2:14" ht="19.5" customHeight="1">
      <c r="B44" s="1029"/>
      <c r="C44" s="1030"/>
      <c r="D44" s="1030"/>
      <c r="E44" s="1030"/>
      <c r="F44" s="1030"/>
      <c r="G44" s="1031"/>
      <c r="H44" s="90"/>
      <c r="I44" s="1029"/>
      <c r="J44" s="1030"/>
      <c r="K44" s="1030"/>
      <c r="L44" s="1030"/>
      <c r="M44" s="1030"/>
      <c r="N44" s="1031"/>
    </row>
    <row r="45" spans="2:14" ht="19.5" customHeight="1">
      <c r="B45" s="1029"/>
      <c r="C45" s="1030"/>
      <c r="D45" s="1030"/>
      <c r="E45" s="1030"/>
      <c r="F45" s="1030"/>
      <c r="G45" s="1031"/>
      <c r="H45" s="90"/>
      <c r="I45" s="1029"/>
      <c r="J45" s="1030"/>
      <c r="K45" s="1030"/>
      <c r="L45" s="1030"/>
      <c r="M45" s="1030"/>
      <c r="N45" s="1031"/>
    </row>
    <row r="46" spans="2:14" ht="19.5" customHeight="1">
      <c r="B46" s="1029"/>
      <c r="C46" s="1030"/>
      <c r="D46" s="1030"/>
      <c r="E46" s="1030"/>
      <c r="F46" s="1030"/>
      <c r="G46" s="1031"/>
      <c r="H46" s="98"/>
      <c r="I46" s="1029"/>
      <c r="J46" s="1030"/>
      <c r="K46" s="1030"/>
      <c r="L46" s="1030"/>
      <c r="M46" s="1030"/>
      <c r="N46" s="1031"/>
    </row>
    <row r="47" spans="2:14" ht="19.5" customHeight="1">
      <c r="B47" s="1029"/>
      <c r="C47" s="1030"/>
      <c r="D47" s="1030"/>
      <c r="E47" s="1030"/>
      <c r="F47" s="1030"/>
      <c r="G47" s="1031"/>
      <c r="H47" s="98"/>
      <c r="I47" s="1029"/>
      <c r="J47" s="1030"/>
      <c r="K47" s="1030"/>
      <c r="L47" s="1030"/>
      <c r="M47" s="1030"/>
      <c r="N47" s="1031"/>
    </row>
    <row r="48" spans="2:14" ht="19.5" customHeight="1">
      <c r="B48" s="1029"/>
      <c r="C48" s="1030"/>
      <c r="D48" s="1030"/>
      <c r="E48" s="1030"/>
      <c r="F48" s="1030"/>
      <c r="G48" s="1031"/>
      <c r="H48" s="98"/>
      <c r="I48" s="1029"/>
      <c r="J48" s="1030"/>
      <c r="K48" s="1030"/>
      <c r="L48" s="1030"/>
      <c r="M48" s="1030"/>
      <c r="N48" s="1031"/>
    </row>
    <row r="49" spans="2:14" ht="19.5" customHeight="1">
      <c r="B49" s="1029"/>
      <c r="C49" s="1030"/>
      <c r="D49" s="1030"/>
      <c r="E49" s="1030"/>
      <c r="F49" s="1030"/>
      <c r="G49" s="1031"/>
      <c r="H49" s="98"/>
      <c r="I49" s="1029"/>
      <c r="J49" s="1030"/>
      <c r="K49" s="1030"/>
      <c r="L49" s="1030"/>
      <c r="M49" s="1030"/>
      <c r="N49" s="1031"/>
    </row>
    <row r="50" spans="2:14" ht="19.5" customHeight="1">
      <c r="B50" s="1029"/>
      <c r="C50" s="1030"/>
      <c r="D50" s="1030"/>
      <c r="E50" s="1030"/>
      <c r="F50" s="1030"/>
      <c r="G50" s="1031"/>
      <c r="H50" s="98"/>
      <c r="I50" s="1029"/>
      <c r="J50" s="1030"/>
      <c r="K50" s="1030"/>
      <c r="L50" s="1030"/>
      <c r="M50" s="1030"/>
      <c r="N50" s="1031"/>
    </row>
    <row r="51" spans="2:14" ht="19.5" customHeight="1">
      <c r="B51" s="1029"/>
      <c r="C51" s="1030"/>
      <c r="D51" s="1030"/>
      <c r="E51" s="1030"/>
      <c r="F51" s="1030"/>
      <c r="G51" s="1031"/>
      <c r="H51" s="98"/>
      <c r="I51" s="1029"/>
      <c r="J51" s="1030"/>
      <c r="K51" s="1030"/>
      <c r="L51" s="1030"/>
      <c r="M51" s="1030"/>
      <c r="N51" s="1031"/>
    </row>
    <row r="52" spans="2:14" ht="19.5" customHeight="1">
      <c r="B52" s="1029"/>
      <c r="C52" s="1030"/>
      <c r="D52" s="1030"/>
      <c r="E52" s="1030"/>
      <c r="F52" s="1030"/>
      <c r="G52" s="1031"/>
      <c r="H52" s="98"/>
      <c r="I52" s="1029"/>
      <c r="J52" s="1030"/>
      <c r="K52" s="1030"/>
      <c r="L52" s="1030"/>
      <c r="M52" s="1030"/>
      <c r="N52" s="1031"/>
    </row>
    <row r="53" spans="2:14" ht="19.5" customHeight="1">
      <c r="B53" s="1029"/>
      <c r="C53" s="1030"/>
      <c r="D53" s="1030"/>
      <c r="E53" s="1030"/>
      <c r="F53" s="1030"/>
      <c r="G53" s="1031"/>
      <c r="H53" s="98"/>
      <c r="I53" s="1029"/>
      <c r="J53" s="1030"/>
      <c r="K53" s="1030"/>
      <c r="L53" s="1030"/>
      <c r="M53" s="1030"/>
      <c r="N53" s="1031"/>
    </row>
    <row r="54" spans="2:14" ht="19.5" customHeight="1">
      <c r="B54" s="1029"/>
      <c r="C54" s="1030"/>
      <c r="D54" s="1030"/>
      <c r="E54" s="1030"/>
      <c r="F54" s="1030"/>
      <c r="G54" s="1031"/>
      <c r="H54" s="98"/>
      <c r="I54" s="1029"/>
      <c r="J54" s="1030"/>
      <c r="K54" s="1030"/>
      <c r="L54" s="1030"/>
      <c r="M54" s="1030"/>
      <c r="N54" s="1031"/>
    </row>
    <row r="55" spans="2:14" ht="19.5" customHeight="1">
      <c r="B55" s="1029"/>
      <c r="C55" s="1030"/>
      <c r="D55" s="1030"/>
      <c r="E55" s="1030"/>
      <c r="F55" s="1030"/>
      <c r="G55" s="1031"/>
      <c r="H55" s="98"/>
      <c r="I55" s="1029"/>
      <c r="J55" s="1030"/>
      <c r="K55" s="1030"/>
      <c r="L55" s="1030"/>
      <c r="M55" s="1030"/>
      <c r="N55" s="1031"/>
    </row>
    <row r="56" spans="2:14" ht="19.5" customHeight="1">
      <c r="B56" s="1029"/>
      <c r="C56" s="1030"/>
      <c r="D56" s="1030"/>
      <c r="E56" s="1030"/>
      <c r="F56" s="1030"/>
      <c r="G56" s="1031"/>
      <c r="H56" s="98"/>
      <c r="I56" s="1029"/>
      <c r="J56" s="1030"/>
      <c r="K56" s="1030"/>
      <c r="L56" s="1030"/>
      <c r="M56" s="1030"/>
      <c r="N56" s="1031"/>
    </row>
    <row r="57" spans="2:14" ht="15" customHeight="1" thickBot="1">
      <c r="B57" s="1032"/>
      <c r="C57" s="1033"/>
      <c r="D57" s="1033"/>
      <c r="E57" s="1033"/>
      <c r="F57" s="1033"/>
      <c r="G57" s="1034"/>
      <c r="H57" s="98"/>
      <c r="I57" s="1032"/>
      <c r="J57" s="1033"/>
      <c r="K57" s="1033"/>
      <c r="L57" s="1033"/>
      <c r="M57" s="1033"/>
      <c r="N57" s="1034"/>
    </row>
    <row r="58" spans="2:14" ht="9" customHeight="1">
      <c r="B58" s="91"/>
      <c r="C58" s="91"/>
      <c r="D58" s="91"/>
      <c r="E58" s="91"/>
      <c r="F58" s="91"/>
      <c r="G58" s="91"/>
      <c r="H58" s="92"/>
      <c r="I58" s="91"/>
      <c r="J58" s="91"/>
      <c r="K58" s="91"/>
      <c r="L58" s="91"/>
      <c r="M58" s="91"/>
      <c r="N58" s="91"/>
    </row>
    <row r="59" spans="2:14" ht="21.25" customHeight="1">
      <c r="B59" s="93"/>
      <c r="C59" s="93"/>
      <c r="D59" s="93"/>
      <c r="E59" s="93"/>
      <c r="F59" s="93"/>
      <c r="G59" s="93"/>
      <c r="H59" s="94"/>
      <c r="I59" s="93"/>
      <c r="J59" s="87"/>
    </row>
    <row r="60" spans="2:14" ht="24.75" customHeight="1" thickBot="1">
      <c r="B60" s="91"/>
      <c r="C60" s="91"/>
      <c r="D60" s="91"/>
      <c r="E60" s="91"/>
      <c r="F60" s="91"/>
      <c r="G60" s="91"/>
      <c r="H60" s="92"/>
      <c r="I60" s="91"/>
      <c r="J60" s="91"/>
      <c r="K60" s="91"/>
      <c r="L60" s="91"/>
      <c r="M60" s="91"/>
      <c r="N60" s="91"/>
    </row>
    <row r="61" spans="2:14" ht="19.5" customHeight="1">
      <c r="B61" s="1026"/>
      <c r="C61" s="1027"/>
      <c r="D61" s="1027"/>
      <c r="E61" s="1027"/>
      <c r="F61" s="1027"/>
      <c r="G61" s="1028"/>
      <c r="H61" s="90"/>
      <c r="I61" s="1026"/>
      <c r="J61" s="1027"/>
      <c r="K61" s="1027"/>
      <c r="L61" s="1027"/>
      <c r="M61" s="1027"/>
      <c r="N61" s="1028"/>
    </row>
    <row r="62" spans="2:14" ht="19.5" customHeight="1">
      <c r="B62" s="1029"/>
      <c r="C62" s="1030"/>
      <c r="D62" s="1030"/>
      <c r="E62" s="1030"/>
      <c r="F62" s="1030"/>
      <c r="G62" s="1031"/>
      <c r="H62" s="90"/>
      <c r="I62" s="1029"/>
      <c r="J62" s="1030"/>
      <c r="K62" s="1030"/>
      <c r="L62" s="1030"/>
      <c r="M62" s="1030"/>
      <c r="N62" s="1031"/>
    </row>
    <row r="63" spans="2:14" ht="19.5" customHeight="1">
      <c r="B63" s="1029"/>
      <c r="C63" s="1030"/>
      <c r="D63" s="1030"/>
      <c r="E63" s="1030"/>
      <c r="F63" s="1030"/>
      <c r="G63" s="1031"/>
      <c r="H63" s="90"/>
      <c r="I63" s="1029"/>
      <c r="J63" s="1030"/>
      <c r="K63" s="1030"/>
      <c r="L63" s="1030"/>
      <c r="M63" s="1030"/>
      <c r="N63" s="1031"/>
    </row>
    <row r="64" spans="2:14" ht="19.5" customHeight="1">
      <c r="B64" s="1029"/>
      <c r="C64" s="1030"/>
      <c r="D64" s="1030"/>
      <c r="E64" s="1030"/>
      <c r="F64" s="1030"/>
      <c r="G64" s="1031"/>
      <c r="H64" s="90"/>
      <c r="I64" s="1029"/>
      <c r="J64" s="1030"/>
      <c r="K64" s="1030"/>
      <c r="L64" s="1030"/>
      <c r="M64" s="1030"/>
      <c r="N64" s="1031"/>
    </row>
    <row r="65" spans="2:14" ht="19.5" customHeight="1">
      <c r="B65" s="1029"/>
      <c r="C65" s="1030"/>
      <c r="D65" s="1030"/>
      <c r="E65" s="1030"/>
      <c r="F65" s="1030"/>
      <c r="G65" s="1031"/>
      <c r="H65" s="90"/>
      <c r="I65" s="1029"/>
      <c r="J65" s="1030"/>
      <c r="K65" s="1030"/>
      <c r="L65" s="1030"/>
      <c r="M65" s="1030"/>
      <c r="N65" s="1031"/>
    </row>
    <row r="66" spans="2:14" ht="19.5" customHeight="1">
      <c r="B66" s="1029"/>
      <c r="C66" s="1030"/>
      <c r="D66" s="1030"/>
      <c r="E66" s="1030"/>
      <c r="F66" s="1030"/>
      <c r="G66" s="1031"/>
      <c r="H66" s="90"/>
      <c r="I66" s="1029"/>
      <c r="J66" s="1030"/>
      <c r="K66" s="1030"/>
      <c r="L66" s="1030"/>
      <c r="M66" s="1030"/>
      <c r="N66" s="1031"/>
    </row>
    <row r="67" spans="2:14" ht="19.5" customHeight="1">
      <c r="B67" s="1029"/>
      <c r="C67" s="1030"/>
      <c r="D67" s="1030"/>
      <c r="E67" s="1030"/>
      <c r="F67" s="1030"/>
      <c r="G67" s="1031"/>
      <c r="H67" s="90"/>
      <c r="I67" s="1029"/>
      <c r="J67" s="1030"/>
      <c r="K67" s="1030"/>
      <c r="L67" s="1030"/>
      <c r="M67" s="1030"/>
      <c r="N67" s="1031"/>
    </row>
    <row r="68" spans="2:14" ht="19.5" customHeight="1">
      <c r="B68" s="1029"/>
      <c r="C68" s="1030"/>
      <c r="D68" s="1030"/>
      <c r="E68" s="1030"/>
      <c r="F68" s="1030"/>
      <c r="G68" s="1031"/>
      <c r="H68" s="90"/>
      <c r="I68" s="1029"/>
      <c r="J68" s="1030"/>
      <c r="K68" s="1030"/>
      <c r="L68" s="1030"/>
      <c r="M68" s="1030"/>
      <c r="N68" s="1031"/>
    </row>
    <row r="69" spans="2:14" ht="19.5" customHeight="1">
      <c r="B69" s="1029"/>
      <c r="C69" s="1030"/>
      <c r="D69" s="1030"/>
      <c r="E69" s="1030"/>
      <c r="F69" s="1030"/>
      <c r="G69" s="1031"/>
      <c r="H69" s="90"/>
      <c r="I69" s="1029"/>
      <c r="J69" s="1030"/>
      <c r="K69" s="1030"/>
      <c r="L69" s="1030"/>
      <c r="M69" s="1030"/>
      <c r="N69" s="1031"/>
    </row>
    <row r="70" spans="2:14" ht="19.5" customHeight="1">
      <c r="B70" s="1029"/>
      <c r="C70" s="1030"/>
      <c r="D70" s="1030"/>
      <c r="E70" s="1030"/>
      <c r="F70" s="1030"/>
      <c r="G70" s="1031"/>
      <c r="H70" s="90"/>
      <c r="I70" s="1029"/>
      <c r="J70" s="1030"/>
      <c r="K70" s="1030"/>
      <c r="L70" s="1030"/>
      <c r="M70" s="1030"/>
      <c r="N70" s="1031"/>
    </row>
    <row r="71" spans="2:14" ht="19.5" customHeight="1">
      <c r="B71" s="1029"/>
      <c r="C71" s="1030"/>
      <c r="D71" s="1030"/>
      <c r="E71" s="1030"/>
      <c r="F71" s="1030"/>
      <c r="G71" s="1031"/>
      <c r="H71" s="90"/>
      <c r="I71" s="1029"/>
      <c r="J71" s="1030"/>
      <c r="K71" s="1030"/>
      <c r="L71" s="1030"/>
      <c r="M71" s="1030"/>
      <c r="N71" s="1031"/>
    </row>
    <row r="72" spans="2:14" ht="19.5" customHeight="1">
      <c r="B72" s="1029"/>
      <c r="C72" s="1030"/>
      <c r="D72" s="1030"/>
      <c r="E72" s="1030"/>
      <c r="F72" s="1030"/>
      <c r="G72" s="1031"/>
      <c r="H72" s="90"/>
      <c r="I72" s="1029"/>
      <c r="J72" s="1030"/>
      <c r="K72" s="1030"/>
      <c r="L72" s="1030"/>
      <c r="M72" s="1030"/>
      <c r="N72" s="1031"/>
    </row>
    <row r="73" spans="2:14" ht="19.5" customHeight="1">
      <c r="B73" s="1029"/>
      <c r="C73" s="1030"/>
      <c r="D73" s="1030"/>
      <c r="E73" s="1030"/>
      <c r="F73" s="1030"/>
      <c r="G73" s="1031"/>
      <c r="H73" s="90"/>
      <c r="I73" s="1029"/>
      <c r="J73" s="1030"/>
      <c r="K73" s="1030"/>
      <c r="L73" s="1030"/>
      <c r="M73" s="1030"/>
      <c r="N73" s="1031"/>
    </row>
    <row r="74" spans="2:14" ht="19.5" customHeight="1">
      <c r="B74" s="1029"/>
      <c r="C74" s="1030"/>
      <c r="D74" s="1030"/>
      <c r="E74" s="1030"/>
      <c r="F74" s="1030"/>
      <c r="G74" s="1031"/>
      <c r="H74" s="90"/>
      <c r="I74" s="1029"/>
      <c r="J74" s="1030"/>
      <c r="K74" s="1030"/>
      <c r="L74" s="1030"/>
      <c r="M74" s="1030"/>
      <c r="N74" s="1031"/>
    </row>
    <row r="75" spans="2:14" ht="19.5" customHeight="1">
      <c r="B75" s="1029"/>
      <c r="C75" s="1030"/>
      <c r="D75" s="1030"/>
      <c r="E75" s="1030"/>
      <c r="F75" s="1030"/>
      <c r="G75" s="1031"/>
      <c r="H75" s="98"/>
      <c r="I75" s="1029"/>
      <c r="J75" s="1030"/>
      <c r="K75" s="1030"/>
      <c r="L75" s="1030"/>
      <c r="M75" s="1030"/>
      <c r="N75" s="1031"/>
    </row>
    <row r="76" spans="2:14" ht="19.5" customHeight="1">
      <c r="B76" s="1029"/>
      <c r="C76" s="1030"/>
      <c r="D76" s="1030"/>
      <c r="E76" s="1030"/>
      <c r="F76" s="1030"/>
      <c r="G76" s="1031"/>
      <c r="H76" s="98"/>
      <c r="I76" s="1029"/>
      <c r="J76" s="1030"/>
      <c r="K76" s="1030"/>
      <c r="L76" s="1030"/>
      <c r="M76" s="1030"/>
      <c r="N76" s="1031"/>
    </row>
    <row r="77" spans="2:14" ht="19.5" customHeight="1">
      <c r="B77" s="1029"/>
      <c r="C77" s="1030"/>
      <c r="D77" s="1030"/>
      <c r="E77" s="1030"/>
      <c r="F77" s="1030"/>
      <c r="G77" s="1031"/>
      <c r="H77" s="98"/>
      <c r="I77" s="1029"/>
      <c r="J77" s="1030"/>
      <c r="K77" s="1030"/>
      <c r="L77" s="1030"/>
      <c r="M77" s="1030"/>
      <c r="N77" s="1031"/>
    </row>
    <row r="78" spans="2:14" ht="19.5" customHeight="1">
      <c r="B78" s="1029"/>
      <c r="C78" s="1030"/>
      <c r="D78" s="1030"/>
      <c r="E78" s="1030"/>
      <c r="F78" s="1030"/>
      <c r="G78" s="1031"/>
      <c r="H78" s="98"/>
      <c r="I78" s="1029"/>
      <c r="J78" s="1030"/>
      <c r="K78" s="1030"/>
      <c r="L78" s="1030"/>
      <c r="M78" s="1030"/>
      <c r="N78" s="1031"/>
    </row>
    <row r="79" spans="2:14" ht="19.5" customHeight="1">
      <c r="B79" s="1029"/>
      <c r="C79" s="1030"/>
      <c r="D79" s="1030"/>
      <c r="E79" s="1030"/>
      <c r="F79" s="1030"/>
      <c r="G79" s="1031"/>
      <c r="H79" s="98"/>
      <c r="I79" s="1029"/>
      <c r="J79" s="1030"/>
      <c r="K79" s="1030"/>
      <c r="L79" s="1030"/>
      <c r="M79" s="1030"/>
      <c r="N79" s="1031"/>
    </row>
    <row r="80" spans="2:14" ht="19.5" customHeight="1">
      <c r="B80" s="1029"/>
      <c r="C80" s="1030"/>
      <c r="D80" s="1030"/>
      <c r="E80" s="1030"/>
      <c r="F80" s="1030"/>
      <c r="G80" s="1031"/>
      <c r="H80" s="98"/>
      <c r="I80" s="1029"/>
      <c r="J80" s="1030"/>
      <c r="K80" s="1030"/>
      <c r="L80" s="1030"/>
      <c r="M80" s="1030"/>
      <c r="N80" s="1031"/>
    </row>
    <row r="81" spans="2:14" ht="19.5" customHeight="1">
      <c r="B81" s="1029"/>
      <c r="C81" s="1030"/>
      <c r="D81" s="1030"/>
      <c r="E81" s="1030"/>
      <c r="F81" s="1030"/>
      <c r="G81" s="1031"/>
      <c r="H81" s="98"/>
      <c r="I81" s="1029"/>
      <c r="J81" s="1030"/>
      <c r="K81" s="1030"/>
      <c r="L81" s="1030"/>
      <c r="M81" s="1030"/>
      <c r="N81" s="1031"/>
    </row>
    <row r="82" spans="2:14" ht="19.5" customHeight="1">
      <c r="B82" s="1029"/>
      <c r="C82" s="1030"/>
      <c r="D82" s="1030"/>
      <c r="E82" s="1030"/>
      <c r="F82" s="1030"/>
      <c r="G82" s="1031"/>
      <c r="H82" s="98"/>
      <c r="I82" s="1029"/>
      <c r="J82" s="1030"/>
      <c r="K82" s="1030"/>
      <c r="L82" s="1030"/>
      <c r="M82" s="1030"/>
      <c r="N82" s="1031"/>
    </row>
    <row r="83" spans="2:14" ht="19.5" customHeight="1">
      <c r="B83" s="1029"/>
      <c r="C83" s="1030"/>
      <c r="D83" s="1030"/>
      <c r="E83" s="1030"/>
      <c r="F83" s="1030"/>
      <c r="G83" s="1031"/>
      <c r="H83" s="98"/>
      <c r="I83" s="1029"/>
      <c r="J83" s="1030"/>
      <c r="K83" s="1030"/>
      <c r="L83" s="1030"/>
      <c r="M83" s="1030"/>
      <c r="N83" s="1031"/>
    </row>
    <row r="84" spans="2:14" ht="19.5" customHeight="1">
      <c r="B84" s="1029"/>
      <c r="C84" s="1030"/>
      <c r="D84" s="1030"/>
      <c r="E84" s="1030"/>
      <c r="F84" s="1030"/>
      <c r="G84" s="1031"/>
      <c r="H84" s="98"/>
      <c r="I84" s="1029"/>
      <c r="J84" s="1030"/>
      <c r="K84" s="1030"/>
      <c r="L84" s="1030"/>
      <c r="M84" s="1030"/>
      <c r="N84" s="1031"/>
    </row>
    <row r="85" spans="2:14" ht="19.5" customHeight="1">
      <c r="B85" s="1029"/>
      <c r="C85" s="1030"/>
      <c r="D85" s="1030"/>
      <c r="E85" s="1030"/>
      <c r="F85" s="1030"/>
      <c r="G85" s="1031"/>
      <c r="H85" s="98"/>
      <c r="I85" s="1029"/>
      <c r="J85" s="1030"/>
      <c r="K85" s="1030"/>
      <c r="L85" s="1030"/>
      <c r="M85" s="1030"/>
      <c r="N85" s="1031"/>
    </row>
    <row r="86" spans="2:14" ht="15" customHeight="1" thickBot="1">
      <c r="B86" s="1032"/>
      <c r="C86" s="1033"/>
      <c r="D86" s="1033"/>
      <c r="E86" s="1033"/>
      <c r="F86" s="1033"/>
      <c r="G86" s="1034"/>
      <c r="H86" s="98"/>
      <c r="I86" s="1032"/>
      <c r="J86" s="1033"/>
      <c r="K86" s="1033"/>
      <c r="L86" s="1033"/>
      <c r="M86" s="1033"/>
      <c r="N86" s="1034"/>
    </row>
    <row r="87" spans="2:14" ht="9" customHeight="1">
      <c r="B87" s="91"/>
      <c r="C87" s="91"/>
      <c r="D87" s="91"/>
      <c r="E87" s="91"/>
      <c r="F87" s="91"/>
      <c r="G87" s="91"/>
      <c r="H87" s="92"/>
      <c r="I87" s="91"/>
      <c r="J87" s="91"/>
      <c r="K87" s="91"/>
      <c r="L87" s="91"/>
      <c r="M87" s="91"/>
      <c r="N87" s="91"/>
    </row>
    <row r="88" spans="2:14" ht="18.75" customHeight="1"/>
  </sheetData>
  <sheetProtection formatCells="0" insertColumns="0" insertRows="0" deleteColumns="0" deleteRows="0"/>
  <mergeCells count="6">
    <mergeCell ref="B4:G29"/>
    <mergeCell ref="I4:N29"/>
    <mergeCell ref="B32:G57"/>
    <mergeCell ref="I32:N57"/>
    <mergeCell ref="B61:G86"/>
    <mergeCell ref="I61:N86"/>
  </mergeCells>
  <phoneticPr fontId="1"/>
  <pageMargins left="0.59055118110236227" right="0.39370078740157483" top="0.74803149606299213" bottom="0.43307086614173229" header="0.31496062992125984" footer="0.15748031496062992"/>
  <pageSetup paperSize="9" scale="93" orientation="landscape" r:id="rId1"/>
  <headerFooter>
    <oddHeader>&amp;L様式１、２、６（別添１）</oddHeader>
    <oddFooter xml:space="preserve">&amp;C&amp;"ＭＳ Ｐゴシック,標準"&amp;10&amp;P / &amp;N </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7030A0"/>
  </sheetPr>
  <dimension ref="B1:O45"/>
  <sheetViews>
    <sheetView view="pageBreakPreview" zoomScaleNormal="100" zoomScaleSheetLayoutView="100" workbookViewId="0"/>
  </sheetViews>
  <sheetFormatPr defaultColWidth="9" defaultRowHeight="14"/>
  <cols>
    <col min="1" max="1" width="1.58203125" style="8" customWidth="1"/>
    <col min="2" max="2" width="14.75" style="8" customWidth="1"/>
    <col min="3" max="3" width="8.33203125" style="8" customWidth="1"/>
    <col min="4" max="4" width="5.83203125" style="8" customWidth="1"/>
    <col min="5" max="8" width="9.83203125" style="8" customWidth="1"/>
    <col min="9" max="9" width="13.58203125" style="8" customWidth="1"/>
    <col min="10" max="10" width="18.75" style="8" customWidth="1"/>
    <col min="11" max="12" width="9.83203125" style="8" customWidth="1"/>
    <col min="13" max="13" width="11.83203125" style="8" customWidth="1"/>
    <col min="14" max="14" width="2" style="8" customWidth="1"/>
    <col min="15" max="15" width="1.58203125" style="8" customWidth="1"/>
    <col min="16" max="16384" width="9" style="8"/>
  </cols>
  <sheetData>
    <row r="1" spans="2:15" ht="9" customHeight="1"/>
    <row r="2" spans="2:15" ht="23.25" customHeight="1">
      <c r="B2" s="925" t="s">
        <v>6</v>
      </c>
      <c r="C2" s="925"/>
      <c r="D2" s="925"/>
      <c r="E2" s="925"/>
      <c r="F2" s="925"/>
      <c r="G2" s="925"/>
      <c r="H2" s="925"/>
      <c r="I2" s="925"/>
      <c r="J2" s="925"/>
      <c r="K2" s="925"/>
      <c r="L2" s="925"/>
      <c r="M2" s="120"/>
      <c r="N2" s="20"/>
      <c r="O2" s="17"/>
    </row>
    <row r="3" spans="2:15" ht="10.5" customHeight="1"/>
    <row r="4" spans="2:15" ht="18" customHeight="1">
      <c r="B4" s="21"/>
      <c r="C4" s="21"/>
      <c r="D4" s="22"/>
      <c r="E4" s="22"/>
      <c r="F4" s="22"/>
      <c r="G4" s="22"/>
      <c r="H4" s="22"/>
      <c r="I4" s="22"/>
      <c r="J4" s="22"/>
      <c r="K4" s="923" t="s">
        <v>7</v>
      </c>
      <c r="L4" s="923" t="s">
        <v>8</v>
      </c>
      <c r="M4" s="923" t="s">
        <v>9</v>
      </c>
    </row>
    <row r="5" spans="2:15" ht="18" customHeight="1">
      <c r="B5" s="24"/>
      <c r="C5" s="24"/>
      <c r="D5" s="23"/>
      <c r="E5" s="23"/>
      <c r="F5" s="23"/>
      <c r="G5" s="23"/>
      <c r="H5" s="23"/>
      <c r="I5" s="23"/>
      <c r="J5" s="25"/>
      <c r="K5" s="924"/>
      <c r="L5" s="924"/>
      <c r="M5" s="924"/>
    </row>
    <row r="6" spans="2:15" ht="19.5" customHeight="1">
      <c r="B6" s="118" t="s">
        <v>572</v>
      </c>
      <c r="C6" s="47" t="s">
        <v>573</v>
      </c>
      <c r="D6" s="71"/>
      <c r="E6" s="71"/>
      <c r="F6" s="71"/>
      <c r="G6" s="71"/>
      <c r="H6" s="71"/>
      <c r="I6" s="71"/>
      <c r="J6" s="105"/>
      <c r="K6" s="35"/>
      <c r="L6" s="35"/>
      <c r="M6" s="35"/>
    </row>
    <row r="7" spans="2:15" ht="19.5" customHeight="1">
      <c r="B7" s="68"/>
      <c r="C7" s="66"/>
      <c r="D7" s="1"/>
      <c r="E7" s="1"/>
      <c r="F7" s="1"/>
      <c r="G7" s="69"/>
      <c r="J7" s="70"/>
      <c r="K7" s="22"/>
      <c r="L7" s="22"/>
      <c r="M7" s="45"/>
    </row>
    <row r="8" spans="2:15" ht="24.75" customHeight="1">
      <c r="B8" s="33"/>
      <c r="C8" s="65"/>
      <c r="D8" s="42" t="s">
        <v>497</v>
      </c>
      <c r="I8" s="8" t="s">
        <v>498</v>
      </c>
      <c r="M8" s="40"/>
    </row>
    <row r="9" spans="2:15" ht="24.75" customHeight="1">
      <c r="B9" s="33"/>
      <c r="C9" s="33"/>
      <c r="I9" s="8" t="s">
        <v>499</v>
      </c>
      <c r="M9" s="40"/>
    </row>
    <row r="10" spans="2:15" ht="24.75" customHeight="1">
      <c r="B10" s="33"/>
      <c r="C10" s="24"/>
      <c r="D10" s="23"/>
      <c r="E10" s="99"/>
      <c r="F10" s="46" t="s">
        <v>500</v>
      </c>
      <c r="G10" s="23"/>
      <c r="H10" s="23"/>
      <c r="I10" s="23" t="s">
        <v>501</v>
      </c>
      <c r="J10" s="23"/>
      <c r="M10" s="25"/>
    </row>
    <row r="11" spans="2:15" ht="19.5" customHeight="1">
      <c r="B11" s="911" t="s">
        <v>574</v>
      </c>
      <c r="C11" s="30" t="s">
        <v>13</v>
      </c>
      <c r="D11" s="53" t="s">
        <v>20</v>
      </c>
      <c r="E11" s="71" t="s">
        <v>575</v>
      </c>
      <c r="F11" s="71"/>
      <c r="G11" s="57"/>
      <c r="H11" s="57"/>
      <c r="I11" s="57"/>
      <c r="J11" s="103"/>
      <c r="K11" s="35"/>
      <c r="L11" s="35"/>
      <c r="M11" s="35"/>
    </row>
    <row r="12" spans="2:15" ht="19.5" customHeight="1">
      <c r="B12" s="33"/>
      <c r="C12" s="30" t="s">
        <v>13</v>
      </c>
      <c r="D12" s="53" t="s">
        <v>22</v>
      </c>
      <c r="E12" s="905" t="s">
        <v>576</v>
      </c>
      <c r="F12" s="905"/>
      <c r="G12" s="57"/>
      <c r="H12" s="57"/>
      <c r="I12" s="57"/>
      <c r="J12" s="103"/>
      <c r="K12" s="35"/>
      <c r="L12" s="35"/>
      <c r="M12" s="35"/>
    </row>
    <row r="13" spans="2:15" ht="19.5" customHeight="1">
      <c r="B13" s="33"/>
      <c r="C13" s="30" t="s">
        <v>15</v>
      </c>
      <c r="D13" s="53" t="s">
        <v>20</v>
      </c>
      <c r="E13" s="905" t="s">
        <v>577</v>
      </c>
      <c r="F13" s="905"/>
      <c r="G13" s="57"/>
      <c r="H13" s="57"/>
      <c r="I13" s="34"/>
      <c r="J13" s="102"/>
      <c r="K13" s="35"/>
      <c r="L13" s="35"/>
      <c r="M13" s="35"/>
    </row>
    <row r="14" spans="2:15" ht="19.5" customHeight="1">
      <c r="B14" s="33"/>
      <c r="C14" s="30" t="s">
        <v>15</v>
      </c>
      <c r="D14" s="53" t="s">
        <v>22</v>
      </c>
      <c r="E14" s="905" t="s">
        <v>578</v>
      </c>
      <c r="F14" s="905"/>
      <c r="G14" s="57"/>
      <c r="H14" s="57"/>
      <c r="I14" s="34"/>
      <c r="J14" s="102"/>
      <c r="K14" s="35"/>
      <c r="L14" s="35"/>
      <c r="M14" s="35"/>
    </row>
    <row r="15" spans="2:15" ht="19.5" customHeight="1">
      <c r="B15" s="33"/>
      <c r="C15" s="100"/>
      <c r="D15" s="60"/>
      <c r="E15" s="66" t="s">
        <v>507</v>
      </c>
      <c r="F15" s="101" t="s">
        <v>35</v>
      </c>
      <c r="G15" s="23" t="s">
        <v>36</v>
      </c>
      <c r="H15" s="23"/>
      <c r="I15" s="23"/>
      <c r="J15" s="23"/>
      <c r="K15" s="35"/>
      <c r="L15" s="35"/>
      <c r="M15" s="35"/>
    </row>
    <row r="16" spans="2:15" ht="19.5" customHeight="1">
      <c r="B16" s="33"/>
      <c r="C16" s="67"/>
      <c r="D16" s="1"/>
      <c r="E16" s="39"/>
      <c r="F16" s="36" t="s">
        <v>37</v>
      </c>
      <c r="G16" s="34" t="s">
        <v>38</v>
      </c>
      <c r="H16" s="1"/>
      <c r="I16" s="34"/>
      <c r="J16" s="34"/>
      <c r="K16" s="35"/>
      <c r="L16" s="35"/>
      <c r="M16" s="35"/>
    </row>
    <row r="17" spans="2:13" ht="19.5" customHeight="1">
      <c r="B17" s="24"/>
      <c r="C17" s="54"/>
      <c r="D17" s="34"/>
      <c r="E17" s="39"/>
      <c r="F17" s="36" t="s">
        <v>39</v>
      </c>
      <c r="G17" s="34" t="s">
        <v>40</v>
      </c>
      <c r="H17" s="34"/>
      <c r="I17" s="34"/>
      <c r="J17" s="34"/>
      <c r="K17" s="35"/>
      <c r="L17" s="35"/>
      <c r="M17" s="35"/>
    </row>
    <row r="18" spans="2:13" ht="19.5" customHeight="1">
      <c r="B18" s="910" t="s">
        <v>579</v>
      </c>
      <c r="C18" s="909" t="s">
        <v>509</v>
      </c>
      <c r="D18" s="906"/>
      <c r="E18" s="906"/>
      <c r="F18" s="906"/>
      <c r="G18" s="34"/>
      <c r="H18" s="34"/>
      <c r="I18" s="34"/>
      <c r="J18" s="34"/>
      <c r="K18" s="35"/>
      <c r="L18" s="35"/>
      <c r="M18" s="35"/>
    </row>
    <row r="19" spans="2:13" ht="19.5" customHeight="1">
      <c r="B19" s="65"/>
      <c r="C19" s="54" t="s">
        <v>510</v>
      </c>
      <c r="D19" s="34"/>
      <c r="E19" s="35" t="s">
        <v>511</v>
      </c>
      <c r="F19" s="34"/>
      <c r="G19" s="34"/>
      <c r="H19" s="34"/>
      <c r="I19" s="34"/>
      <c r="J19" s="34"/>
      <c r="K19" s="35"/>
      <c r="L19" s="35"/>
      <c r="M19" s="35"/>
    </row>
    <row r="20" spans="2:13" ht="19.5" customHeight="1">
      <c r="B20" s="33"/>
      <c r="C20" s="54" t="s">
        <v>512</v>
      </c>
      <c r="D20" s="34"/>
      <c r="E20" s="39" t="s">
        <v>513</v>
      </c>
      <c r="F20" s="34"/>
      <c r="G20" s="34"/>
      <c r="H20" s="34"/>
      <c r="I20" s="34"/>
      <c r="J20" s="34"/>
      <c r="K20" s="35"/>
      <c r="L20" s="35"/>
      <c r="M20" s="35"/>
    </row>
    <row r="21" spans="2:13" ht="19.5" customHeight="1">
      <c r="B21" s="33"/>
      <c r="C21" s="54" t="s">
        <v>514</v>
      </c>
      <c r="D21" s="34"/>
      <c r="E21" s="35" t="s">
        <v>515</v>
      </c>
      <c r="F21" s="34"/>
      <c r="G21" s="34"/>
      <c r="H21" s="34"/>
      <c r="I21" s="34"/>
      <c r="J21" s="34"/>
      <c r="K21" s="35"/>
      <c r="L21" s="35"/>
      <c r="M21" s="35"/>
    </row>
    <row r="22" spans="2:13" ht="19.5" customHeight="1">
      <c r="B22" s="24"/>
      <c r="C22" s="39"/>
      <c r="D22" s="38"/>
      <c r="E22" s="34"/>
      <c r="F22" s="34"/>
      <c r="G22" s="34"/>
      <c r="H22" s="34"/>
      <c r="I22" s="34"/>
      <c r="J22" s="34"/>
      <c r="K22" s="35"/>
      <c r="L22" s="35"/>
      <c r="M22" s="25"/>
    </row>
    <row r="23" spans="2:13" ht="19.5" customHeight="1">
      <c r="D23" s="41"/>
    </row>
    <row r="24" spans="2:13" ht="19.5" customHeight="1"/>
    <row r="25" spans="2:13" ht="10.5" customHeight="1"/>
    <row r="26" spans="2:13" ht="9.75" customHeight="1">
      <c r="C26" s="42"/>
    </row>
    <row r="27" spans="2:13" ht="19.5" customHeight="1">
      <c r="B27" s="5" t="s">
        <v>423</v>
      </c>
    </row>
    <row r="28" spans="2:13" ht="19.5" customHeight="1">
      <c r="C28" s="42"/>
    </row>
    <row r="29" spans="2:13" ht="19.5" customHeight="1">
      <c r="C29" s="43"/>
      <c r="D29" s="41"/>
    </row>
    <row r="30" spans="2:13" ht="19.5" customHeight="1">
      <c r="C30" s="43"/>
      <c r="D30" s="41"/>
    </row>
    <row r="31" spans="2:13" ht="19.5" customHeight="1"/>
    <row r="32" spans="2:13" ht="19.5" customHeight="1"/>
    <row r="33" spans="2:14" ht="19.5" customHeight="1">
      <c r="B33" s="18"/>
      <c r="C33" s="18"/>
      <c r="D33" s="18"/>
      <c r="E33" s="18"/>
      <c r="F33" s="18"/>
      <c r="G33" s="18"/>
      <c r="H33" s="18"/>
      <c r="I33" s="18"/>
      <c r="J33" s="18"/>
      <c r="K33" s="18"/>
      <c r="L33" s="18"/>
      <c r="M33" s="18"/>
    </row>
    <row r="34" spans="2:14" ht="19.5" customHeight="1">
      <c r="B34" s="18"/>
      <c r="C34" s="18"/>
      <c r="D34" s="18"/>
      <c r="E34" s="18"/>
      <c r="F34" s="18"/>
      <c r="G34" s="18"/>
      <c r="H34" s="18"/>
      <c r="I34" s="18"/>
      <c r="J34" s="18"/>
      <c r="K34" s="18"/>
      <c r="L34" s="18"/>
      <c r="M34" s="18"/>
    </row>
    <row r="35" spans="2:14" ht="19.5" customHeight="1">
      <c r="B35" s="18"/>
      <c r="C35" s="18"/>
      <c r="D35" s="18"/>
      <c r="E35" s="18"/>
      <c r="F35" s="18"/>
      <c r="G35" s="18"/>
      <c r="H35" s="18"/>
      <c r="I35" s="18"/>
      <c r="J35" s="18"/>
      <c r="K35" s="18"/>
      <c r="L35" s="18"/>
      <c r="M35" s="18"/>
      <c r="N35" s="18"/>
    </row>
    <row r="36" spans="2:14" ht="19.5" customHeight="1">
      <c r="B36" s="82"/>
      <c r="C36" s="82"/>
      <c r="D36" s="82"/>
      <c r="E36" s="82"/>
      <c r="F36" s="82"/>
      <c r="G36" s="82"/>
      <c r="H36" s="82"/>
      <c r="I36" s="82"/>
      <c r="J36" s="82"/>
      <c r="K36" s="82"/>
      <c r="L36" s="82"/>
      <c r="M36" s="82"/>
      <c r="N36" s="18"/>
    </row>
    <row r="37" spans="2:14" ht="19.5" customHeight="1">
      <c r="B37" s="82"/>
      <c r="C37" s="82"/>
      <c r="D37" s="82"/>
      <c r="E37" s="82"/>
      <c r="F37" s="82"/>
      <c r="G37" s="82"/>
      <c r="H37" s="82"/>
      <c r="I37" s="82"/>
      <c r="J37" s="82"/>
      <c r="K37" s="82"/>
      <c r="L37" s="82"/>
      <c r="M37" s="82"/>
      <c r="N37" s="18"/>
    </row>
    <row r="38" spans="2:14" ht="19.5" customHeight="1">
      <c r="B38" s="82"/>
      <c r="C38" s="82"/>
      <c r="D38" s="82"/>
      <c r="E38" s="82"/>
      <c r="F38" s="82"/>
      <c r="G38" s="82"/>
      <c r="H38" s="82"/>
      <c r="I38" s="82"/>
      <c r="J38" s="82"/>
      <c r="K38" s="82"/>
      <c r="L38" s="82"/>
      <c r="M38" s="82"/>
      <c r="N38" s="82"/>
    </row>
    <row r="39" spans="2:14" ht="19.5" customHeight="1">
      <c r="B39" s="82"/>
      <c r="C39" s="82"/>
      <c r="D39" s="82"/>
      <c r="E39" s="82"/>
      <c r="F39" s="82"/>
      <c r="G39" s="82"/>
      <c r="H39" s="82"/>
      <c r="I39" s="82"/>
      <c r="J39" s="82"/>
      <c r="K39" s="82"/>
      <c r="L39" s="82"/>
      <c r="M39" s="82"/>
      <c r="N39" s="82"/>
    </row>
    <row r="40" spans="2:14" ht="19.5" customHeight="1">
      <c r="B40" s="82"/>
      <c r="C40" s="82"/>
      <c r="D40" s="82"/>
      <c r="E40" s="82"/>
      <c r="F40" s="82"/>
      <c r="G40" s="82"/>
      <c r="H40" s="82"/>
      <c r="N40" s="82"/>
    </row>
    <row r="41" spans="2:14" ht="19.5" customHeight="1">
      <c r="B41" s="82"/>
      <c r="C41" s="82"/>
      <c r="D41" s="82"/>
      <c r="E41" s="82"/>
      <c r="F41" s="82"/>
      <c r="G41" s="82"/>
      <c r="H41" s="82"/>
      <c r="N41" s="82"/>
    </row>
    <row r="42" spans="2:14" ht="19.5" customHeight="1">
      <c r="B42" s="82"/>
      <c r="C42" s="82"/>
      <c r="D42" s="82"/>
      <c r="E42" s="82"/>
      <c r="F42" s="82"/>
      <c r="G42" s="82"/>
      <c r="H42" s="82"/>
    </row>
    <row r="43" spans="2:14" ht="18.75" customHeight="1"/>
    <row r="44" spans="2:14" ht="18.75" customHeight="1"/>
    <row r="45" spans="2:14" ht="18.75" customHeight="1"/>
  </sheetData>
  <mergeCells count="4">
    <mergeCell ref="B2:L2"/>
    <mergeCell ref="K4:K5"/>
    <mergeCell ref="L4:L5"/>
    <mergeCell ref="M4:M5"/>
  </mergeCells>
  <phoneticPr fontId="1"/>
  <hyperlinks>
    <hyperlink ref="B27" location="はじめに!A1" display="★目的別使用申請様式チャート図に戻る" xr:uid="{00000000-0004-0000-3100-000000000000}"/>
    <hyperlink ref="C11:E11" location="'⑦1.活動計画変更（PR）'!A1" display="９．" xr:uid="{00000000-0004-0000-3100-000001000000}"/>
    <hyperlink ref="C12:E12" location="'⑧1.活動計画変更（販促）'!A1" display="１．" xr:uid="{00000000-0004-0000-3100-000002000000}"/>
    <hyperlink ref="C13:F13" location="'⑧2.変更活動積算内訳（PR）'!A1" display="２．" xr:uid="{00000000-0004-0000-3100-000003000000}"/>
    <hyperlink ref="C14:E14" location="'⑧2.変更活動積算内訳（販促） '!A1" display="２．" xr:uid="{00000000-0004-0000-3100-000004000000}"/>
    <hyperlink ref="C6:I6" location="様式⑧変更!A1" display="Ⅰ．実施計画の下期（変更、中止、廃止）承認申請書" xr:uid="{00000000-0004-0000-3100-000005000000}"/>
    <hyperlink ref="C11" location="'⑦1.活動計画変更（PR）'!A1" display="９．" xr:uid="{00000000-0004-0000-3100-000006000000}"/>
    <hyperlink ref="C12" location="'⑦1.活動計画変更（販促）'!A1" display="９．" xr:uid="{00000000-0004-0000-3100-000007000000}"/>
    <hyperlink ref="C13" location="'⑦2.変更活動積算内訳（PR）'!A1" display="１０．" xr:uid="{00000000-0004-0000-3100-000008000000}"/>
    <hyperlink ref="C14" location="'⑦2.変更活動積算内訳（販促）'!A1" display="１０．" xr:uid="{00000000-0004-0000-3100-000009000000}"/>
    <hyperlink ref="C11:F11" location="'⑧1.活動計画変更（PR）'!A1" display="１．" xr:uid="{00000000-0004-0000-3100-00000A000000}"/>
    <hyperlink ref="C13:E13" location="'⑧2.変更活動積算内訳（PR）'!A1" display="２．" xr:uid="{00000000-0004-0000-3100-00000B000000}"/>
    <hyperlink ref="C12:F12" location="'⑧1.活動計画変更（販促）'!A1" display="１．" xr:uid="{00000000-0004-0000-3100-00000C000000}"/>
    <hyperlink ref="C14:F14" location="'⑧2.変更活動積算内訳（販促）'!A1" display="２．" xr:uid="{00000000-0004-0000-3100-00000D000000}"/>
    <hyperlink ref="C18:F18" location="⑧変更交付!A1" display="Ⅱ．補助金交付変更申請書 （変更、中止、廃止申請時）" xr:uid="{00000000-0004-0000-3100-00000E000000}"/>
  </hyperlinks>
  <pageMargins left="0.59055118110236227" right="0.39370078740157483" top="0.74803149606299213" bottom="0.47244094488188981" header="0.31496062992125984" footer="0.15748031496062992"/>
  <pageSetup paperSize="9" scale="92" orientation="landscape" cellComments="asDisplayed" horizontalDpi="300" verticalDpi="300" r:id="rId1"/>
  <headerFooter>
    <oddHeader>&amp;L様式８　チェックリスト</oddHeader>
  </headerFooter>
  <rowBreaks count="1" manualBreakCount="1">
    <brk id="25" max="13" man="1"/>
  </rowBreaks>
  <colBreaks count="1" manualBreakCount="1">
    <brk id="14" max="53" man="1"/>
  </col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7030A0"/>
  </sheetPr>
  <dimension ref="B1:N43"/>
  <sheetViews>
    <sheetView view="pageBreakPreview" zoomScaleNormal="100" zoomScaleSheetLayoutView="100" workbookViewId="0"/>
  </sheetViews>
  <sheetFormatPr defaultColWidth="9" defaultRowHeight="15"/>
  <cols>
    <col min="1" max="1" width="1.58203125" style="325" customWidth="1"/>
    <col min="2" max="2" width="4.83203125" style="325" customWidth="1"/>
    <col min="3" max="3" width="10.58203125" style="325" customWidth="1"/>
    <col min="4" max="4" width="6.83203125" style="325" customWidth="1"/>
    <col min="5" max="5" width="9" style="325" customWidth="1"/>
    <col min="6" max="6" width="10.58203125" style="325" customWidth="1"/>
    <col min="7" max="7" width="13.75" style="325" customWidth="1"/>
    <col min="8" max="8" width="10.58203125" style="325" customWidth="1"/>
    <col min="9" max="9" width="16.58203125" style="325" customWidth="1"/>
    <col min="10" max="10" width="9.83203125" style="325" customWidth="1"/>
    <col min="11" max="11" width="5.75" style="325" customWidth="1"/>
    <col min="12" max="13" width="9.83203125" style="325" customWidth="1"/>
    <col min="14" max="14" width="9" style="325"/>
    <col min="15" max="15" width="1.58203125" style="325" customWidth="1"/>
    <col min="16" max="16384" width="9" style="325"/>
  </cols>
  <sheetData>
    <row r="1" spans="2:14" ht="9" customHeight="1"/>
    <row r="2" spans="2:14" ht="19.5" customHeight="1">
      <c r="B2" s="469"/>
    </row>
    <row r="3" spans="2:14" ht="22.5" customHeight="1">
      <c r="L3" s="1564" t="s">
        <v>344</v>
      </c>
      <c r="M3" s="926"/>
    </row>
    <row r="4" spans="2:14" ht="22.5" customHeight="1"/>
    <row r="5" spans="2:14" ht="22.5" customHeight="1">
      <c r="B5" s="326" t="s">
        <v>61</v>
      </c>
    </row>
    <row r="6" spans="2:14" ht="22.5" customHeight="1"/>
    <row r="7" spans="2:14" ht="22.5" customHeight="1"/>
    <row r="8" spans="2:14" ht="22.5" customHeight="1">
      <c r="I8" s="586" t="s">
        <v>516</v>
      </c>
      <c r="J8" s="1565" t="str">
        <f>IF(様式①申請!J8="","",様式①申請!J8)</f>
        <v/>
      </c>
      <c r="K8" s="928"/>
      <c r="L8" s="928"/>
      <c r="M8" s="928"/>
      <c r="N8" s="928"/>
    </row>
    <row r="9" spans="2:14" ht="28.5" customHeight="1">
      <c r="I9" s="327" t="s">
        <v>63</v>
      </c>
      <c r="J9" s="929" t="str">
        <f>IF(様式①申請!J9="","",様式①申請!J9)</f>
        <v/>
      </c>
      <c r="K9" s="930"/>
      <c r="L9" s="930"/>
      <c r="M9" s="930"/>
      <c r="N9" s="930"/>
    </row>
    <row r="10" spans="2:14" ht="22.5" customHeight="1">
      <c r="M10" s="931"/>
      <c r="N10" s="931"/>
    </row>
    <row r="11" spans="2:14" ht="22.5" customHeight="1"/>
    <row r="12" spans="2:14" ht="22.5" customHeight="1">
      <c r="D12" s="587" t="s">
        <v>580</v>
      </c>
      <c r="J12" s="1566" t="s">
        <v>518</v>
      </c>
      <c r="K12" s="1566"/>
      <c r="L12" s="329" t="s">
        <v>519</v>
      </c>
    </row>
    <row r="13" spans="2:14" ht="22.5" customHeight="1">
      <c r="C13" s="329"/>
      <c r="D13" s="903" t="str">
        <f>J12</f>
        <v>(申請内容選択)</v>
      </c>
      <c r="F13" s="329"/>
      <c r="I13" s="329"/>
    </row>
    <row r="14" spans="2:14" ht="22.5" customHeight="1"/>
    <row r="15" spans="2:14" ht="22.5" customHeight="1"/>
    <row r="16" spans="2:14" ht="22.5" customHeight="1">
      <c r="D16" s="329" t="s">
        <v>520</v>
      </c>
    </row>
    <row r="17" spans="5:14" ht="22.5" customHeight="1"/>
    <row r="18" spans="5:14" ht="22.5" customHeight="1">
      <c r="E18" s="1560" t="s">
        <v>521</v>
      </c>
      <c r="F18" s="1561"/>
    </row>
    <row r="19" spans="5:14" ht="22.5" customHeight="1">
      <c r="E19" s="1562"/>
      <c r="F19" s="1563"/>
      <c r="G19" s="1563"/>
      <c r="H19" s="1563"/>
      <c r="I19" s="1563"/>
      <c r="J19" s="1563"/>
      <c r="K19" s="1563"/>
      <c r="L19" s="1563"/>
      <c r="M19" s="1563"/>
      <c r="N19" s="1563"/>
    </row>
    <row r="20" spans="5:14" ht="22.5" customHeight="1">
      <c r="E20" s="1563"/>
      <c r="F20" s="1563"/>
      <c r="G20" s="1563"/>
      <c r="H20" s="1563"/>
      <c r="I20" s="1563"/>
      <c r="J20" s="1563"/>
      <c r="K20" s="1563"/>
      <c r="L20" s="1563"/>
      <c r="M20" s="1563"/>
      <c r="N20" s="1563"/>
    </row>
    <row r="21" spans="5:14" ht="22.5" customHeight="1">
      <c r="E21" s="1563"/>
      <c r="F21" s="1563"/>
      <c r="G21" s="1563"/>
      <c r="H21" s="1563"/>
      <c r="I21" s="1563"/>
      <c r="J21" s="1563"/>
      <c r="K21" s="1563"/>
      <c r="L21" s="1563"/>
      <c r="M21" s="1563"/>
      <c r="N21" s="1563"/>
    </row>
    <row r="22" spans="5:14" ht="22.5" customHeight="1">
      <c r="E22" s="1563"/>
      <c r="F22" s="1563"/>
      <c r="G22" s="1563"/>
      <c r="H22" s="1563"/>
      <c r="I22" s="1563"/>
      <c r="J22" s="1563"/>
      <c r="K22" s="1563"/>
      <c r="L22" s="1563"/>
      <c r="M22" s="1563"/>
      <c r="N22" s="1563"/>
    </row>
    <row r="23" spans="5:14" ht="22.5" customHeight="1"/>
    <row r="24" spans="5:14" ht="22.5" customHeight="1"/>
    <row r="25" spans="5:14" ht="22.5" customHeight="1"/>
    <row r="26" spans="5:14" ht="11.25" customHeight="1"/>
    <row r="27" spans="5:14" ht="8.25" customHeight="1"/>
    <row r="28" spans="5:14" ht="19.5" customHeight="1"/>
    <row r="29" spans="5:14" ht="19.5" customHeight="1"/>
    <row r="30" spans="5:14" ht="19.5" customHeight="1"/>
    <row r="31" spans="5:14" ht="19.5" customHeight="1"/>
    <row r="32" spans="5:14" ht="19.5" customHeight="1"/>
    <row r="33" spans="2:13" ht="19.5" customHeight="1">
      <c r="B33" s="331"/>
      <c r="C33" s="331"/>
      <c r="D33" s="331"/>
      <c r="E33" s="331"/>
      <c r="F33" s="331"/>
      <c r="G33" s="331"/>
      <c r="H33" s="331"/>
      <c r="I33" s="331"/>
      <c r="J33" s="331"/>
      <c r="K33" s="331"/>
      <c r="L33" s="331"/>
      <c r="M33" s="331"/>
    </row>
    <row r="34" spans="2:13" ht="19.5" customHeight="1">
      <c r="B34" s="331"/>
      <c r="C34" s="331"/>
      <c r="D34" s="331"/>
      <c r="E34" s="331"/>
      <c r="F34" s="331"/>
      <c r="G34" s="331"/>
      <c r="H34" s="331"/>
      <c r="I34" s="331"/>
      <c r="J34" s="331"/>
      <c r="K34" s="331"/>
      <c r="L34" s="331"/>
      <c r="M34" s="331"/>
    </row>
    <row r="35" spans="2:13" ht="19.5" customHeight="1">
      <c r="B35" s="331"/>
      <c r="C35" s="331"/>
      <c r="D35" s="331"/>
      <c r="E35" s="331"/>
      <c r="F35" s="331"/>
      <c r="G35" s="331"/>
      <c r="H35" s="331"/>
      <c r="I35" s="331"/>
      <c r="J35" s="331"/>
      <c r="K35" s="331"/>
      <c r="L35" s="331"/>
      <c r="M35" s="331"/>
    </row>
    <row r="36" spans="2:13" ht="19.5" customHeight="1">
      <c r="B36" s="331"/>
      <c r="C36" s="331"/>
      <c r="D36" s="331"/>
      <c r="E36" s="331"/>
      <c r="F36" s="331"/>
      <c r="G36" s="331"/>
      <c r="H36" s="331"/>
      <c r="I36" s="331"/>
      <c r="J36" s="331"/>
      <c r="K36" s="331"/>
      <c r="L36" s="331"/>
      <c r="M36" s="331"/>
    </row>
    <row r="37" spans="2:13" ht="19.5" customHeight="1">
      <c r="B37" s="331"/>
      <c r="C37" s="331"/>
      <c r="D37" s="331"/>
      <c r="E37" s="331"/>
      <c r="F37" s="331"/>
      <c r="G37" s="331"/>
      <c r="H37" s="331"/>
      <c r="I37" s="331"/>
      <c r="J37" s="331"/>
      <c r="K37" s="331"/>
      <c r="L37" s="331"/>
      <c r="M37" s="331"/>
    </row>
    <row r="38" spans="2:13" ht="19.5" customHeight="1">
      <c r="B38" s="331"/>
      <c r="C38" s="331"/>
      <c r="D38" s="331"/>
      <c r="E38" s="331"/>
      <c r="F38" s="331"/>
      <c r="G38" s="331"/>
      <c r="H38" s="331"/>
      <c r="I38" s="331"/>
      <c r="J38" s="331"/>
      <c r="K38" s="331"/>
      <c r="L38" s="331"/>
      <c r="M38" s="331"/>
    </row>
    <row r="39" spans="2:13" ht="19.5" customHeight="1">
      <c r="B39" s="331"/>
      <c r="C39" s="331"/>
      <c r="D39" s="331"/>
      <c r="E39" s="331"/>
      <c r="F39" s="331"/>
      <c r="G39" s="331"/>
      <c r="H39" s="331"/>
      <c r="I39" s="331"/>
      <c r="J39" s="331"/>
      <c r="K39" s="331"/>
      <c r="L39" s="331"/>
      <c r="M39" s="331"/>
    </row>
    <row r="40" spans="2:13" ht="19.5" customHeight="1">
      <c r="B40" s="331"/>
      <c r="C40" s="331"/>
      <c r="D40" s="331"/>
      <c r="E40" s="331"/>
      <c r="F40" s="331"/>
      <c r="G40" s="331"/>
      <c r="H40" s="331"/>
      <c r="I40" s="331"/>
    </row>
    <row r="41" spans="2:13" ht="18.75" customHeight="1">
      <c r="B41" s="331"/>
      <c r="C41" s="331"/>
      <c r="D41" s="331"/>
      <c r="E41" s="331"/>
      <c r="F41" s="331"/>
      <c r="G41" s="331"/>
      <c r="H41" s="331"/>
      <c r="I41" s="331"/>
    </row>
    <row r="42" spans="2:13" ht="18.75" customHeight="1">
      <c r="B42" s="331"/>
      <c r="C42" s="331"/>
      <c r="D42" s="331"/>
      <c r="E42" s="331"/>
      <c r="F42" s="331"/>
      <c r="G42" s="331"/>
      <c r="H42" s="331"/>
      <c r="I42" s="331"/>
    </row>
    <row r="43" spans="2:13" ht="18.75" customHeight="1"/>
  </sheetData>
  <sheetProtection algorithmName="SHA-512" hashValue="+tv7CWqbfLqR446CAojt6F38OpFRol4yXyN9sIH9Ck2s/6vuF2TTIVY2WHtWJimCFVbMVQ44B9mIABWmD5Taaw==" saltValue="9axKfHX4PyXwSfw7aAbgKg==" spinCount="100000" sheet="1" scenarios="1" formatCells="0" formatColumns="0" formatRows="0"/>
  <mergeCells count="7">
    <mergeCell ref="E19:N22"/>
    <mergeCell ref="L3:M3"/>
    <mergeCell ref="J8:N8"/>
    <mergeCell ref="J9:N9"/>
    <mergeCell ref="E18:F18"/>
    <mergeCell ref="J12:K12"/>
    <mergeCell ref="M10:N10"/>
  </mergeCells>
  <phoneticPr fontId="1"/>
  <conditionalFormatting sqref="J12:K12">
    <cfRule type="containsText" dxfId="1493" priority="4" operator="containsText" text="廃止">
      <formula>NOT(ISERROR(SEARCH("廃止",J12)))</formula>
    </cfRule>
    <cfRule type="containsText" dxfId="1492" priority="5" operator="containsText" text="中止">
      <formula>NOT(ISERROR(SEARCH("中止",J12)))</formula>
    </cfRule>
    <cfRule type="beginsWith" dxfId="1491" priority="6" operator="beginsWith" text="変更">
      <formula>LEFT(J12,LEN("変更"))="変更"</formula>
    </cfRule>
  </conditionalFormatting>
  <conditionalFormatting sqref="E18:F18">
    <cfRule type="containsText" dxfId="1490" priority="3" operator="containsText" text="▼選択してください">
      <formula>NOT(ISERROR(SEARCH("▼選択してください",E18)))</formula>
    </cfRule>
  </conditionalFormatting>
  <dataValidations count="3">
    <dataValidation allowBlank="1" showInputMessage="1" showErrorMessage="1" promptTitle="西暦で入力してください。" prompt="例：2021/1/1" sqref="L3:M3" xr:uid="{00000000-0002-0000-3200-000000000000}"/>
    <dataValidation type="list" allowBlank="1" showInputMessage="1" showErrorMessage="1" sqref="E18:F18" xr:uid="{00000000-0002-0000-3200-000001000000}">
      <formula1>"▼選択してください,変更の理由,中止の理由,変更・中止の理由,廃止の理由"</formula1>
    </dataValidation>
    <dataValidation type="list" allowBlank="1" showInputMessage="1" showErrorMessage="1" sqref="J12:K12" xr:uid="{00000000-0002-0000-3200-000002000000}">
      <formula1>"(申請内容選択),変更,中止,変更・中止,廃止"</formula1>
    </dataValidation>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&amp;L様式第８号</oddHeader>
  </headerFooter>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7030A0"/>
    <pageSetUpPr fitToPage="1"/>
  </sheetPr>
  <dimension ref="A1:S66"/>
  <sheetViews>
    <sheetView view="pageBreakPreview" zoomScaleNormal="100" zoomScaleSheetLayoutView="100" workbookViewId="0"/>
  </sheetViews>
  <sheetFormatPr defaultColWidth="9" defaultRowHeight="14"/>
  <cols>
    <col min="1" max="1" width="1.58203125" style="121" customWidth="1"/>
    <col min="2" max="2" width="6.83203125" style="121" customWidth="1"/>
    <col min="3" max="3" width="7.08203125" style="121" customWidth="1"/>
    <col min="4" max="4" width="44.5" style="121" customWidth="1"/>
    <col min="5" max="7" width="11" style="121" customWidth="1"/>
    <col min="8" max="9" width="17.75" style="121" customWidth="1"/>
    <col min="10" max="10" width="7.58203125" style="121" customWidth="1"/>
    <col min="11" max="11" width="1.5" style="121" customWidth="1"/>
    <col min="12" max="12" width="9" style="150" customWidth="1"/>
    <col min="13" max="14" width="10.58203125" style="121" hidden="1" customWidth="1"/>
    <col min="15" max="15" width="9" style="121" hidden="1" customWidth="1"/>
    <col min="16" max="16" width="10.58203125" style="121" hidden="1" customWidth="1"/>
    <col min="17" max="17" width="14.08203125" style="121" hidden="1" customWidth="1"/>
    <col min="18" max="19" width="9" style="150" hidden="1" customWidth="1"/>
    <col min="20" max="16384" width="9" style="121"/>
  </cols>
  <sheetData>
    <row r="1" spans="1:19" ht="8.25" customHeight="1">
      <c r="D1" s="126"/>
      <c r="E1" s="126"/>
      <c r="F1" s="126"/>
      <c r="G1" s="126"/>
      <c r="H1" s="126"/>
    </row>
    <row r="2" spans="1:19" ht="21" customHeight="1" thickBot="1">
      <c r="B2" s="151" t="s">
        <v>581</v>
      </c>
      <c r="C2" s="151"/>
      <c r="E2" s="123"/>
      <c r="I2" s="123"/>
      <c r="J2" s="428" t="s">
        <v>178</v>
      </c>
    </row>
    <row r="3" spans="1:19" ht="21" customHeight="1">
      <c r="A3" s="121" t="s">
        <v>582</v>
      </c>
      <c r="B3" s="1524" t="s">
        <v>98</v>
      </c>
      <c r="C3" s="1068" t="s">
        <v>583</v>
      </c>
      <c r="D3" s="1460" t="s">
        <v>584</v>
      </c>
      <c r="E3" s="1461"/>
      <c r="F3" s="1461"/>
      <c r="G3" s="1462"/>
      <c r="H3" s="1567" t="s">
        <v>526</v>
      </c>
      <c r="I3" s="1611"/>
      <c r="J3" s="1549" t="s">
        <v>585</v>
      </c>
      <c r="M3" s="410" t="s">
        <v>484</v>
      </c>
      <c r="N3" s="410" t="s">
        <v>528</v>
      </c>
      <c r="P3" s="1338" t="s">
        <v>529</v>
      </c>
      <c r="Q3" s="1338"/>
      <c r="R3" s="121"/>
      <c r="S3" s="121"/>
    </row>
    <row r="4" spans="1:19" ht="31.5" customHeight="1">
      <c r="B4" s="1425"/>
      <c r="C4" s="1426"/>
      <c r="D4" s="518" t="s">
        <v>293</v>
      </c>
      <c r="E4" s="698" t="s">
        <v>586</v>
      </c>
      <c r="F4" s="698" t="s">
        <v>587</v>
      </c>
      <c r="G4" s="698" t="s">
        <v>539</v>
      </c>
      <c r="H4" s="699" t="s">
        <v>588</v>
      </c>
      <c r="I4" s="476" t="s">
        <v>589</v>
      </c>
      <c r="J4" s="1551"/>
      <c r="M4" s="410" t="s">
        <v>535</v>
      </c>
      <c r="N4" s="410" t="s">
        <v>535</v>
      </c>
      <c r="P4" s="410" t="s">
        <v>375</v>
      </c>
      <c r="Q4" s="410" t="s">
        <v>528</v>
      </c>
      <c r="R4" s="590" t="s">
        <v>536</v>
      </c>
      <c r="S4" s="590" t="s">
        <v>486</v>
      </c>
    </row>
    <row r="5" spans="1:19" s="150" customFormat="1" ht="31.5" customHeight="1" thickBot="1">
      <c r="B5" s="591"/>
      <c r="C5" s="592"/>
      <c r="D5" s="593" t="s">
        <v>537</v>
      </c>
      <c r="E5" s="594"/>
      <c r="F5" s="594"/>
      <c r="G5" s="595"/>
      <c r="H5" s="633" t="str">
        <f>IF(P5=0,"",P5)</f>
        <v/>
      </c>
      <c r="I5" s="619" t="str">
        <f>IF(Q5=0,"",Q5)</f>
        <v/>
      </c>
      <c r="J5" s="849" t="str">
        <f>IF(I5="","",(I5/H5))</f>
        <v/>
      </c>
      <c r="M5" s="613">
        <f>SUM(M6:M65)</f>
        <v>0</v>
      </c>
      <c r="N5" s="613">
        <f>SUM(N6:N65)</f>
        <v>0</v>
      </c>
      <c r="O5" s="596"/>
      <c r="P5" s="614">
        <f>SUM(P6:P65)</f>
        <v>0</v>
      </c>
      <c r="Q5" s="614">
        <f>SUM(Q6:Q65)</f>
        <v>0</v>
      </c>
      <c r="R5" s="614">
        <f>SUM(R6:R65)</f>
        <v>0</v>
      </c>
      <c r="S5" s="614">
        <f>SUM(S6:S65)</f>
        <v>0</v>
      </c>
    </row>
    <row r="6" spans="1:19" ht="36" customHeight="1" thickTop="1">
      <c r="B6" s="708" t="str">
        <f>IF('①4.事業内容（PR）'!B5="","",'①4.事業内容（PR）'!B5)</f>
        <v/>
      </c>
      <c r="C6" s="709" t="str">
        <f>IF(B6="","","申請時")</f>
        <v/>
      </c>
      <c r="D6" s="710" t="str">
        <f>IF('①4.事業内容（PR）'!C5="","",'①4.事業内容（PR）'!C5)</f>
        <v/>
      </c>
      <c r="E6" s="711" t="str">
        <f>IF('①4.事業内容（PR）'!D5="","",'①4.事業内容（PR）'!D5)</f>
        <v/>
      </c>
      <c r="F6" s="711" t="str">
        <f>IF('①4.事業内容（PR）'!F5="","",'①4.事業内容（PR）'!F5)</f>
        <v/>
      </c>
      <c r="G6" s="712" t="str">
        <f>IF('①4.事業内容（PR）'!H5="","",'①4.事業内容（PR）'!H5)</f>
        <v/>
      </c>
      <c r="H6" s="715">
        <f>IF('①7.積算内訳（PR）'!F6="","",'①7.積算内訳（PR）'!F6)</f>
        <v>0</v>
      </c>
      <c r="I6" s="713" t="str">
        <f>IF('①6.成果目標（PR）'!G7="","",('①6.成果目標（PR）'!G7*1000))</f>
        <v/>
      </c>
      <c r="J6" s="836" t="str">
        <f>IF(I6="","",(I6/H6))</f>
        <v/>
      </c>
      <c r="L6" s="158" t="s">
        <v>107</v>
      </c>
      <c r="M6" s="621" t="str">
        <f>IF(C8="選択","",IF(C8="中止",-(H6),IF(C8="変更",(H8-H6),"")))</f>
        <v/>
      </c>
      <c r="N6" s="621" t="str">
        <f>IF(C8="選択","",IF(C8="中止",-(I6),IF(C8="変更",(I8-I6),"")))</f>
        <v/>
      </c>
      <c r="O6" s="622" t="str">
        <f>IF(B6="","",B6)</f>
        <v/>
      </c>
      <c r="P6" s="621" t="str">
        <f>IF(B6="","",IF(C8="変更",H8,IF(C8="中止",0,IF(B8="報告済",'⑦1.活動計画変更（PR）'!P6,IF(C7="上期　変更",H7,IF(C7="中止",0,H6))))))</f>
        <v/>
      </c>
      <c r="Q6" s="621" t="str">
        <f>IF(B6="","",IF(C8="変更",I8,IF(C8="中止",0,IF(B8="報告済",'⑦1.活動計画変更（PR）'!Q6,IF(C7="上期　変更",I7,IF(C7="中止",0,I6))))))</f>
        <v/>
      </c>
      <c r="R6" s="623">
        <f>IF(C8="変更",'⑧2.変更活動積算内訳（PR）'!U7,IF('⑧1.活動計画変更（PR）'!C8="中止",0,IF(B8="報告済",'⑧2.変更活動積算内訳（PR）'!G7,IF('⑧1.活動計画変更（PR）'!C7="上期　変更",'⑧2.変更活動積算内訳（PR）'!N7,IF('⑧1.活動計画変更（PR）'!C7="中止",0,'⑧2.変更活動積算内訳（PR）'!G7)))))</f>
        <v>0</v>
      </c>
      <c r="S6" s="623">
        <f>IF(C8="変更",'⑧2.変更活動積算内訳（PR）'!V7,IF('⑧1.活動計画変更（PR）'!C8="中止",0,IF(B8="報告済",'⑧2.変更活動積算内訳（PR）'!H7,IF('⑧1.活動計画変更（PR）'!C7="上期　変更",'⑧2.変更活動積算内訳（PR）'!O7,IF('⑧1.活動計画変更（PR）'!C7="中止",0,'⑧2.変更活動積算内訳（PR）'!H7)))))</f>
        <v>0</v>
      </c>
    </row>
    <row r="7" spans="1:19" ht="36" customHeight="1">
      <c r="B7" s="830"/>
      <c r="C7" s="847" t="str">
        <f>IF('⑦1.活動計画変更（PR）'!C7="変更","上期　変更",IF('⑦1.活動計画変更（PR）'!C7="選択","",'⑦1.活動計画変更（PR）'!C7))</f>
        <v/>
      </c>
      <c r="D7" s="832" t="str">
        <f>IF(C7="上期　変更",'⑦1.活動計画変更（PR）'!D7,IF('⑧1.活動計画変更（PR）'!C7="中止","",""))</f>
        <v/>
      </c>
      <c r="E7" s="833" t="str">
        <f>IF(C7="上期　変更",'⑦1.活動計画変更（PR）'!E7,IF('⑧1.活動計画変更（PR）'!C7="中止","",""))</f>
        <v/>
      </c>
      <c r="F7" s="833" t="str">
        <f>IF(C7="上期　変更",'⑦1.活動計画変更（PR）'!F7,IF('⑧1.活動計画変更（PR）'!C7="中止","",""))</f>
        <v/>
      </c>
      <c r="G7" s="834" t="str">
        <f>IF(C7="上期　変更",'⑦1.活動計画変更（PR）'!G7,IF('⑧1.活動計画変更（PR）'!C7="中止","",""))</f>
        <v/>
      </c>
      <c r="H7" s="844" t="str">
        <f>IF(C7="上期　変更",'⑦1.活動計画変更（PR）'!H7,IF('⑧1.活動計画変更（PR）'!C7="中止","",""))</f>
        <v/>
      </c>
      <c r="I7" s="835" t="str">
        <f>IF(C7="上期　変更",'⑦1.活動計画変更（PR）'!I7,IF('⑧1.活動計画変更（PR）'!C7="中止","",""))</f>
        <v/>
      </c>
      <c r="J7" s="837" t="str">
        <f t="shared" ref="J7:J65" si="0">IF(I7="","",(I7/H7))</f>
        <v/>
      </c>
      <c r="L7" s="163" t="s">
        <v>108</v>
      </c>
      <c r="M7" s="621"/>
      <c r="N7" s="621"/>
      <c r="O7" s="622"/>
      <c r="P7" s="621"/>
      <c r="Q7" s="621"/>
      <c r="R7" s="623"/>
      <c r="S7" s="623"/>
    </row>
    <row r="8" spans="1:19" ht="36" customHeight="1">
      <c r="B8" s="848" t="str">
        <f>IF('②4.実施状況（PR）'!G5="実施済","報告済","")</f>
        <v/>
      </c>
      <c r="C8" s="598" t="s">
        <v>286</v>
      </c>
      <c r="D8" s="700"/>
      <c r="E8" s="701"/>
      <c r="F8" s="701"/>
      <c r="G8" s="702"/>
      <c r="H8" s="843" t="str">
        <f>IF('⑧2.変更活動積算内訳（PR）'!T7=0,"",'⑧2.変更活動積算内訳（PR）'!T7)</f>
        <v/>
      </c>
      <c r="I8" s="703"/>
      <c r="J8" s="838" t="str">
        <f t="shared" si="0"/>
        <v/>
      </c>
      <c r="M8" s="477"/>
      <c r="N8" s="477"/>
      <c r="O8" s="597"/>
      <c r="P8" s="477"/>
      <c r="Q8" s="477"/>
      <c r="R8" s="159"/>
      <c r="S8" s="159"/>
    </row>
    <row r="9" spans="1:19" ht="36" customHeight="1">
      <c r="B9" s="708" t="str">
        <f>IF('①4.事業内容（PR）'!B6="","",'①4.事業内容（PR）'!B6)</f>
        <v/>
      </c>
      <c r="C9" s="709" t="str">
        <f>IF(B9="","","申請時")</f>
        <v/>
      </c>
      <c r="D9" s="710" t="str">
        <f>IF('①4.事業内容（PR）'!C6="","",'①4.事業内容（PR）'!C6)</f>
        <v/>
      </c>
      <c r="E9" s="711" t="str">
        <f>IF('①4.事業内容（PR）'!D6="","",'①4.事業内容（PR）'!D6)</f>
        <v/>
      </c>
      <c r="F9" s="711" t="str">
        <f>IF('①4.事業内容（PR）'!F6="","",'①4.事業内容（PR）'!F6)</f>
        <v/>
      </c>
      <c r="G9" s="712" t="str">
        <f>IF('①4.事業内容（PR）'!H6="","",'①4.事業内容（PR）'!H6)</f>
        <v/>
      </c>
      <c r="H9" s="845">
        <f>IF('①7.積算内訳（PR）'!F16="","",'①7.積算内訳（PR）'!F16)</f>
        <v>0</v>
      </c>
      <c r="I9" s="713" t="str">
        <f>IF('①6.成果目標（PR）'!G9="","",('①6.成果目標（PR）'!G9*1000))</f>
        <v/>
      </c>
      <c r="J9" s="839" t="str">
        <f t="shared" si="0"/>
        <v/>
      </c>
      <c r="L9" s="158" t="s">
        <v>455</v>
      </c>
      <c r="M9" s="488" t="str">
        <f>IF(C11="選択","",IF(C11="中止",H9,IF(C11="変更",(H11-H9),"")))</f>
        <v/>
      </c>
      <c r="N9" s="488" t="str">
        <f>IF(C11="選択","",IF(C11="中止",-(I9),IF(C11="変更",(I11-I9),"")))</f>
        <v/>
      </c>
      <c r="O9" s="622" t="str">
        <f t="shared" ref="O9:O63" si="1">IF(B9="","",B9)</f>
        <v/>
      </c>
      <c r="P9" s="488" t="str">
        <f>IF(B9="","",IF(C11="変更",H11,IF(C11="中止",0,IF(B1="報告済",'⑦1.活動計画変更（PR）'!P8,IF(C10="上期　変更",H10,IF(C10="中止",0,H9))))))</f>
        <v/>
      </c>
      <c r="Q9" s="488" t="str">
        <f>IF(B9="","",IF(C11="変更",I11,IF(C11="中止",0,IF(B11="報告済",'⑦1.活動計画変更（PR）'!Q8,IF(C10="上期　変更",I10,IF(C10="中止",0,I9))))))</f>
        <v/>
      </c>
      <c r="R9" s="623">
        <f>IF(C11="変更",'⑧2.変更活動積算内訳（PR）'!U17,IF('⑧1.活動計画変更（PR）'!C11="中止",0,IF(B11="報告済",'⑧2.変更活動積算内訳（PR）'!G17,IF('⑧1.活動計画変更（PR）'!C10="上期　変更",'⑧2.変更活動積算内訳（PR）'!N17,IF('⑧1.活動計画変更（PR）'!C10="中止",0,'⑧2.変更活動積算内訳（PR）'!G17)))))</f>
        <v>0</v>
      </c>
      <c r="S9" s="623">
        <f>IF(C11="変更",'⑧2.変更活動積算内訳（PR）'!V17,IF('⑧1.活動計画変更（PR）'!C11="中止",0,IF(B11="報告済",'⑧2.変更活動積算内訳（PR）'!H17,IF('⑧1.活動計画変更（PR）'!C10="上期　変更",'⑧2.変更活動積算内訳（PR）'!O17,IF('⑧1.活動計画変更（PR）'!C10="中止",0,'⑧2.変更活動積算内訳（PR）'!H17)))))</f>
        <v>0</v>
      </c>
    </row>
    <row r="10" spans="1:19" ht="36" customHeight="1">
      <c r="B10" s="830"/>
      <c r="C10" s="847" t="str">
        <f>IF('⑦1.活動計画変更（PR）'!C9="変更","上期　変更",IF('⑦1.活動計画変更（PR）'!C9="選択","",'⑦1.活動計画変更（PR）'!C9))</f>
        <v/>
      </c>
      <c r="D10" s="832" t="str">
        <f>IF(C10="上期　変更",'⑦1.活動計画変更（PR）'!D9,IF('⑧1.活動計画変更（PR）'!C10="中止","",""))</f>
        <v/>
      </c>
      <c r="E10" s="833" t="str">
        <f>IF(C10="上期　変更",'⑦1.活動計画変更（PR）'!E9,IF('⑧1.活動計画変更（PR）'!C10="中止","",""))</f>
        <v/>
      </c>
      <c r="F10" s="833" t="str">
        <f>IF(C10="上期　変更",'⑦1.活動計画変更（PR）'!F9,IF('⑧1.活動計画変更（PR）'!C10="中止","",""))</f>
        <v/>
      </c>
      <c r="G10" s="834" t="str">
        <f>IF(C10="上期　変更",'⑦1.活動計画変更（PR）'!G9,IF('⑧1.活動計画変更（PR）'!C10="中止","",""))</f>
        <v/>
      </c>
      <c r="H10" s="844" t="str">
        <f>IF(C10="上期　変更",'⑦1.活動計画変更（PR）'!H9,IF('⑧1.活動計画変更（PR）'!C10="中止","",""))</f>
        <v/>
      </c>
      <c r="I10" s="835" t="str">
        <f>IF(C10="上期　変更",'⑦1.活動計画変更（PR）'!I9,IF('⑧1.活動計画変更（PR）'!C10="中止","",""))</f>
        <v/>
      </c>
      <c r="J10" s="840" t="str">
        <f t="shared" si="0"/>
        <v/>
      </c>
      <c r="L10" s="163" t="s">
        <v>456</v>
      </c>
      <c r="M10" s="488"/>
      <c r="N10" s="488"/>
      <c r="O10" s="622"/>
      <c r="P10" s="488"/>
      <c r="Q10" s="488"/>
      <c r="R10" s="172"/>
      <c r="S10" s="172"/>
    </row>
    <row r="11" spans="1:19" ht="36" customHeight="1">
      <c r="B11" s="850" t="str">
        <f>IF('②4.実施状況（PR）'!G6="実施済","報告済","")</f>
        <v/>
      </c>
      <c r="C11" s="598" t="s">
        <v>286</v>
      </c>
      <c r="D11" s="700"/>
      <c r="E11" s="701"/>
      <c r="F11" s="701"/>
      <c r="G11" s="702"/>
      <c r="H11" s="843" t="str">
        <f>IF('⑧2.変更活動積算内訳（PR）'!T17=0,"",'⑧2.変更活動積算内訳（PR）'!T17)</f>
        <v/>
      </c>
      <c r="I11" s="703"/>
      <c r="J11" s="841" t="str">
        <f t="shared" si="0"/>
        <v/>
      </c>
      <c r="M11" s="477"/>
      <c r="N11" s="477"/>
      <c r="O11" s="597"/>
      <c r="P11" s="477"/>
      <c r="Q11" s="477"/>
      <c r="R11" s="159"/>
      <c r="S11" s="159"/>
    </row>
    <row r="12" spans="1:19" ht="36" customHeight="1">
      <c r="B12" s="708" t="str">
        <f>IF('①4.事業内容（PR）'!B7="","",'①4.事業内容（PR）'!B7)</f>
        <v/>
      </c>
      <c r="C12" s="709" t="str">
        <f>IF(B12="","","申請時")</f>
        <v/>
      </c>
      <c r="D12" s="710" t="str">
        <f>IF('①4.事業内容（PR）'!C7="","",'①4.事業内容（PR）'!C7)</f>
        <v/>
      </c>
      <c r="E12" s="711" t="str">
        <f>IF('①4.事業内容（PR）'!D7="","",'①4.事業内容（PR）'!D7)</f>
        <v/>
      </c>
      <c r="F12" s="711" t="str">
        <f>IF('①4.事業内容（PR）'!F7="","",'①4.事業内容（PR）'!F7)</f>
        <v/>
      </c>
      <c r="G12" s="712" t="str">
        <f>IF('①4.事業内容（PR）'!H7="","",'①4.事業内容（PR）'!H7)</f>
        <v/>
      </c>
      <c r="H12" s="845">
        <f>IF('①7.積算内訳（PR）'!F26="","",'①7.積算内訳（PR）'!F26)</f>
        <v>0</v>
      </c>
      <c r="I12" s="713" t="str">
        <f>IF('①6.成果目標（PR）'!G11="","",('①6.成果目標（PR）'!G11*1000))</f>
        <v/>
      </c>
      <c r="J12" s="839" t="str">
        <f t="shared" si="0"/>
        <v/>
      </c>
      <c r="M12" s="488" t="str">
        <f>IF(C14="選択","",IF(C14="中止",-(H12),IF(C14="変更",(H14-H12),"")))</f>
        <v/>
      </c>
      <c r="N12" s="488" t="str">
        <f>IF(C14="選択","",IF(C14="中止",-(I12),IF(C14="変更",(I14-I12),"")))</f>
        <v/>
      </c>
      <c r="O12" s="622" t="str">
        <f t="shared" si="1"/>
        <v/>
      </c>
      <c r="P12" s="488" t="str">
        <f>IF(B12="","",IF(C14="変更",H14,IF(C14="中止",0,IF(B14="報告済",'⑦1.活動計画変更（PR）'!P10,IF(C13="上期　変更",H13,IF(C13="中止",0,H12))))))</f>
        <v/>
      </c>
      <c r="Q12" s="488" t="str">
        <f>IF(B12="","",IF(C14="変更",I14,IF(C14="中止",0,IF(B14="報告済",'⑦1.活動計画変更（PR）'!Q10,IF(C13="上期　変更",I13,IF(C13="中止",0,I12))))))</f>
        <v/>
      </c>
      <c r="R12" s="623">
        <f>IF(C14="変更",'⑧2.変更活動積算内訳（PR）'!U27,IF('⑧1.活動計画変更（PR）'!C14="中止",0,IF(B14="報告済",'⑧2.変更活動積算内訳（PR）'!G27,IF('⑧1.活動計画変更（PR）'!C13="上期　変更",'⑧2.変更活動積算内訳（PR）'!N27,IF('⑧1.活動計画変更（PR）'!C13="中止",0,'⑧2.変更活動積算内訳（PR）'!G27)))))</f>
        <v>0</v>
      </c>
      <c r="S12" s="623">
        <f>IF(C14="変更",'⑧2.変更活動積算内訳（PR）'!V27,IF('⑧1.活動計画変更（PR）'!C14="中止",0,IF(B14="報告済",'⑧2.変更活動積算内訳（PR）'!H27,IF('⑧1.活動計画変更（PR）'!C13="上期　変更",'⑧2.変更活動積算内訳（PR）'!O27,IF('⑧1.活動計画変更（PR）'!C13="中止",0,'⑧2.変更活動積算内訳（PR）'!H27)))))</f>
        <v>0</v>
      </c>
    </row>
    <row r="13" spans="1:19" ht="36" customHeight="1">
      <c r="B13" s="830"/>
      <c r="C13" s="847" t="str">
        <f>IF('⑦1.活動計画変更（PR）'!C11="変更","上期　変更",IF('⑦1.活動計画変更（PR）'!C11="選択","",'⑦1.活動計画変更（PR）'!C11))</f>
        <v/>
      </c>
      <c r="D13" s="832" t="str">
        <f>IF(C13="上期　変更",'⑦1.活動計画変更（PR）'!D11,IF('⑧1.活動計画変更（PR）'!C13="中止","",""))</f>
        <v/>
      </c>
      <c r="E13" s="833" t="str">
        <f>IF(C13="上期　変更",'⑦1.活動計画変更（PR）'!E11,IF('⑧1.活動計画変更（PR）'!C13="中止","",""))</f>
        <v/>
      </c>
      <c r="F13" s="833" t="str">
        <f>IF(C13="上期　変更",'⑦1.活動計画変更（PR）'!F11,IF('⑧1.活動計画変更（PR）'!C13="中止","",""))</f>
        <v/>
      </c>
      <c r="G13" s="834" t="str">
        <f>IF(C13="上期　変更",'⑦1.活動計画変更（PR）'!G11,IF('⑧1.活動計画変更（PR）'!C13="中止","",""))</f>
        <v/>
      </c>
      <c r="H13" s="844" t="str">
        <f>IF(C13="上期　変更",'⑦1.活動計画変更（PR）'!H11,IF('⑧1.活動計画変更（PR）'!C13="中止","",""))</f>
        <v/>
      </c>
      <c r="I13" s="835" t="str">
        <f>IF(C13="上期　変更",'⑦1.活動計画変更（PR）'!I11,IF('⑧1.活動計画変更（PR）'!C13="中止","",""))</f>
        <v/>
      </c>
      <c r="J13" s="840" t="str">
        <f t="shared" si="0"/>
        <v/>
      </c>
      <c r="M13" s="488"/>
      <c r="N13" s="488"/>
      <c r="O13" s="622"/>
      <c r="P13" s="488"/>
      <c r="Q13" s="488"/>
      <c r="R13" s="172"/>
      <c r="S13" s="172"/>
    </row>
    <row r="14" spans="1:19" ht="36" customHeight="1">
      <c r="B14" s="850" t="str">
        <f>IF('②4.実施状況（PR）'!G7="実施済","報告済","")</f>
        <v/>
      </c>
      <c r="C14" s="598" t="s">
        <v>286</v>
      </c>
      <c r="D14" s="700"/>
      <c r="E14" s="701"/>
      <c r="F14" s="701"/>
      <c r="G14" s="702"/>
      <c r="H14" s="843" t="str">
        <f>IF('⑧2.変更活動積算内訳（PR）'!T27=0,"",'⑧2.変更活動積算内訳（PR）'!T27)</f>
        <v/>
      </c>
      <c r="I14" s="703"/>
      <c r="J14" s="841" t="str">
        <f t="shared" si="0"/>
        <v/>
      </c>
      <c r="M14" s="477"/>
      <c r="N14" s="477"/>
      <c r="O14" s="597"/>
      <c r="P14" s="477"/>
      <c r="Q14" s="477"/>
      <c r="R14" s="159"/>
      <c r="S14" s="159"/>
    </row>
    <row r="15" spans="1:19" ht="36" customHeight="1">
      <c r="B15" s="708" t="str">
        <f>IF('①4.事業内容（PR）'!B8="","",'①4.事業内容（PR）'!B8)</f>
        <v/>
      </c>
      <c r="C15" s="709" t="str">
        <f>IF(B15="","","申請時")</f>
        <v/>
      </c>
      <c r="D15" s="710" t="str">
        <f>IF('①4.事業内容（PR）'!C8="","",'①4.事業内容（PR）'!C8)</f>
        <v/>
      </c>
      <c r="E15" s="711" t="str">
        <f>IF('①4.事業内容（PR）'!D8="","",'①4.事業内容（PR）'!D8)</f>
        <v/>
      </c>
      <c r="F15" s="711" t="str">
        <f>IF('①4.事業内容（PR）'!F8="","",'①4.事業内容（PR）'!F8)</f>
        <v/>
      </c>
      <c r="G15" s="712" t="str">
        <f>IF('①4.事業内容（PR）'!H8="","",'①4.事業内容（PR）'!H8)</f>
        <v/>
      </c>
      <c r="H15" s="845">
        <f>IF('①7.積算内訳（PR）'!F36="","",'①7.積算内訳（PR）'!F36)</f>
        <v>0</v>
      </c>
      <c r="I15" s="713" t="str">
        <f>IF('①6.成果目標（PR）'!G13="","",('①6.成果目標（PR）'!G13*1000))</f>
        <v/>
      </c>
      <c r="J15" s="839" t="str">
        <f t="shared" si="0"/>
        <v/>
      </c>
      <c r="M15" s="488" t="str">
        <f>IF(C17="選択","",IF(C17="中止",-(H15),IF(C17="変更",(H17-H15),"")))</f>
        <v/>
      </c>
      <c r="N15" s="488" t="str">
        <f>IF(C17="選択","",IF(C17="中止",-(I15),IF(C17="変更",(I17-I15),"")))</f>
        <v/>
      </c>
      <c r="O15" s="622" t="str">
        <f t="shared" si="1"/>
        <v/>
      </c>
      <c r="P15" s="488" t="str">
        <f>IF(B15="","",IF(C17="変更",H17,IF(C17="中止",0,IF(B17="報告済",'⑦1.活動計画変更（PR）'!P12,IF(C16="上期　変更",H16,IF(C16="中止",0,H15))))))</f>
        <v/>
      </c>
      <c r="Q15" s="488" t="str">
        <f>IF(B15="","",IF(C17="変更",I17,IF(C17="中止",0,IF(B17="報告済",'⑦1.活動計画変更（PR）'!Q12,IF(C16="上期　変更",I16,IF(C16="中止",0,I15))))))</f>
        <v/>
      </c>
      <c r="R15" s="623">
        <f>IF(C17="変更",'⑧2.変更活動積算内訳（PR）'!U37,IF('⑧1.活動計画変更（PR）'!C17="中止",0,IF(B17="報告済",'⑧2.変更活動積算内訳（PR）'!G37,IF('⑧1.活動計画変更（PR）'!C16="上期　変更",'⑧2.変更活動積算内訳（PR）'!N37,IF('⑧1.活動計画変更（PR）'!C16="中止",0,'⑧2.変更活動積算内訳（PR）'!G37)))))</f>
        <v>0</v>
      </c>
      <c r="S15" s="623">
        <f>IF(C17="変更",'⑧2.変更活動積算内訳（PR）'!V37,IF('⑧1.活動計画変更（PR）'!C17="中止",0,IF(B17="報告済",'⑧2.変更活動積算内訳（PR）'!H37,IF('⑧1.活動計画変更（PR）'!C16="上期　変更",'⑧2.変更活動積算内訳（PR）'!O37,IF('⑧1.活動計画変更（PR）'!C16="中止",0,'⑧2.変更活動積算内訳（PR）'!H37)))))</f>
        <v>0</v>
      </c>
    </row>
    <row r="16" spans="1:19" ht="36" customHeight="1">
      <c r="B16" s="830"/>
      <c r="C16" s="847" t="str">
        <f>IF('⑦1.活動計画変更（PR）'!C13="変更","上期　変更",IF('⑦1.活動計画変更（PR）'!C13="選択","",'⑦1.活動計画変更（PR）'!C13))</f>
        <v/>
      </c>
      <c r="D16" s="832" t="str">
        <f>IF(C16="上期　変更",'⑦1.活動計画変更（PR）'!D13,IF('⑧1.活動計画変更（PR）'!C16="中止","",""))</f>
        <v/>
      </c>
      <c r="E16" s="833" t="str">
        <f>IF(C16="上期　変更",'⑦1.活動計画変更（PR）'!E13,IF('⑧1.活動計画変更（PR）'!C16="中止","",""))</f>
        <v/>
      </c>
      <c r="F16" s="833" t="str">
        <f>IF(C16="上期　変更",'⑦1.活動計画変更（PR）'!F13,IF('⑧1.活動計画変更（PR）'!C16="中止","",""))</f>
        <v/>
      </c>
      <c r="G16" s="834" t="str">
        <f>IF(C16="上期　変更",'⑦1.活動計画変更（PR）'!G13,IF('⑧1.活動計画変更（PR）'!C16="中止","",""))</f>
        <v/>
      </c>
      <c r="H16" s="844" t="str">
        <f>IF(C16="上期　変更",'⑦1.活動計画変更（PR）'!H13,IF('⑧1.活動計画変更（PR）'!C16="中止","",""))</f>
        <v/>
      </c>
      <c r="I16" s="835" t="str">
        <f>IF(C16="上期　変更",'⑦1.活動計画変更（PR）'!I13,IF('⑧1.活動計画変更（PR）'!C16="中止","",""))</f>
        <v/>
      </c>
      <c r="J16" s="840" t="str">
        <f t="shared" si="0"/>
        <v/>
      </c>
      <c r="M16" s="488"/>
      <c r="N16" s="488"/>
      <c r="O16" s="622"/>
      <c r="P16" s="488"/>
      <c r="Q16" s="488"/>
      <c r="R16" s="172"/>
      <c r="S16" s="172"/>
    </row>
    <row r="17" spans="2:19" ht="36" customHeight="1">
      <c r="B17" s="850" t="str">
        <f>IF('②4.実施状況（PR）'!G8="実施済","報告済","")</f>
        <v/>
      </c>
      <c r="C17" s="598" t="s">
        <v>286</v>
      </c>
      <c r="D17" s="700"/>
      <c r="E17" s="701"/>
      <c r="F17" s="701"/>
      <c r="G17" s="702"/>
      <c r="H17" s="843" t="str">
        <f>IF('⑧2.変更活動積算内訳（PR）'!T37=0,"",'⑧2.変更活動積算内訳（PR）'!T37)</f>
        <v/>
      </c>
      <c r="I17" s="703"/>
      <c r="J17" s="841" t="str">
        <f t="shared" si="0"/>
        <v/>
      </c>
      <c r="M17" s="477"/>
      <c r="N17" s="477"/>
      <c r="O17" s="597"/>
      <c r="P17" s="477"/>
      <c r="Q17" s="477"/>
      <c r="R17" s="159"/>
      <c r="S17" s="159"/>
    </row>
    <row r="18" spans="2:19" ht="36" customHeight="1">
      <c r="B18" s="708" t="str">
        <f>IF('①4.事業内容（PR）'!B9="","",'①4.事業内容（PR）'!B9)</f>
        <v/>
      </c>
      <c r="C18" s="709" t="str">
        <f>IF(B18="","","申請時")</f>
        <v/>
      </c>
      <c r="D18" s="710" t="str">
        <f>IF('①4.事業内容（PR）'!C9="","",'①4.事業内容（PR）'!C9)</f>
        <v/>
      </c>
      <c r="E18" s="711" t="str">
        <f>IF('①4.事業内容（PR）'!D9="","",'①4.事業内容（PR）'!D9)</f>
        <v/>
      </c>
      <c r="F18" s="711" t="str">
        <f>IF('①4.事業内容（PR）'!F9="","",'①4.事業内容（PR）'!F9)</f>
        <v/>
      </c>
      <c r="G18" s="712" t="str">
        <f>IF('①4.事業内容（PR）'!H9="","",'①4.事業内容（PR）'!H9)</f>
        <v/>
      </c>
      <c r="H18" s="845">
        <f>IF('①7.積算内訳（PR）'!F46="","",'①7.積算内訳（PR）'!F46)</f>
        <v>0</v>
      </c>
      <c r="I18" s="713" t="str">
        <f>IF('①6.成果目標（PR）'!G15="","",('①6.成果目標（PR）'!G15*1000))</f>
        <v/>
      </c>
      <c r="J18" s="839" t="str">
        <f t="shared" si="0"/>
        <v/>
      </c>
      <c r="M18" s="488" t="str">
        <f>IF(C20="選択","",IF(C20="中止",-(H18),IF(C20="変更",(H20-H18),"")))</f>
        <v/>
      </c>
      <c r="N18" s="488" t="str">
        <f>IF(C20="選択","",IF(C20="中止",-(I18),IF(C20="変更",(I20-I18),"")))</f>
        <v/>
      </c>
      <c r="O18" s="622" t="str">
        <f t="shared" si="1"/>
        <v/>
      </c>
      <c r="P18" s="488" t="str">
        <f>IF(B18="","",IF(C20="変更",H20,IF(C20="中止",0,IF(B20="報告済",'⑦1.活動計画変更（PR）'!P14,IF(C19="上期　変更",H19,IF(C19="中止",0,H18))))))</f>
        <v/>
      </c>
      <c r="Q18" s="488" t="str">
        <f>IF(B18="","",IF(C20="変更",I20,IF(C20="中止",0,IF(B20="報告済",'⑦1.活動計画変更（PR）'!Q14,IF(C19="上期　変更",I19,IF(C19="中止",0,I18))))))</f>
        <v/>
      </c>
      <c r="R18" s="623">
        <f>IF(C20="変更",'⑧2.変更活動積算内訳（PR）'!U47,IF('⑧1.活動計画変更（PR）'!C20="中止",0,IF(B20="報告済",'⑧2.変更活動積算内訳（PR）'!G47,IF('⑧1.活動計画変更（PR）'!C19="上期　変更",'⑧2.変更活動積算内訳（PR）'!N47,IF('⑧1.活動計画変更（PR）'!C19="中止",0,'⑧2.変更活動積算内訳（PR）'!G47)))))</f>
        <v>0</v>
      </c>
      <c r="S18" s="623">
        <f>IF(C20="変更",'⑧2.変更活動積算内訳（PR）'!V47,IF('⑧1.活動計画変更（PR）'!C20="中止",0,IF(B20="報告済",'⑧2.変更活動積算内訳（PR）'!H47,IF('⑧1.活動計画変更（PR）'!C19="上期　変更",'⑧2.変更活動積算内訳（PR）'!O47,IF('⑧1.活動計画変更（PR）'!C19="中止",0,'⑧2.変更活動積算内訳（PR）'!H47)))))</f>
        <v>0</v>
      </c>
    </row>
    <row r="19" spans="2:19" ht="36" customHeight="1">
      <c r="B19" s="830"/>
      <c r="C19" s="847" t="str">
        <f>IF('⑦1.活動計画変更（PR）'!C15="変更","上期　変更",IF('⑦1.活動計画変更（PR）'!C15="選択","",'⑦1.活動計画変更（PR）'!C15))</f>
        <v/>
      </c>
      <c r="D19" s="832" t="str">
        <f>IF(C19="上期　変更",'⑦1.活動計画変更（PR）'!D15,IF('⑧1.活動計画変更（PR）'!C19="中止","",""))</f>
        <v/>
      </c>
      <c r="E19" s="833" t="str">
        <f>IF(C19="上期　変更",'⑦1.活動計画変更（PR）'!E15,IF('⑧1.活動計画変更（PR）'!C19="中止","",""))</f>
        <v/>
      </c>
      <c r="F19" s="833" t="str">
        <f>IF(C19="上期　変更",'⑦1.活動計画変更（PR）'!F15,IF('⑧1.活動計画変更（PR）'!C19="中止","",""))</f>
        <v/>
      </c>
      <c r="G19" s="834" t="str">
        <f>IF(C19="上期　変更",'⑦1.活動計画変更（PR）'!G15,IF('⑧1.活動計画変更（PR）'!C19="中止","",""))</f>
        <v/>
      </c>
      <c r="H19" s="844" t="str">
        <f>IF(C19="上期　変更",'⑦1.活動計画変更（PR）'!H15,IF('⑧1.活動計画変更（PR）'!C19="中止","",""))</f>
        <v/>
      </c>
      <c r="I19" s="835" t="str">
        <f>IF(C19="上期　変更",'⑦1.活動計画変更（PR）'!I15,IF('⑧1.活動計画変更（PR）'!C19="中止","",""))</f>
        <v/>
      </c>
      <c r="J19" s="840" t="str">
        <f t="shared" si="0"/>
        <v/>
      </c>
      <c r="M19" s="488"/>
      <c r="N19" s="488"/>
      <c r="O19" s="622"/>
      <c r="P19" s="488"/>
      <c r="Q19" s="488"/>
      <c r="R19" s="172"/>
      <c r="S19" s="172"/>
    </row>
    <row r="20" spans="2:19" ht="36" customHeight="1">
      <c r="B20" s="850" t="str">
        <f>IF('②4.実施状況（PR）'!G9="実施済","報告済","")</f>
        <v/>
      </c>
      <c r="C20" s="598" t="s">
        <v>286</v>
      </c>
      <c r="D20" s="700"/>
      <c r="E20" s="701"/>
      <c r="F20" s="701"/>
      <c r="G20" s="702"/>
      <c r="H20" s="843" t="str">
        <f>IF('⑧2.変更活動積算内訳（PR）'!T47=0,"",'⑧2.変更活動積算内訳（PR）'!T47)</f>
        <v/>
      </c>
      <c r="I20" s="703"/>
      <c r="J20" s="841" t="str">
        <f t="shared" si="0"/>
        <v/>
      </c>
      <c r="K20" s="157"/>
      <c r="M20" s="477"/>
      <c r="N20" s="477"/>
      <c r="O20" s="597"/>
      <c r="P20" s="477"/>
      <c r="Q20" s="477"/>
      <c r="R20" s="159"/>
      <c r="S20" s="159"/>
    </row>
    <row r="21" spans="2:19" ht="36" customHeight="1">
      <c r="B21" s="708" t="str">
        <f>IF('①4.事業内容（PR）'!B10="","",'①4.事業内容（PR）'!B10)</f>
        <v/>
      </c>
      <c r="C21" s="709" t="str">
        <f>IF(B21="","","申請時")</f>
        <v/>
      </c>
      <c r="D21" s="710" t="str">
        <f>IF('①4.事業内容（PR）'!C10="","",'①4.事業内容（PR）'!C10)</f>
        <v/>
      </c>
      <c r="E21" s="711" t="str">
        <f>IF('①4.事業内容（PR）'!D10="","",'①4.事業内容（PR）'!D10)</f>
        <v/>
      </c>
      <c r="F21" s="711" t="str">
        <f>IF('①4.事業内容（PR）'!F10="","",'①4.事業内容（PR）'!F10)</f>
        <v/>
      </c>
      <c r="G21" s="712" t="str">
        <f>IF('①4.事業内容（PR）'!H10="","",'①4.事業内容（PR）'!H10)</f>
        <v/>
      </c>
      <c r="H21" s="845">
        <f>IF('①7.積算内訳（PR）'!F56="","",'①7.積算内訳（PR）'!F56)</f>
        <v>0</v>
      </c>
      <c r="I21" s="713" t="str">
        <f>IF('①6.成果目標（PR）'!G17="","",('①6.成果目標（PR）'!G17*1000))</f>
        <v/>
      </c>
      <c r="J21" s="722" t="str">
        <f t="shared" si="0"/>
        <v/>
      </c>
      <c r="M21" s="488" t="str">
        <f>IF(C23="選択","",IF(C23="中止",-(H21),IF(C23="変更",(H23-H21),"")))</f>
        <v/>
      </c>
      <c r="N21" s="488" t="str">
        <f>IF(C23="選択","",IF(C23="中止",-(I21),IF(C23="変更",(I23-I21),"")))</f>
        <v/>
      </c>
      <c r="O21" s="622" t="str">
        <f t="shared" si="1"/>
        <v/>
      </c>
      <c r="P21" s="488" t="str">
        <f>IF(B21="","",IF(C23="変更",H23,IF(C23="中止",0,IF(B23="報告済",'⑦1.活動計画変更（PR）'!P16,IF(C22="上期　変更",H22,IF(C22="中止",0,H21))))))</f>
        <v/>
      </c>
      <c r="Q21" s="488" t="str">
        <f>IF(B21="","",IF(C23="変更",I23,IF(C23="中止",0,IF(B23="報告済",'⑦1.活動計画変更（PR）'!Q16,IF(C22="上期　変更",I22,IF(C22="中止",0,I21))))))</f>
        <v/>
      </c>
      <c r="R21" s="623">
        <f>IF(C23="変更",'⑧2.変更活動積算内訳（PR）'!U57,IF('⑧1.活動計画変更（PR）'!C23="中止",0,IF(B23="報告済",'⑧2.変更活動積算内訳（PR）'!G57,IF('⑧1.活動計画変更（PR）'!C22="上期　変更",'⑧2.変更活動積算内訳（PR）'!N57,IF('⑧1.活動計画変更（PR）'!C22="中止",0,'⑧2.変更活動積算内訳（PR）'!G57)))))</f>
        <v>0</v>
      </c>
      <c r="S21" s="623">
        <f>IF(C23="変更",'⑧2.変更活動積算内訳（PR）'!V57,IF('⑧1.活動計画変更（PR）'!C23="中止",0,IF(B23="報告済",'⑧2.変更活動積算内訳（PR）'!H57,IF('⑧1.活動計画変更（PR）'!C22="上期　変更",'⑧2.変更活動積算内訳（PR）'!O57,IF('⑧1.活動計画変更（PR）'!C22="中止",0,'⑧2.変更活動積算内訳（PR）'!H57)))))</f>
        <v>0</v>
      </c>
    </row>
    <row r="22" spans="2:19" ht="36" customHeight="1">
      <c r="B22" s="830"/>
      <c r="C22" s="831" t="str">
        <f>IF('⑦1.活動計画変更（PR）'!C17="変更","上期　変更",IF('⑦1.活動計画変更（PR）'!C17="選択","",'⑦1.活動計画変更（PR）'!C17))</f>
        <v/>
      </c>
      <c r="D22" s="832" t="str">
        <f>IF(C22="上期　変更",'⑦1.活動計画変更（PR）'!D17,IF('⑧1.活動計画変更（PR）'!C22="中止","",""))</f>
        <v/>
      </c>
      <c r="E22" s="833" t="str">
        <f>IF(C22="上期　変更",'⑦1.活動計画変更（PR）'!E17,IF('⑧1.活動計画変更（PR）'!C22="中止","",""))</f>
        <v/>
      </c>
      <c r="F22" s="833" t="str">
        <f>IF(C22="上期　変更",'⑦1.活動計画変更（PR）'!F17,IF('⑧1.活動計画変更（PR）'!C22="中止","",""))</f>
        <v/>
      </c>
      <c r="G22" s="834" t="str">
        <f>IF(C22="上期　変更",'⑦1.活動計画変更（PR）'!G17,IF('⑧1.活動計画変更（PR）'!C22="中止","",""))</f>
        <v/>
      </c>
      <c r="H22" s="844" t="str">
        <f>IF(C22="上期　変更",'⑦1.活動計画変更（PR）'!H17,IF('⑧1.活動計画変更（PR）'!C22="中止","",""))</f>
        <v/>
      </c>
      <c r="I22" s="835" t="str">
        <f>IF(C22="上期　変更",'⑦1.活動計画変更（PR）'!I17,IF('⑧1.活動計画変更（PR）'!C22="中止","",""))</f>
        <v/>
      </c>
      <c r="J22" s="842" t="str">
        <f t="shared" si="0"/>
        <v/>
      </c>
      <c r="M22" s="488"/>
      <c r="N22" s="488"/>
      <c r="O22" s="622"/>
      <c r="P22" s="488"/>
      <c r="Q22" s="488"/>
      <c r="R22" s="172"/>
      <c r="S22" s="172"/>
    </row>
    <row r="23" spans="2:19" ht="36" customHeight="1">
      <c r="B23" s="850" t="str">
        <f>IF('②4.実施状況（PR）'!G10="実施済","報告済","")</f>
        <v/>
      </c>
      <c r="C23" s="611" t="s">
        <v>286</v>
      </c>
      <c r="D23" s="700"/>
      <c r="E23" s="701"/>
      <c r="F23" s="701"/>
      <c r="G23" s="702"/>
      <c r="H23" s="843" t="str">
        <f>IF('⑧2.変更活動積算内訳（PR）'!T57=0,"",'⑧2.変更活動積算内訳（PR）'!T57)</f>
        <v/>
      </c>
      <c r="I23" s="703"/>
      <c r="J23" s="724" t="str">
        <f t="shared" si="0"/>
        <v/>
      </c>
      <c r="M23" s="477"/>
      <c r="N23" s="477"/>
      <c r="O23" s="597"/>
      <c r="P23" s="477"/>
      <c r="Q23" s="477"/>
      <c r="R23" s="159"/>
      <c r="S23" s="159"/>
    </row>
    <row r="24" spans="2:19" ht="36" customHeight="1">
      <c r="B24" s="708" t="str">
        <f>IF('①4.事業内容（PR）'!B11="","",'①4.事業内容（PR）'!B11)</f>
        <v/>
      </c>
      <c r="C24" s="714" t="str">
        <f>IF(B24="","","申請時")</f>
        <v/>
      </c>
      <c r="D24" s="710" t="str">
        <f>IF('①4.事業内容（PR）'!C11="","",'①4.事業内容（PR）'!C11)</f>
        <v/>
      </c>
      <c r="E24" s="711" t="str">
        <f>IF('①4.事業内容（PR）'!D11="","",'①4.事業内容（PR）'!D11)</f>
        <v/>
      </c>
      <c r="F24" s="711" t="str">
        <f>IF('①4.事業内容（PR）'!F11="","",'①4.事業内容（PR）'!F11)</f>
        <v/>
      </c>
      <c r="G24" s="712" t="str">
        <f>IF('①4.事業内容（PR）'!H11="","",'①4.事業内容（PR）'!H11)</f>
        <v/>
      </c>
      <c r="H24" s="845">
        <f>IF('①7.積算内訳（PR）'!F66="","",'①7.積算内訳（PR）'!F66)</f>
        <v>0</v>
      </c>
      <c r="I24" s="713" t="str">
        <f>IF('①6.成果目標（PR）'!G19="","",('①6.成果目標（PR）'!G19*1000))</f>
        <v/>
      </c>
      <c r="J24" s="722" t="str">
        <f t="shared" si="0"/>
        <v/>
      </c>
      <c r="M24" s="488" t="str">
        <f>IF(C26="選択","",IF(C26="中止",-(H24),IF(C26="変更",(H26-H24),"")))</f>
        <v/>
      </c>
      <c r="N24" s="488" t="str">
        <f>IF(C26="選択","",IF(C26="中止",-(I24),IF(C26="変更",(I26-I24),"")))</f>
        <v/>
      </c>
      <c r="O24" s="622" t="str">
        <f t="shared" si="1"/>
        <v/>
      </c>
      <c r="P24" s="488" t="str">
        <f>IF(B24="","",IF(C26="変更",H26,IF(C26="中止",0,IF(B26="報告済",'⑦1.活動計画変更（PR）'!P18,IF(C25="上期　変更",H25,IF(C25="中止",0,H24))))))</f>
        <v/>
      </c>
      <c r="Q24" s="488" t="str">
        <f>IF(B24="","",IF(C26="変更",I26,IF(C26="中止",0,IF(B26="報告済",'⑦1.活動計画変更（PR）'!Q18,IF(C25="上期　変更",I25,IF(C25="中止",0,I24))))))</f>
        <v/>
      </c>
      <c r="R24" s="623">
        <f>IF(C26="変更",'⑧2.変更活動積算内訳（PR）'!U67,IF('⑧1.活動計画変更（PR）'!C26="中止",0,IF(B26="報告済",'⑧2.変更活動積算内訳（PR）'!G67,IF('⑧1.活動計画変更（PR）'!C25="上期　変更",'⑧2.変更活動積算内訳（PR）'!N67,IF('⑧1.活動計画変更（PR）'!C25="中止",0,'⑧2.変更活動積算内訳（PR）'!G67)))))</f>
        <v>0</v>
      </c>
      <c r="S24" s="623">
        <f>IF(C26="変更",'⑧2.変更活動積算内訳（PR）'!V67,IF('⑧1.活動計画変更（PR）'!C26="中止",0,IF(B26="報告済",'⑧2.変更活動積算内訳（PR）'!H67,IF('⑧1.活動計画変更（PR）'!C25="上期　変更",'⑧2.変更活動積算内訳（PR）'!O67,IF('⑧1.活動計画変更（PR）'!C25="中止",0,'⑧2.変更活動積算内訳（PR）'!H67)))))</f>
        <v>0</v>
      </c>
    </row>
    <row r="25" spans="2:19" ht="36" customHeight="1">
      <c r="B25" s="830"/>
      <c r="C25" s="847" t="str">
        <f>IF('⑦1.活動計画変更（PR）'!C19="変更","上期　変更",IF('⑦1.活動計画変更（PR）'!C19="選択","",'⑦1.活動計画変更（PR）'!C19))</f>
        <v/>
      </c>
      <c r="D25" s="832" t="str">
        <f>IF(C25="上期　変更",'⑦1.活動計画変更（PR）'!D19,IF('⑧1.活動計画変更（PR）'!C25="中止","",""))</f>
        <v/>
      </c>
      <c r="E25" s="833" t="str">
        <f>IF(C25="上期　変更",'⑦1.活動計画変更（PR）'!E19,IF('⑧1.活動計画変更（PR）'!C25="中止","",""))</f>
        <v/>
      </c>
      <c r="F25" s="833" t="str">
        <f>IF(C25="上期　変更",'⑦1.活動計画変更（PR）'!F19,IF('⑧1.活動計画変更（PR）'!C25="中止","",""))</f>
        <v/>
      </c>
      <c r="G25" s="834" t="str">
        <f>IF(C25="上期　変更",'⑦1.活動計画変更（PR）'!G19,IF('⑧1.活動計画変更（PR）'!C25="中止","",""))</f>
        <v/>
      </c>
      <c r="H25" s="844" t="str">
        <f>IF(C25="上期　変更",'⑦1.活動計画変更（PR）'!H19,IF('⑧1.活動計画変更（PR）'!C25="中止","",""))</f>
        <v/>
      </c>
      <c r="I25" s="835" t="str">
        <f>IF(C25="上期　変更",'⑦1.活動計画変更（PR）'!I19,IF('⑧1.活動計画変更（PR）'!C25="中止","",""))</f>
        <v/>
      </c>
      <c r="J25" s="842" t="str">
        <f t="shared" si="0"/>
        <v/>
      </c>
      <c r="M25" s="488"/>
      <c r="N25" s="488"/>
      <c r="O25" s="622"/>
      <c r="P25" s="488"/>
      <c r="Q25" s="488"/>
      <c r="R25" s="172"/>
      <c r="S25" s="172"/>
    </row>
    <row r="26" spans="2:19" ht="36" customHeight="1">
      <c r="B26" s="850" t="str">
        <f>IF('②4.実施状況（PR）'!G11="実施済","報告済","")</f>
        <v/>
      </c>
      <c r="C26" s="598" t="s">
        <v>286</v>
      </c>
      <c r="D26" s="700"/>
      <c r="E26" s="701"/>
      <c r="F26" s="701"/>
      <c r="G26" s="702"/>
      <c r="H26" s="843" t="str">
        <f>IF('⑧2.変更活動積算内訳（PR）'!T67=0,"",'⑧2.変更活動積算内訳（PR）'!T67)</f>
        <v/>
      </c>
      <c r="I26" s="703"/>
      <c r="J26" s="724" t="str">
        <f t="shared" si="0"/>
        <v/>
      </c>
      <c r="M26" s="477"/>
      <c r="N26" s="477"/>
      <c r="O26" s="597"/>
      <c r="P26" s="477"/>
      <c r="Q26" s="477"/>
      <c r="R26" s="159"/>
      <c r="S26" s="159"/>
    </row>
    <row r="27" spans="2:19" ht="36" customHeight="1">
      <c r="B27" s="708" t="str">
        <f>IF('①4.事業内容（PR）'!B12="","",'①4.事業内容（PR）'!B12)</f>
        <v/>
      </c>
      <c r="C27" s="709" t="str">
        <f>IF(B27="","","申請時")</f>
        <v/>
      </c>
      <c r="D27" s="710" t="str">
        <f>IF('①4.事業内容（PR）'!C12="","",'①4.事業内容（PR）'!C12)</f>
        <v/>
      </c>
      <c r="E27" s="711" t="str">
        <f>IF('①4.事業内容（PR）'!D12="","",'①4.事業内容（PR）'!D12)</f>
        <v/>
      </c>
      <c r="F27" s="711" t="str">
        <f>IF('①4.事業内容（PR）'!F12="","",'①4.事業内容（PR）'!F12)</f>
        <v/>
      </c>
      <c r="G27" s="712" t="str">
        <f>IF('①4.事業内容（PR）'!H12="","",'①4.事業内容（PR）'!H12)</f>
        <v/>
      </c>
      <c r="H27" s="845">
        <f>IF('①7.積算内訳（PR）'!F76="","",'①7.積算内訳（PR）'!F76)</f>
        <v>0</v>
      </c>
      <c r="I27" s="713" t="str">
        <f>IF('①6.成果目標（PR）'!G21="","",('①6.成果目標（PR）'!G21*1000))</f>
        <v/>
      </c>
      <c r="J27" s="722" t="str">
        <f t="shared" si="0"/>
        <v/>
      </c>
      <c r="M27" s="488" t="str">
        <f>IF(C29="選択","",IF(C29="中止",-(H27),IF(C29="変更",(H29-H27),"")))</f>
        <v/>
      </c>
      <c r="N27" s="488" t="str">
        <f>IF(C29="選択","",IF(C29="中止",-(I27),IF(C29="変更",(I29-I27),"")))</f>
        <v/>
      </c>
      <c r="O27" s="622" t="str">
        <f t="shared" si="1"/>
        <v/>
      </c>
      <c r="P27" s="488" t="str">
        <f>IF(B27="","",IF(C29="変更",H29,IF(C29="中止",0,IF(B29="報告済",'⑦1.活動計画変更（PR）'!P20,IF(C28="上期　変更",H28,IF(C28="中止",0,H27))))))</f>
        <v/>
      </c>
      <c r="Q27" s="488" t="str">
        <f>IF(B27="","",IF(C29="変更",I29,IF(C29="中止",0,IF(B29="報告済",'⑦1.活動計画変更（PR）'!Q20,IF(C28="上期　変更",I28,IF(C28="中止",0,I27))))))</f>
        <v/>
      </c>
      <c r="R27" s="623">
        <f>IF(C29="変更",'⑧2.変更活動積算内訳（PR）'!U77,IF('⑧1.活動計画変更（PR）'!C29="中止",0,IF(B29="報告済",'⑧2.変更活動積算内訳（PR）'!G77,IF('⑧1.活動計画変更（PR）'!C28="上期　変更",'⑧2.変更活動積算内訳（PR）'!N77,IF('⑧1.活動計画変更（PR）'!C28="中止",0,'⑧2.変更活動積算内訳（PR）'!G77)))))</f>
        <v>0</v>
      </c>
      <c r="S27" s="623">
        <f>IF(C29="変更",'⑧2.変更活動積算内訳（PR）'!V77,IF('⑧1.活動計画変更（PR）'!C29="中止",0,IF(B29="報告済",'⑧2.変更活動積算内訳（PR）'!H77,IF('⑧1.活動計画変更（PR）'!C28="上期　変更",'⑧2.変更活動積算内訳（PR）'!O77,IF('⑧1.活動計画変更（PR）'!C28="中止",0,'⑧2.変更活動積算内訳（PR）'!H77)))))</f>
        <v>0</v>
      </c>
    </row>
    <row r="28" spans="2:19" ht="36" customHeight="1">
      <c r="B28" s="830"/>
      <c r="C28" s="847" t="str">
        <f>IF('⑦1.活動計画変更（PR）'!C21="変更","上期　変更",IF('⑦1.活動計画変更（PR）'!C21="選択","",'⑦1.活動計画変更（PR）'!C21))</f>
        <v/>
      </c>
      <c r="D28" s="832" t="str">
        <f>IF(C28="上期　変更",'⑦1.活動計画変更（PR）'!D21,IF('⑧1.活動計画変更（PR）'!C28="中止","",""))</f>
        <v/>
      </c>
      <c r="E28" s="833" t="str">
        <f>IF(C28="上期　変更",'⑦1.活動計画変更（PR）'!E21,IF('⑧1.活動計画変更（PR）'!C28="中止","",""))</f>
        <v/>
      </c>
      <c r="F28" s="833" t="str">
        <f>IF(C28="上期　変更",'⑦1.活動計画変更（PR）'!F21,IF('⑧1.活動計画変更（PR）'!C28="中止","",""))</f>
        <v/>
      </c>
      <c r="G28" s="834" t="str">
        <f>IF(C28="上期　変更",'⑦1.活動計画変更（PR）'!G21,IF('⑧1.活動計画変更（PR）'!C28="中止","",""))</f>
        <v/>
      </c>
      <c r="H28" s="844" t="str">
        <f>IF(C28="上期　変更",'⑦1.活動計画変更（PR）'!H21,IF('⑧1.活動計画変更（PR）'!C28="中止","",""))</f>
        <v/>
      </c>
      <c r="I28" s="835" t="str">
        <f>IF(C28="上期　変更",'⑦1.活動計画変更（PR）'!I21,IF('⑧1.活動計画変更（PR）'!C28="中止","",""))</f>
        <v/>
      </c>
      <c r="J28" s="842" t="str">
        <f t="shared" si="0"/>
        <v/>
      </c>
      <c r="M28" s="488"/>
      <c r="N28" s="488"/>
      <c r="O28" s="622"/>
      <c r="P28" s="488"/>
      <c r="Q28" s="488"/>
      <c r="R28" s="172"/>
      <c r="S28" s="172"/>
    </row>
    <row r="29" spans="2:19" ht="36" customHeight="1">
      <c r="B29" s="850" t="str">
        <f>IF('②4.実施状況（PR）'!G12="実施済","報告済","")</f>
        <v/>
      </c>
      <c r="C29" s="598" t="s">
        <v>286</v>
      </c>
      <c r="D29" s="700"/>
      <c r="E29" s="701"/>
      <c r="F29" s="701"/>
      <c r="G29" s="702"/>
      <c r="H29" s="843" t="str">
        <f>IF('⑧2.変更活動積算内訳（PR）'!T77=0,"",'⑧2.変更活動積算内訳（PR）'!T77)</f>
        <v/>
      </c>
      <c r="I29" s="703"/>
      <c r="J29" s="724" t="str">
        <f t="shared" si="0"/>
        <v/>
      </c>
      <c r="M29" s="477"/>
      <c r="N29" s="477"/>
      <c r="O29" s="597"/>
      <c r="P29" s="477"/>
      <c r="Q29" s="477"/>
      <c r="R29" s="159"/>
      <c r="S29" s="159"/>
    </row>
    <row r="30" spans="2:19" ht="36" customHeight="1">
      <c r="B30" s="708" t="str">
        <f>IF('①4.事業内容（PR）'!B13="","",'①4.事業内容（PR）'!B13)</f>
        <v/>
      </c>
      <c r="C30" s="709" t="str">
        <f>IF(B30="","","申請時")</f>
        <v/>
      </c>
      <c r="D30" s="710" t="str">
        <f>IF('①4.事業内容（PR）'!C13="","",'①4.事業内容（PR）'!C13)</f>
        <v/>
      </c>
      <c r="E30" s="711" t="str">
        <f>IF('①4.事業内容（PR）'!D13="","",'①4.事業内容（PR）'!D13)</f>
        <v/>
      </c>
      <c r="F30" s="711" t="str">
        <f>IF('①4.事業内容（PR）'!F13="","",'①4.事業内容（PR）'!F13)</f>
        <v/>
      </c>
      <c r="G30" s="712" t="str">
        <f>IF('①4.事業内容（PR）'!H13="","",'①4.事業内容（PR）'!H13)</f>
        <v/>
      </c>
      <c r="H30" s="845">
        <f>IF('①7.積算内訳（PR）'!F86="","",'①7.積算内訳（PR）'!F86)</f>
        <v>0</v>
      </c>
      <c r="I30" s="713" t="str">
        <f>IF('①6.成果目標（PR）'!G23="","",('①6.成果目標（PR）'!G23*1000))</f>
        <v/>
      </c>
      <c r="J30" s="722" t="str">
        <f t="shared" si="0"/>
        <v/>
      </c>
      <c r="M30" s="488" t="str">
        <f>IF(C32="選択","",IF(C32="中止",-(H30),IF(C32="変更",(H32-H30),"")))</f>
        <v/>
      </c>
      <c r="N30" s="488" t="str">
        <f>IF(C32="選択","",IF(C32="中止",-(I30),IF(C32="変更",(I32-I30),"")))</f>
        <v/>
      </c>
      <c r="O30" s="622" t="str">
        <f t="shared" si="1"/>
        <v/>
      </c>
      <c r="P30" s="488" t="str">
        <f>IF(B30="","",IF(C32="変更",H32,IF(C32="中止",0,IF(B32="報告済",'⑦1.活動計画変更（PR）'!P22,IF(C31="上期　変更",H31,IF(C31="中止",0,H30))))))</f>
        <v/>
      </c>
      <c r="Q30" s="488" t="str">
        <f>IF(B30="","",IF(C32="変更",I32,IF(C32="中止",0,IF(B32="報告済",'⑦1.活動計画変更（PR）'!Q22,IF(C31="上期　変更",I31,IF(C31="中止",0,I30))))))</f>
        <v/>
      </c>
      <c r="R30" s="623">
        <f>IF(C32="変更",'⑧2.変更活動積算内訳（PR）'!U87,IF('⑧1.活動計画変更（PR）'!C32="中止",0,IF(B32="報告済",'⑧2.変更活動積算内訳（PR）'!G87,IF('⑧1.活動計画変更（PR）'!C31="上期　変更",'⑧2.変更活動積算内訳（PR）'!N87,IF('⑧1.活動計画変更（PR）'!C31="中止",0,'⑧2.変更活動積算内訳（PR）'!G87)))))</f>
        <v>0</v>
      </c>
      <c r="S30" s="623">
        <f>IF(C32="変更",'⑧2.変更活動積算内訳（PR）'!V87,IF('⑧1.活動計画変更（PR）'!C32="中止",0,IF(B32="報告済",'⑧2.変更活動積算内訳（PR）'!H87,IF('⑧1.活動計画変更（PR）'!C31="上期　変更",'⑧2.変更活動積算内訳（PR）'!O87,IF('⑧1.活動計画変更（PR）'!C31="中止",0,'⑧2.変更活動積算内訳（PR）'!H87)))))</f>
        <v>0</v>
      </c>
    </row>
    <row r="31" spans="2:19" ht="36" customHeight="1">
      <c r="B31" s="830"/>
      <c r="C31" s="847" t="str">
        <f>IF('⑦1.活動計画変更（PR）'!C23="変更","上期　変更",IF('⑦1.活動計画変更（PR）'!C23="選択","",'⑦1.活動計画変更（PR）'!C23))</f>
        <v/>
      </c>
      <c r="D31" s="832" t="str">
        <f>IF(C31="上期　変更",'⑦1.活動計画変更（PR）'!D23,IF('⑧1.活動計画変更（PR）'!C31="中止","",""))</f>
        <v/>
      </c>
      <c r="E31" s="833" t="str">
        <f>IF(C31="上期　変更",'⑦1.活動計画変更（PR）'!E23,IF('⑧1.活動計画変更（PR）'!C31="中止","",""))</f>
        <v/>
      </c>
      <c r="F31" s="833" t="str">
        <f>IF(C31="上期　変更",'⑦1.活動計画変更（PR）'!F23,IF('⑧1.活動計画変更（PR）'!C31="中止","",""))</f>
        <v/>
      </c>
      <c r="G31" s="834" t="str">
        <f>IF(C31="上期　変更",'⑦1.活動計画変更（PR）'!G23,IF('⑧1.活動計画変更（PR）'!C31="中止","",""))</f>
        <v/>
      </c>
      <c r="H31" s="844" t="str">
        <f>IF(C31="上期　変更",'⑦1.活動計画変更（PR）'!H23,IF('⑧1.活動計画変更（PR）'!C31="中止","",""))</f>
        <v/>
      </c>
      <c r="I31" s="835" t="str">
        <f>IF(C31="上期　変更",'⑦1.活動計画変更（PR）'!I23,IF('⑧1.活動計画変更（PR）'!C31="中止","",""))</f>
        <v/>
      </c>
      <c r="J31" s="842" t="str">
        <f t="shared" si="0"/>
        <v/>
      </c>
      <c r="M31" s="488"/>
      <c r="N31" s="488"/>
      <c r="O31" s="622"/>
      <c r="P31" s="488"/>
      <c r="Q31" s="488"/>
      <c r="R31" s="172"/>
      <c r="S31" s="172"/>
    </row>
    <row r="32" spans="2:19" ht="36" customHeight="1">
      <c r="B32" s="850" t="str">
        <f>IF('②4.実施状況（PR）'!G13="実施済","報告済","")</f>
        <v/>
      </c>
      <c r="C32" s="598" t="s">
        <v>286</v>
      </c>
      <c r="D32" s="700"/>
      <c r="E32" s="701"/>
      <c r="F32" s="701"/>
      <c r="G32" s="702"/>
      <c r="H32" s="843" t="str">
        <f>IF('⑧2.変更活動積算内訳（PR）'!T87=0,"",'⑧2.変更活動積算内訳（PR）'!T87)</f>
        <v/>
      </c>
      <c r="I32" s="703"/>
      <c r="J32" s="724" t="str">
        <f t="shared" si="0"/>
        <v/>
      </c>
      <c r="M32" s="477"/>
      <c r="N32" s="477"/>
      <c r="O32" s="597"/>
      <c r="P32" s="477"/>
      <c r="Q32" s="477"/>
      <c r="R32" s="159"/>
      <c r="S32" s="159"/>
    </row>
    <row r="33" spans="2:19" ht="36" customHeight="1">
      <c r="B33" s="708" t="str">
        <f>IF('①4.事業内容（PR）'!B14="","",'①4.事業内容（PR）'!B14)</f>
        <v/>
      </c>
      <c r="C33" s="709" t="str">
        <f>IF(B33="","","申請時")</f>
        <v/>
      </c>
      <c r="D33" s="710" t="str">
        <f>IF('①4.事業内容（PR）'!C14="","",'①4.事業内容（PR）'!C14)</f>
        <v/>
      </c>
      <c r="E33" s="711" t="str">
        <f>IF('①4.事業内容（PR）'!D14="","",'①4.事業内容（PR）'!D14)</f>
        <v/>
      </c>
      <c r="F33" s="711" t="str">
        <f>IF('①4.事業内容（PR）'!F14="","",'①4.事業内容（PR）'!F14)</f>
        <v/>
      </c>
      <c r="G33" s="712" t="str">
        <f>IF('①4.事業内容（PR）'!H14="","",'①4.事業内容（PR）'!H14)</f>
        <v/>
      </c>
      <c r="H33" s="845">
        <f>IF('①7.積算内訳（PR）'!F96="","",'①7.積算内訳（PR）'!F96)</f>
        <v>0</v>
      </c>
      <c r="I33" s="713" t="str">
        <f>IF('①6.成果目標（PR）'!G25="","",('①6.成果目標（PR）'!G25*1000))</f>
        <v/>
      </c>
      <c r="J33" s="722" t="str">
        <f t="shared" si="0"/>
        <v/>
      </c>
      <c r="M33" s="488" t="str">
        <f>IF(C35="選択","",IF(C35="中止",-(H33),IF(C35="変更",(H35-H33),"")))</f>
        <v/>
      </c>
      <c r="N33" s="488" t="str">
        <f>IF(C35="選択","",IF(C35="中止",-(I33),IF(C35="変更",(I35-I33),"")))</f>
        <v/>
      </c>
      <c r="O33" s="622" t="str">
        <f t="shared" si="1"/>
        <v/>
      </c>
      <c r="P33" s="488" t="str">
        <f>IF(B33="","",IF(C35="変更",H35,IF(C35="中止",0,IF(B35="報告済",'⑦1.活動計画変更（PR）'!P24,IF(C34="上期　変更",H34,IF(C34="中止",0,H33))))))</f>
        <v/>
      </c>
      <c r="Q33" s="488" t="str">
        <f>IF(B33="","",IF(C35="変更",I35,IF(C35="中止",0,IF(B35="報告済",'⑦1.活動計画変更（PR）'!Q24,IF(C34="上期　変更",I34,IF(C34="中止",0,I33))))))</f>
        <v/>
      </c>
      <c r="R33" s="623">
        <f>IF(C35="変更",'⑧2.変更活動積算内訳（PR）'!U97,IF('⑧1.活動計画変更（PR）'!C35="中止",0,IF(B35="報告済",'⑧2.変更活動積算内訳（PR）'!G97,IF('⑧1.活動計画変更（PR）'!C34="上期　変更",'⑧2.変更活動積算内訳（PR）'!N97,IF('⑧1.活動計画変更（PR）'!C34="中止",0,'⑧2.変更活動積算内訳（PR）'!G97)))))</f>
        <v>0</v>
      </c>
      <c r="S33" s="623">
        <f>IF(C35="変更",'⑧2.変更活動積算内訳（PR）'!V97,IF('⑧1.活動計画変更（PR）'!C35="中止",0,IF(B35="報告済",'⑧2.変更活動積算内訳（PR）'!H97,IF('⑧1.活動計画変更（PR）'!C34="上期　変更",'⑧2.変更活動積算内訳（PR）'!O97,IF('⑧1.活動計画変更（PR）'!C34="中止",0,'⑧2.変更活動積算内訳（PR）'!H97)))))</f>
        <v>0</v>
      </c>
    </row>
    <row r="34" spans="2:19" ht="36" customHeight="1">
      <c r="B34" s="830"/>
      <c r="C34" s="831" t="str">
        <f>IF('⑦1.活動計画変更（PR）'!C25="変更","上期　変更",IF('⑦1.活動計画変更（PR）'!C25="選択","",'⑦1.活動計画変更（PR）'!C25))</f>
        <v/>
      </c>
      <c r="D34" s="832" t="str">
        <f>IF(C34="上期　変更",'⑦1.活動計画変更（PR）'!D25,IF('⑧1.活動計画変更（PR）'!C34="中止","",""))</f>
        <v/>
      </c>
      <c r="E34" s="833" t="str">
        <f>IF(C34="上期　変更",'⑦1.活動計画変更（PR）'!E25,IF('⑧1.活動計画変更（PR）'!C34="中止","",""))</f>
        <v/>
      </c>
      <c r="F34" s="833" t="str">
        <f>IF(C34="上期　変更",'⑦1.活動計画変更（PR）'!F25,IF('⑧1.活動計画変更（PR）'!C34="中止","",""))</f>
        <v/>
      </c>
      <c r="G34" s="834" t="str">
        <f>IF(C34="上期　変更",'⑦1.活動計画変更（PR）'!G25,IF('⑧1.活動計画変更（PR）'!C34="中止","",""))</f>
        <v/>
      </c>
      <c r="H34" s="844" t="str">
        <f>IF(C34="上期　変更",'⑦1.活動計画変更（PR）'!H25,IF('⑧1.活動計画変更（PR）'!C34="中止","",""))</f>
        <v/>
      </c>
      <c r="I34" s="835" t="str">
        <f>IF(C34="上期　変更",'⑦1.活動計画変更（PR）'!I25,IF('⑧1.活動計画変更（PR）'!C34="中止","",""))</f>
        <v/>
      </c>
      <c r="J34" s="842" t="str">
        <f t="shared" si="0"/>
        <v/>
      </c>
      <c r="M34" s="488"/>
      <c r="N34" s="488"/>
      <c r="O34" s="622"/>
      <c r="P34" s="488"/>
      <c r="Q34" s="488"/>
      <c r="R34" s="172"/>
      <c r="S34" s="172"/>
    </row>
    <row r="35" spans="2:19" ht="36" customHeight="1">
      <c r="B35" s="850" t="str">
        <f>IF('②4.実施状況（PR）'!G14="実施済","報告済","")</f>
        <v/>
      </c>
      <c r="C35" s="611" t="s">
        <v>286</v>
      </c>
      <c r="D35" s="700"/>
      <c r="E35" s="701"/>
      <c r="F35" s="701"/>
      <c r="G35" s="702"/>
      <c r="H35" s="843" t="str">
        <f>IF('⑧2.変更活動積算内訳（PR）'!T97=0,"",'⑧2.変更活動積算内訳（PR）'!T97)</f>
        <v/>
      </c>
      <c r="I35" s="703"/>
      <c r="J35" s="724" t="str">
        <f t="shared" si="0"/>
        <v/>
      </c>
      <c r="M35" s="477"/>
      <c r="N35" s="477"/>
      <c r="O35" s="597"/>
      <c r="P35" s="477"/>
      <c r="Q35" s="477"/>
      <c r="R35" s="159"/>
      <c r="S35" s="159"/>
    </row>
    <row r="36" spans="2:19" ht="36" customHeight="1">
      <c r="B36" s="708" t="str">
        <f>IF('①4.事業内容（PR）'!B15="","",'①4.事業内容（PR）'!B15)</f>
        <v/>
      </c>
      <c r="C36" s="714" t="str">
        <f>IF(B36="","","申請時")</f>
        <v/>
      </c>
      <c r="D36" s="710" t="str">
        <f>IF('①4.事業内容（PR）'!C15="","",'①4.事業内容（PR）'!C15)</f>
        <v/>
      </c>
      <c r="E36" s="711" t="str">
        <f>IF('①4.事業内容（PR）'!D15="","",'①4.事業内容（PR）'!D15)</f>
        <v/>
      </c>
      <c r="F36" s="711" t="str">
        <f>IF('①4.事業内容（PR）'!F15="","",'①4.事業内容（PR）'!F15)</f>
        <v/>
      </c>
      <c r="G36" s="712" t="str">
        <f>IF('①4.事業内容（PR）'!H15="","",'①4.事業内容（PR）'!H15)</f>
        <v/>
      </c>
      <c r="H36" s="845">
        <f>IF('①7.積算内訳（PR）'!F106="","",'①7.積算内訳（PR）'!F106)</f>
        <v>0</v>
      </c>
      <c r="I36" s="713" t="str">
        <f>IF('①6.成果目標（PR）'!G27="","",('①6.成果目標（PR）'!G27*1000))</f>
        <v/>
      </c>
      <c r="J36" s="722" t="str">
        <f t="shared" si="0"/>
        <v/>
      </c>
      <c r="M36" s="488" t="str">
        <f>IF(C38="選択","",IF(C38="中止",-(H36),IF(C38="変更",(H38-H36),"")))</f>
        <v/>
      </c>
      <c r="N36" s="488" t="str">
        <f>IF(C38="選択","",IF(C38="中止",-(I36),IF(C38="変更",(I38-I36),"")))</f>
        <v/>
      </c>
      <c r="O36" s="622" t="str">
        <f t="shared" si="1"/>
        <v/>
      </c>
      <c r="P36" s="488" t="str">
        <f>IF(B36="","",IF(C38="変更",H38,IF(C38="中止",0,IF(B38="報告済",'⑦1.活動計画変更（PR）'!P26,IF(C37="上期　変更",H37,IF(C37="中止",0,H36))))))</f>
        <v/>
      </c>
      <c r="Q36" s="488" t="str">
        <f>IF(B36="","",IF(C38="変更",I38,IF(C38="中止",0,IF(B38="報告済",'⑦1.活動計画変更（PR）'!Q26,IF(C37="上期　変更",I37,IF(C37="中止",0,I36))))))</f>
        <v/>
      </c>
      <c r="R36" s="623">
        <f>IF(C38="変更",'⑧2.変更活動積算内訳（PR）'!U107,IF('⑧1.活動計画変更（PR）'!C38="中止",0,IF(B38="報告済",'⑧2.変更活動積算内訳（PR）'!G107,IF('⑧1.活動計画変更（PR）'!C37="上期　変更",'⑧2.変更活動積算内訳（PR）'!N107,IF('⑧1.活動計画変更（PR）'!C37="中止",0,'⑧2.変更活動積算内訳（PR）'!G107)))))</f>
        <v>0</v>
      </c>
      <c r="S36" s="623">
        <f>IF(C38="変更",'⑧2.変更活動積算内訳（PR）'!V107,IF('⑧1.活動計画変更（PR）'!C38="中止",0,IF(B38="報告済",'⑧2.変更活動積算内訳（PR）'!H107,IF('⑧1.活動計画変更（PR）'!C37="上期　変更",'⑧2.変更活動積算内訳（PR）'!O107,IF('⑧1.活動計画変更（PR）'!C37="中止",0,'⑧2.変更活動積算内訳（PR）'!H107)))))</f>
        <v>0</v>
      </c>
    </row>
    <row r="37" spans="2:19" ht="36" customHeight="1">
      <c r="B37" s="830"/>
      <c r="C37" s="847" t="str">
        <f>IF('⑦1.活動計画変更（PR）'!C27="変更","上期　変更",IF('⑦1.活動計画変更（PR）'!C27="選択","",'⑦1.活動計画変更（PR）'!C27))</f>
        <v/>
      </c>
      <c r="D37" s="832" t="str">
        <f>IF(C37="上期　変更",'⑦1.活動計画変更（PR）'!D27,IF('⑧1.活動計画変更（PR）'!C37="中止","",""))</f>
        <v/>
      </c>
      <c r="E37" s="833" t="str">
        <f>IF(C37="上期　変更",'⑦1.活動計画変更（PR）'!E27,IF('⑧1.活動計画変更（PR）'!C37="中止","",""))</f>
        <v/>
      </c>
      <c r="F37" s="833" t="str">
        <f>IF(C37="上期　変更",'⑦1.活動計画変更（PR）'!F27,IF('⑧1.活動計画変更（PR）'!C37="中止","",""))</f>
        <v/>
      </c>
      <c r="G37" s="834" t="str">
        <f>IF(C37="上期　変更",'⑦1.活動計画変更（PR）'!G27,IF('⑧1.活動計画変更（PR）'!C37="中止","",""))</f>
        <v/>
      </c>
      <c r="H37" s="844" t="str">
        <f>IF(C37="上期　変更",'⑦1.活動計画変更（PR）'!H27,IF('⑧1.活動計画変更（PR）'!C37="中止","",""))</f>
        <v/>
      </c>
      <c r="I37" s="835" t="str">
        <f>IF(C37="上期　変更",'⑦1.活動計画変更（PR）'!I27,IF('⑧1.活動計画変更（PR）'!C37="中止","",""))</f>
        <v/>
      </c>
      <c r="J37" s="842" t="str">
        <f t="shared" si="0"/>
        <v/>
      </c>
      <c r="M37" s="488"/>
      <c r="N37" s="488"/>
      <c r="O37" s="622"/>
      <c r="P37" s="488"/>
      <c r="Q37" s="488"/>
      <c r="R37" s="172"/>
      <c r="S37" s="172"/>
    </row>
    <row r="38" spans="2:19" ht="36" customHeight="1">
      <c r="B38" s="850" t="str">
        <f>IF('②4.実施状況（PR）'!G15="実施済","報告済","")</f>
        <v/>
      </c>
      <c r="C38" s="598" t="s">
        <v>286</v>
      </c>
      <c r="D38" s="700"/>
      <c r="E38" s="701"/>
      <c r="F38" s="701"/>
      <c r="G38" s="702"/>
      <c r="H38" s="843" t="str">
        <f>IF('⑧2.変更活動積算内訳（PR）'!T107=0,"",'⑧2.変更活動積算内訳（PR）'!T107)</f>
        <v/>
      </c>
      <c r="I38" s="703"/>
      <c r="J38" s="724" t="str">
        <f t="shared" si="0"/>
        <v/>
      </c>
      <c r="M38" s="477"/>
      <c r="N38" s="477"/>
      <c r="O38" s="597"/>
      <c r="P38" s="477"/>
      <c r="Q38" s="477"/>
      <c r="R38" s="159"/>
      <c r="S38" s="159"/>
    </row>
    <row r="39" spans="2:19" ht="36" customHeight="1">
      <c r="B39" s="708" t="str">
        <f>IF('①4.事業内容（PR）'!B16="","",'①4.事業内容（PR）'!B16)</f>
        <v/>
      </c>
      <c r="C39" s="709" t="str">
        <f>IF(B39="","","申請時")</f>
        <v/>
      </c>
      <c r="D39" s="710" t="str">
        <f>IF('①4.事業内容（PR）'!C16="","",'①4.事業内容（PR）'!C16)</f>
        <v/>
      </c>
      <c r="E39" s="711" t="str">
        <f>IF('①4.事業内容（PR）'!D16="","",'①4.事業内容（PR）'!D16)</f>
        <v/>
      </c>
      <c r="F39" s="711" t="str">
        <f>IF('①4.事業内容（PR）'!F16="","",'①4.事業内容（PR）'!F16)</f>
        <v/>
      </c>
      <c r="G39" s="712" t="str">
        <f>IF('①4.事業内容（PR）'!H16="","",'①4.事業内容（PR）'!H16)</f>
        <v/>
      </c>
      <c r="H39" s="845">
        <f>IF('①7.積算内訳（PR）'!F116="","",'①7.積算内訳（PR）'!F116)</f>
        <v>0</v>
      </c>
      <c r="I39" s="713" t="str">
        <f>IF('①6.成果目標（PR）'!G29="","",('①6.成果目標（PR）'!G29*1000))</f>
        <v/>
      </c>
      <c r="J39" s="722" t="str">
        <f t="shared" si="0"/>
        <v/>
      </c>
      <c r="M39" s="488" t="str">
        <f>IF(C41="選択","",IF(C41="中止",-(H39),IF(C41="変更",(H41-H39),"")))</f>
        <v/>
      </c>
      <c r="N39" s="488" t="str">
        <f>IF(C41="選択","",IF(C41="中止",-(I39),IF(C41="変更",(I41-I39),"")))</f>
        <v/>
      </c>
      <c r="O39" s="622" t="str">
        <f t="shared" si="1"/>
        <v/>
      </c>
      <c r="P39" s="488" t="str">
        <f>IF(B39="","",IF(C41="変更",H41,IF(C41="中止",0,IF(B41="報告済",'⑦1.活動計画変更（PR）'!P28,IF(C40="上期　変更",H40,IF(C40="中止",0,H39))))))</f>
        <v/>
      </c>
      <c r="Q39" s="488" t="str">
        <f>IF(B39="","",IF(C41="変更",I41,IF(C41="中止",0,IF(B41="報告済",'⑦1.活動計画変更（PR）'!Q28,IF(C40="上期　変更",I40,IF(C40="中止",0,I39))))))</f>
        <v/>
      </c>
      <c r="R39" s="623">
        <f>IF(C41="変更",'⑧2.変更活動積算内訳（PR）'!U117,IF('⑧1.活動計画変更（PR）'!C41="中止",0,IF(B41="報告済",'⑧2.変更活動積算内訳（PR）'!G117,IF('⑧1.活動計画変更（PR）'!C40="上期　変更",'⑧2.変更活動積算内訳（PR）'!N117,IF('⑧1.活動計画変更（PR）'!C40="中止",0,'⑧2.変更活動積算内訳（PR）'!G117)))))</f>
        <v>0</v>
      </c>
      <c r="S39" s="623">
        <f>IF(C41="変更",'⑧2.変更活動積算内訳（PR）'!V117,IF('⑧1.活動計画変更（PR）'!C41="中止",0,IF(B41="報告済",'⑧2.変更活動積算内訳（PR）'!H117,IF('⑧1.活動計画変更（PR）'!C40="上期　変更",'⑧2.変更活動積算内訳（PR）'!O117,IF('⑧1.活動計画変更（PR）'!C40="中止",0,'⑧2.変更活動積算内訳（PR）'!H117)))))</f>
        <v>0</v>
      </c>
    </row>
    <row r="40" spans="2:19" ht="36" customHeight="1">
      <c r="B40" s="830"/>
      <c r="C40" s="831" t="str">
        <f>IF('⑦1.活動計画変更（PR）'!C29="変更","上期　変更",IF('⑦1.活動計画変更（PR）'!C29="選択","",'⑦1.活動計画変更（PR）'!C29))</f>
        <v/>
      </c>
      <c r="D40" s="832" t="str">
        <f>IF(C40="上期　変更",'⑦1.活動計画変更（PR）'!D29,IF('⑧1.活動計画変更（PR）'!C40="中止","",""))</f>
        <v/>
      </c>
      <c r="E40" s="833" t="str">
        <f>IF(C40="上期　変更",'⑦1.活動計画変更（PR）'!E29,IF('⑧1.活動計画変更（PR）'!C40="中止","",""))</f>
        <v/>
      </c>
      <c r="F40" s="833" t="str">
        <f>IF(C40="上期　変更",'⑦1.活動計画変更（PR）'!F29,IF('⑧1.活動計画変更（PR）'!C40="中止","",""))</f>
        <v/>
      </c>
      <c r="G40" s="834" t="str">
        <f>IF(C40="上期　変更",'⑦1.活動計画変更（PR）'!G29,IF('⑧1.活動計画変更（PR）'!C40="中止","",""))</f>
        <v/>
      </c>
      <c r="H40" s="844" t="str">
        <f>IF(C40="上期　変更",'⑦1.活動計画変更（PR）'!H29,IF('⑧1.活動計画変更（PR）'!C40="中止","",""))</f>
        <v/>
      </c>
      <c r="I40" s="835" t="str">
        <f>IF(C40="上期　変更",'⑦1.活動計画変更（PR）'!I29,IF('⑧1.活動計画変更（PR）'!C40="中止","",""))</f>
        <v/>
      </c>
      <c r="J40" s="842" t="str">
        <f t="shared" si="0"/>
        <v/>
      </c>
      <c r="M40" s="488"/>
      <c r="N40" s="488"/>
      <c r="O40" s="622"/>
      <c r="P40" s="488"/>
      <c r="Q40" s="488"/>
      <c r="R40" s="172"/>
      <c r="S40" s="172"/>
    </row>
    <row r="41" spans="2:19" ht="36" customHeight="1">
      <c r="B41" s="850" t="str">
        <f>IF('②4.実施状況（PR）'!G16="実施済","報告済","")</f>
        <v/>
      </c>
      <c r="C41" s="611" t="s">
        <v>286</v>
      </c>
      <c r="D41" s="700"/>
      <c r="E41" s="701"/>
      <c r="F41" s="701"/>
      <c r="G41" s="702"/>
      <c r="H41" s="843" t="str">
        <f>IF('⑧2.変更活動積算内訳（PR）'!T117=0,"",'⑧2.変更活動積算内訳（PR）'!T117)</f>
        <v/>
      </c>
      <c r="I41" s="703"/>
      <c r="J41" s="724" t="str">
        <f t="shared" si="0"/>
        <v/>
      </c>
      <c r="M41" s="477"/>
      <c r="N41" s="477"/>
      <c r="O41" s="597"/>
      <c r="P41" s="477"/>
      <c r="Q41" s="477"/>
      <c r="R41" s="159"/>
      <c r="S41" s="159"/>
    </row>
    <row r="42" spans="2:19" ht="36" customHeight="1">
      <c r="B42" s="708" t="str">
        <f>IF('①4.事業内容（PR）'!B17="","",'①4.事業内容（PR）'!B17)</f>
        <v/>
      </c>
      <c r="C42" s="714" t="str">
        <f>IF(B42="","","申請時")</f>
        <v/>
      </c>
      <c r="D42" s="710" t="str">
        <f>IF('①4.事業内容（PR）'!C17="","",'①4.事業内容（PR）'!C17)</f>
        <v/>
      </c>
      <c r="E42" s="711" t="str">
        <f>IF('①4.事業内容（PR）'!D17="","",'①4.事業内容（PR）'!D17)</f>
        <v/>
      </c>
      <c r="F42" s="711" t="str">
        <f>IF('①4.事業内容（PR）'!F17="","",'①4.事業内容（PR）'!F17)</f>
        <v/>
      </c>
      <c r="G42" s="712" t="str">
        <f>IF('①4.事業内容（PR）'!H17="","",'①4.事業内容（PR）'!H17)</f>
        <v/>
      </c>
      <c r="H42" s="845">
        <f>IF('①7.積算内訳（PR）'!F126="","",'①7.積算内訳（PR）'!F126)</f>
        <v>0</v>
      </c>
      <c r="I42" s="713" t="str">
        <f>IF('①6.成果目標（PR）'!G31="","",('①6.成果目標（PR）'!G31*1000))</f>
        <v/>
      </c>
      <c r="J42" s="722" t="str">
        <f t="shared" si="0"/>
        <v/>
      </c>
      <c r="M42" s="488" t="str">
        <f>IF(C44="選択","",IF(C44="中止",-(H42),IF(C44="変更",(H44-H42),"")))</f>
        <v/>
      </c>
      <c r="N42" s="488" t="str">
        <f>IF(C44="選択","",IF(C44="中止",-(I42),IF(C44="変更",(I44-I42),"")))</f>
        <v/>
      </c>
      <c r="O42" s="622" t="str">
        <f t="shared" si="1"/>
        <v/>
      </c>
      <c r="P42" s="488" t="str">
        <f>IF(B42="","",IF(C44="変更",H44,IF(C44="中止",0,IF(B44="報告済",'⑦1.活動計画変更（PR）'!P30,IF(C43="上期　変更",H43,IF(C43="中止",0,H42))))))</f>
        <v/>
      </c>
      <c r="Q42" s="488" t="str">
        <f>IF(B42="","",IF(C44="変更",I44,IF(C44="中止",0,IF(B44="報告済",'⑦1.活動計画変更（PR）'!Q30,IF(C43="上期　変更",I43,IF(C43="中止",0,I42))))))</f>
        <v/>
      </c>
      <c r="R42" s="623">
        <f>IF(C44="変更",'⑧2.変更活動積算内訳（PR）'!U127,IF('⑧1.活動計画変更（PR）'!C44="中止",0,IF(B44="報告済",'⑧2.変更活動積算内訳（PR）'!G127,IF('⑧1.活動計画変更（PR）'!C43="上期　変更",'⑧2.変更活動積算内訳（PR）'!N127,IF('⑧1.活動計画変更（PR）'!C43="中止",0,'⑧2.変更活動積算内訳（PR）'!G127)))))</f>
        <v>0</v>
      </c>
      <c r="S42" s="623">
        <f>IF(C44="変更",'⑧2.変更活動積算内訳（PR）'!V127,IF('⑧1.活動計画変更（PR）'!C44="中止",0,IF(B44="報告済",'⑧2.変更活動積算内訳（PR）'!H127,IF('⑧1.活動計画変更（PR）'!C43="上期　変更",'⑧2.変更活動積算内訳（PR）'!O127,IF('⑧1.活動計画変更（PR）'!C43="中止",0,'⑧2.変更活動積算内訳（PR）'!H127)))))</f>
        <v>0</v>
      </c>
    </row>
    <row r="43" spans="2:19" ht="36" customHeight="1">
      <c r="B43" s="830"/>
      <c r="C43" s="847" t="str">
        <f>IF('⑦1.活動計画変更（PR）'!C31="変更","上期　変更",IF('⑦1.活動計画変更（PR）'!C31="選択","",'⑦1.活動計画変更（PR）'!C31))</f>
        <v/>
      </c>
      <c r="D43" s="832" t="str">
        <f>IF(C43="上期　変更",'⑦1.活動計画変更（PR）'!D31,IF('⑧1.活動計画変更（PR）'!C43="中止","",""))</f>
        <v/>
      </c>
      <c r="E43" s="833" t="str">
        <f>IF(C43="上期　変更",'⑦1.活動計画変更（PR）'!E31,IF('⑧1.活動計画変更（PR）'!C43="中止","",""))</f>
        <v/>
      </c>
      <c r="F43" s="833" t="str">
        <f>IF(C43="上期　変更",'⑦1.活動計画変更（PR）'!F31,IF('⑧1.活動計画変更（PR）'!C43="中止","",""))</f>
        <v/>
      </c>
      <c r="G43" s="834" t="str">
        <f>IF(C43="上期　変更",'⑦1.活動計画変更（PR）'!G31,IF('⑧1.活動計画変更（PR）'!C43="中止","",""))</f>
        <v/>
      </c>
      <c r="H43" s="844" t="str">
        <f>IF(C43="上期　変更",'⑦1.活動計画変更（PR）'!H31,IF('⑧1.活動計画変更（PR）'!C43="中止","",""))</f>
        <v/>
      </c>
      <c r="I43" s="835" t="str">
        <f>IF(C43="上期　変更",'⑦1.活動計画変更（PR）'!I31,IF('⑧1.活動計画変更（PR）'!C43="中止","",""))</f>
        <v/>
      </c>
      <c r="J43" s="842" t="str">
        <f t="shared" si="0"/>
        <v/>
      </c>
      <c r="M43" s="488"/>
      <c r="N43" s="488"/>
      <c r="O43" s="622"/>
      <c r="P43" s="488"/>
      <c r="Q43" s="488"/>
      <c r="R43" s="172"/>
      <c r="S43" s="172"/>
    </row>
    <row r="44" spans="2:19" ht="36" customHeight="1">
      <c r="B44" s="850" t="str">
        <f>IF('②4.実施状況（PR）'!G17="実施済","報告済","")</f>
        <v/>
      </c>
      <c r="C44" s="598" t="s">
        <v>286</v>
      </c>
      <c r="D44" s="700"/>
      <c r="E44" s="701"/>
      <c r="F44" s="701"/>
      <c r="G44" s="702"/>
      <c r="H44" s="843" t="str">
        <f>IF('⑧2.変更活動積算内訳（PR）'!T127=0,"",'⑧2.変更活動積算内訳（PR）'!T127)</f>
        <v/>
      </c>
      <c r="I44" s="703"/>
      <c r="J44" s="724" t="str">
        <f t="shared" si="0"/>
        <v/>
      </c>
      <c r="M44" s="477"/>
      <c r="N44" s="477"/>
      <c r="O44" s="597"/>
      <c r="P44" s="477"/>
      <c r="Q44" s="477"/>
      <c r="R44" s="159"/>
      <c r="S44" s="159"/>
    </row>
    <row r="45" spans="2:19" ht="36" customHeight="1">
      <c r="B45" s="708" t="str">
        <f>IF('①4.事業内容（PR）'!B18="","",'①4.事業内容（PR）'!B18)</f>
        <v/>
      </c>
      <c r="C45" s="709" t="str">
        <f>IF(B45="","","申請時")</f>
        <v/>
      </c>
      <c r="D45" s="710" t="str">
        <f>IF('①4.事業内容（PR）'!C18="","",'①4.事業内容（PR）'!C18)</f>
        <v/>
      </c>
      <c r="E45" s="711" t="str">
        <f>IF('①4.事業内容（PR）'!D18="","",'①4.事業内容（PR）'!D18)</f>
        <v/>
      </c>
      <c r="F45" s="711" t="str">
        <f>IF('①4.事業内容（PR）'!F18="","",'①4.事業内容（PR）'!F18)</f>
        <v/>
      </c>
      <c r="G45" s="712" t="str">
        <f>IF('①4.事業内容（PR）'!H18="","",'①4.事業内容（PR）'!H18)</f>
        <v/>
      </c>
      <c r="H45" s="845">
        <f>IF('①7.積算内訳（PR）'!F136="","",'①7.積算内訳（PR）'!F136)</f>
        <v>0</v>
      </c>
      <c r="I45" s="713" t="str">
        <f>IF('①6.成果目標（PR）'!G33="","",('①6.成果目標（PR）'!G33*1000))</f>
        <v/>
      </c>
      <c r="J45" s="722" t="str">
        <f t="shared" si="0"/>
        <v/>
      </c>
      <c r="M45" s="488" t="str">
        <f>IF(C47="選択","",IF(C47="中止",-(H45),IF(C47="変更",(H47-H45),"")))</f>
        <v/>
      </c>
      <c r="N45" s="488" t="str">
        <f>IF(C47="選択","",IF(C47="中止",-(I45),IF(C47="変更",(I47-I45),"")))</f>
        <v/>
      </c>
      <c r="O45" s="622" t="str">
        <f t="shared" si="1"/>
        <v/>
      </c>
      <c r="P45" s="488" t="str">
        <f>IF(B45="","",IF(C47="変更",H47,IF(C47="中止",0,IF(B47="報告済",'⑦1.活動計画変更（PR）'!P32,IF(C46="上期　変更",H46,IF(C46="中止",0,H45))))))</f>
        <v/>
      </c>
      <c r="Q45" s="488" t="str">
        <f>IF(B45="","",IF(C47="変更",I47,IF(C47="中止",0,IF(B47="報告済",'⑦1.活動計画変更（PR）'!Q32,IF(C46="上期　変更",I46,IF(C46="中止",0,I45))))))</f>
        <v/>
      </c>
      <c r="R45" s="623">
        <f>IF(C47="変更",'⑧2.変更活動積算内訳（PR）'!U137,IF('⑧1.活動計画変更（PR）'!C47="中止",0,IF(B47="報告済",'⑧2.変更活動積算内訳（PR）'!G137,IF('⑧1.活動計画変更（PR）'!C46="上期　変更",'⑧2.変更活動積算内訳（PR）'!N137,IF('⑧1.活動計画変更（PR）'!C46="中止",0,'⑧2.変更活動積算内訳（PR）'!G137)))))</f>
        <v>0</v>
      </c>
      <c r="S45" s="623">
        <f>IF(C47="変更",'⑧2.変更活動積算内訳（PR）'!V137,IF('⑧1.活動計画変更（PR）'!C47="中止",0,IF(B47="報告済",'⑧2.変更活動積算内訳（PR）'!H137,IF('⑧1.活動計画変更（PR）'!C46="上期　変更",'⑧2.変更活動積算内訳（PR）'!O137,IF('⑧1.活動計画変更（PR）'!C46="中止",0,'⑧2.変更活動積算内訳（PR）'!H137)))))</f>
        <v>0</v>
      </c>
    </row>
    <row r="46" spans="2:19" ht="36" customHeight="1">
      <c r="B46" s="830"/>
      <c r="C46" s="847" t="str">
        <f>IF('⑦1.活動計画変更（PR）'!C33="変更","上期　変更",IF('⑦1.活動計画変更（PR）'!C33="選択","",'⑦1.活動計画変更（PR）'!C33))</f>
        <v/>
      </c>
      <c r="D46" s="832" t="str">
        <f>IF(C46="上期　変更",'⑦1.活動計画変更（PR）'!D33,IF('⑧1.活動計画変更（PR）'!C46="中止","",""))</f>
        <v/>
      </c>
      <c r="E46" s="833" t="str">
        <f>IF(C46="上期　変更",'⑦1.活動計画変更（PR）'!E33,IF('⑧1.活動計画変更（PR）'!C46="中止","",""))</f>
        <v/>
      </c>
      <c r="F46" s="833" t="str">
        <f>IF(C46="上期　変更",'⑦1.活動計画変更（PR）'!F33,IF('⑧1.活動計画変更（PR）'!C46="中止","",""))</f>
        <v/>
      </c>
      <c r="G46" s="834" t="str">
        <f>IF(C46="上期　変更",'⑦1.活動計画変更（PR）'!G33,IF('⑧1.活動計画変更（PR）'!C46="中止","",""))</f>
        <v/>
      </c>
      <c r="H46" s="844" t="str">
        <f>IF(C46="上期　変更",'⑦1.活動計画変更（PR）'!H33,IF('⑧1.活動計画変更（PR）'!C46="中止","",""))</f>
        <v/>
      </c>
      <c r="I46" s="835" t="str">
        <f>IF(C46="上期　変更",'⑦1.活動計画変更（PR）'!I33,IF('⑧1.活動計画変更（PR）'!C46="中止","",""))</f>
        <v/>
      </c>
      <c r="J46" s="842" t="str">
        <f t="shared" si="0"/>
        <v/>
      </c>
      <c r="M46" s="488"/>
      <c r="N46" s="488"/>
      <c r="O46" s="622"/>
      <c r="P46" s="488"/>
      <c r="Q46" s="488"/>
      <c r="R46" s="172"/>
      <c r="S46" s="172"/>
    </row>
    <row r="47" spans="2:19" ht="36" customHeight="1">
      <c r="B47" s="850" t="str">
        <f>IF('②4.実施状況（PR）'!G18="実施済","報告済","")</f>
        <v/>
      </c>
      <c r="C47" s="598" t="s">
        <v>286</v>
      </c>
      <c r="D47" s="700"/>
      <c r="E47" s="701"/>
      <c r="F47" s="701"/>
      <c r="G47" s="702"/>
      <c r="H47" s="843" t="str">
        <f>IF('⑧2.変更活動積算内訳（PR）'!T137=0,"",'⑧2.変更活動積算内訳（PR）'!T137)</f>
        <v/>
      </c>
      <c r="I47" s="703"/>
      <c r="J47" s="724" t="str">
        <f t="shared" si="0"/>
        <v/>
      </c>
      <c r="M47" s="477"/>
      <c r="N47" s="477"/>
      <c r="O47" s="597"/>
      <c r="P47" s="477"/>
      <c r="Q47" s="477"/>
      <c r="R47" s="159"/>
      <c r="S47" s="159"/>
    </row>
    <row r="48" spans="2:19" ht="36" customHeight="1">
      <c r="B48" s="708" t="str">
        <f>IF('①4.事業内容（PR）'!B19="","",'①4.事業内容（PR）'!B19)</f>
        <v/>
      </c>
      <c r="C48" s="709" t="str">
        <f>IF(B48="","","申請時")</f>
        <v/>
      </c>
      <c r="D48" s="710" t="str">
        <f>IF('①4.事業内容（PR）'!C19="","",'①4.事業内容（PR）'!C19)</f>
        <v/>
      </c>
      <c r="E48" s="711" t="str">
        <f>IF('①4.事業内容（PR）'!D19="","",'①4.事業内容（PR）'!D19)</f>
        <v/>
      </c>
      <c r="F48" s="711" t="str">
        <f>IF('①4.事業内容（PR）'!F19="","",'①4.事業内容（PR）'!F19)</f>
        <v/>
      </c>
      <c r="G48" s="712" t="str">
        <f>IF('①4.事業内容（PR）'!H19="","",'①4.事業内容（PR）'!H19)</f>
        <v/>
      </c>
      <c r="H48" s="845">
        <f>IF('①7.積算内訳（PR）'!F146="","",'①7.積算内訳（PR）'!F146)</f>
        <v>0</v>
      </c>
      <c r="I48" s="713" t="str">
        <f>IF('①6.成果目標（PR）'!G35="","",('①6.成果目標（PR）'!G35*1000))</f>
        <v/>
      </c>
      <c r="J48" s="722" t="str">
        <f t="shared" si="0"/>
        <v/>
      </c>
      <c r="M48" s="488" t="str">
        <f>IF(C50="選択","",IF(C50="中止",-(H48),IF(C50="変更",(H50-H48),"")))</f>
        <v/>
      </c>
      <c r="N48" s="488" t="str">
        <f>IF(C50="選択","",IF(C50="中止",-(I48),IF(C50="変更",(I50-I48),"")))</f>
        <v/>
      </c>
      <c r="O48" s="622" t="str">
        <f t="shared" si="1"/>
        <v/>
      </c>
      <c r="P48" s="488" t="str">
        <f>IF(B48="","",IF(C50="変更",H50,IF(C50="中止",0,IF(B50="報告済",'⑦1.活動計画変更（PR）'!P34,IF(C49="上期　変更",H49,IF(C49="中止",0,H48))))))</f>
        <v/>
      </c>
      <c r="Q48" s="488" t="str">
        <f>IF(B48="","",IF(C50="変更",I50,IF(C50="中止",0,IF(B50="報告済",'⑦1.活動計画変更（PR）'!Q34,IF(C49="上期　変更",I49,IF(C49="中止",0,I48))))))</f>
        <v/>
      </c>
      <c r="R48" s="623">
        <f>IF(C50="変更",'⑧2.変更活動積算内訳（PR）'!U147,IF('⑧1.活動計画変更（PR）'!C50="中止",0,IF(B50="報告済",'⑧2.変更活動積算内訳（PR）'!G147,IF('⑧1.活動計画変更（PR）'!C49="上期　変更",'⑧2.変更活動積算内訳（PR）'!N147,IF('⑧1.活動計画変更（PR）'!C49="中止",0,'⑧2.変更活動積算内訳（PR）'!G147)))))</f>
        <v>0</v>
      </c>
      <c r="S48" s="623">
        <f>IF(C50="変更",'⑧2.変更活動積算内訳（PR）'!V147,IF('⑧1.活動計画変更（PR）'!C50="中止",0,IF(B50="報告済",'⑧2.変更活動積算内訳（PR）'!H147,IF('⑧1.活動計画変更（PR）'!C49="上期　変更",'⑧2.変更活動積算内訳（PR）'!O147,IF('⑧1.活動計画変更（PR）'!C49="中止",0,'⑧2.変更活動積算内訳（PR）'!H147)))))</f>
        <v>0</v>
      </c>
    </row>
    <row r="49" spans="2:19" ht="36" customHeight="1">
      <c r="B49" s="830"/>
      <c r="C49" s="847" t="str">
        <f>IF('⑦1.活動計画変更（PR）'!C35="変更","上期　変更",IF('⑦1.活動計画変更（PR）'!C35="選択","",'⑦1.活動計画変更（PR）'!C35))</f>
        <v/>
      </c>
      <c r="D49" s="832" t="str">
        <f>IF(C49="上期　変更",'⑦1.活動計画変更（PR）'!D35,IF('⑧1.活動計画変更（PR）'!C49="中止","",""))</f>
        <v/>
      </c>
      <c r="E49" s="833" t="str">
        <f>IF(C49="上期　変更",'⑦1.活動計画変更（PR）'!E35,IF('⑧1.活動計画変更（PR）'!C49="中止","",""))</f>
        <v/>
      </c>
      <c r="F49" s="833" t="str">
        <f>IF(C49="上期　変更",'⑦1.活動計画変更（PR）'!F35,IF('⑧1.活動計画変更（PR）'!C49="中止","",""))</f>
        <v/>
      </c>
      <c r="G49" s="834" t="str">
        <f>IF(C49="上期　変更",'⑦1.活動計画変更（PR）'!G35,IF('⑧1.活動計画変更（PR）'!C49="中止","",""))</f>
        <v/>
      </c>
      <c r="H49" s="844" t="str">
        <f>IF(C49="上期　変更",'⑦1.活動計画変更（PR）'!H35,IF('⑧1.活動計画変更（PR）'!C49="中止","",""))</f>
        <v/>
      </c>
      <c r="I49" s="835" t="str">
        <f>IF(C49="上期　変更",'⑦1.活動計画変更（PR）'!I35,IF('⑧1.活動計画変更（PR）'!C49="中止","",""))</f>
        <v/>
      </c>
      <c r="J49" s="842" t="str">
        <f t="shared" si="0"/>
        <v/>
      </c>
      <c r="M49" s="488"/>
      <c r="N49" s="488"/>
      <c r="O49" s="622"/>
      <c r="P49" s="488"/>
      <c r="Q49" s="488"/>
      <c r="R49" s="172"/>
      <c r="S49" s="172"/>
    </row>
    <row r="50" spans="2:19" ht="36" customHeight="1">
      <c r="B50" s="850" t="str">
        <f>IF('②4.実施状況（PR）'!G19="実施済","報告済","")</f>
        <v/>
      </c>
      <c r="C50" s="598" t="s">
        <v>286</v>
      </c>
      <c r="D50" s="700"/>
      <c r="E50" s="701"/>
      <c r="F50" s="701"/>
      <c r="G50" s="702"/>
      <c r="H50" s="843" t="str">
        <f>IF('⑧2.変更活動積算内訳（PR）'!T147=0,"",'⑧2.変更活動積算内訳（PR）'!T147)</f>
        <v/>
      </c>
      <c r="I50" s="703"/>
      <c r="J50" s="724" t="str">
        <f t="shared" si="0"/>
        <v/>
      </c>
      <c r="M50" s="477"/>
      <c r="N50" s="477"/>
      <c r="O50" s="597"/>
      <c r="P50" s="477"/>
      <c r="Q50" s="477"/>
      <c r="R50" s="159"/>
      <c r="S50" s="159"/>
    </row>
    <row r="51" spans="2:19" ht="36" customHeight="1">
      <c r="B51" s="708" t="str">
        <f>IF('①4.事業内容（PR）'!B20="","",'①4.事業内容（PR）'!B20)</f>
        <v/>
      </c>
      <c r="C51" s="709" t="str">
        <f>IF(B51="","","申請時")</f>
        <v/>
      </c>
      <c r="D51" s="710" t="str">
        <f>IF('①4.事業内容（PR）'!C20="","",'①4.事業内容（PR）'!C20)</f>
        <v/>
      </c>
      <c r="E51" s="711" t="str">
        <f>IF('①4.事業内容（PR）'!D20="","",'①4.事業内容（PR）'!D20)</f>
        <v/>
      </c>
      <c r="F51" s="711" t="str">
        <f>IF('①4.事業内容（PR）'!F20="","",'①4.事業内容（PR）'!F20)</f>
        <v/>
      </c>
      <c r="G51" s="712" t="str">
        <f>IF('①4.事業内容（PR）'!H20="","",'①4.事業内容（PR）'!H20)</f>
        <v/>
      </c>
      <c r="H51" s="845">
        <f>IF('①7.積算内訳（PR）'!F156="","",'①7.積算内訳（PR）'!F156)</f>
        <v>0</v>
      </c>
      <c r="I51" s="713" t="str">
        <f>IF('①6.成果目標（PR）'!G37="","",('①6.成果目標（PR）'!G37*1000))</f>
        <v/>
      </c>
      <c r="J51" s="722" t="str">
        <f t="shared" si="0"/>
        <v/>
      </c>
      <c r="M51" s="488" t="str">
        <f>IF(C53="選択","",IF(C53="中止",-(H51),IF(C53="変更",(H53-H51),"")))</f>
        <v/>
      </c>
      <c r="N51" s="488" t="str">
        <f>IF(C53="選択","",IF(C53="中止",-(I51),IF(C53="変更",(I53-I51),"")))</f>
        <v/>
      </c>
      <c r="O51" s="622" t="str">
        <f t="shared" si="1"/>
        <v/>
      </c>
      <c r="P51" s="488" t="str">
        <f>IF(B51="","",IF(C53="変更",H53,IF(C53="中止",0,IF(B53="報告済",'⑦1.活動計画変更（PR）'!P36,IF(C52="上期　変更",H52,IF(C52="中止",0,H51))))))</f>
        <v/>
      </c>
      <c r="Q51" s="488" t="str">
        <f>IF(B51="","",IF(C53="変更",I53,IF(C53="中止",0,IF(B53="報告済",'⑦1.活動計画変更（PR）'!Q36,IF(C52="上期　変更",I52,IF(C52="中止",0,I51))))))</f>
        <v/>
      </c>
      <c r="R51" s="623">
        <f>IF(C53="変更",'⑧2.変更活動積算内訳（PR）'!U157,IF('⑧1.活動計画変更（PR）'!C53="中止",0,IF(B53="報告済",'⑧2.変更活動積算内訳（PR）'!G157,IF('⑧1.活動計画変更（PR）'!C52="上期　変更",'⑧2.変更活動積算内訳（PR）'!N157,IF('⑧1.活動計画変更（PR）'!C52="中止",0,'⑧2.変更活動積算内訳（PR）'!G157)))))</f>
        <v>0</v>
      </c>
      <c r="S51" s="623">
        <f>IF(C53="変更",'⑧2.変更活動積算内訳（PR）'!V157,IF('⑧1.活動計画変更（PR）'!C53="中止",0,IF(B53="報告済",'⑧2.変更活動積算内訳（PR）'!H157,IF('⑧1.活動計画変更（PR）'!C52="上期　変更",'⑧2.変更活動積算内訳（PR）'!O157,IF('⑧1.活動計画変更（PR）'!C52="中止",0,'⑧2.変更活動積算内訳（PR）'!H157)))))</f>
        <v>0</v>
      </c>
    </row>
    <row r="52" spans="2:19" ht="36" customHeight="1">
      <c r="B52" s="830"/>
      <c r="C52" s="847" t="str">
        <f>IF('⑦1.活動計画変更（PR）'!C37="変更","上期　変更",IF('⑦1.活動計画変更（PR）'!C37="選択","",'⑦1.活動計画変更（PR）'!C37))</f>
        <v/>
      </c>
      <c r="D52" s="832" t="str">
        <f>IF(C52="上期　変更",'⑦1.活動計画変更（PR）'!D37,IF('⑧1.活動計画変更（PR）'!C52="中止","",""))</f>
        <v/>
      </c>
      <c r="E52" s="833" t="str">
        <f>IF(C52="上期　変更",'⑦1.活動計画変更（PR）'!E37,IF('⑧1.活動計画変更（PR）'!C52="中止","",""))</f>
        <v/>
      </c>
      <c r="F52" s="833" t="str">
        <f>IF(C52="上期　変更",'⑦1.活動計画変更（PR）'!F37,IF('⑧1.活動計画変更（PR）'!C52="中止","",""))</f>
        <v/>
      </c>
      <c r="G52" s="834" t="str">
        <f>IF(C52="上期　変更",'⑦1.活動計画変更（PR）'!G37,IF('⑧1.活動計画変更（PR）'!C52="中止","",""))</f>
        <v/>
      </c>
      <c r="H52" s="844" t="str">
        <f>IF(C52="上期　変更",'⑦1.活動計画変更（PR）'!H37,IF('⑧1.活動計画変更（PR）'!C52="中止","",""))</f>
        <v/>
      </c>
      <c r="I52" s="835" t="str">
        <f>IF(C52="上期　変更",'⑦1.活動計画変更（PR）'!I37,IF('⑧1.活動計画変更（PR）'!C52="中止","",""))</f>
        <v/>
      </c>
      <c r="J52" s="842" t="str">
        <f t="shared" si="0"/>
        <v/>
      </c>
      <c r="M52" s="488"/>
      <c r="N52" s="488"/>
      <c r="O52" s="622"/>
      <c r="P52" s="488"/>
      <c r="Q52" s="488"/>
      <c r="R52" s="172"/>
      <c r="S52" s="172"/>
    </row>
    <row r="53" spans="2:19" ht="36" customHeight="1">
      <c r="B53" s="850" t="str">
        <f>IF('②4.実施状況（PR）'!G20="実施済","報告済","")</f>
        <v/>
      </c>
      <c r="C53" s="598" t="s">
        <v>286</v>
      </c>
      <c r="D53" s="700"/>
      <c r="E53" s="701"/>
      <c r="F53" s="701"/>
      <c r="G53" s="702"/>
      <c r="H53" s="843" t="str">
        <f>IF('⑧2.変更活動積算内訳（PR）'!T157=0,"",'⑧2.変更活動積算内訳（PR）'!T157)</f>
        <v/>
      </c>
      <c r="I53" s="703"/>
      <c r="J53" s="724" t="str">
        <f t="shared" si="0"/>
        <v/>
      </c>
      <c r="M53" s="477"/>
      <c r="N53" s="477"/>
      <c r="O53" s="597"/>
      <c r="P53" s="477"/>
      <c r="Q53" s="477"/>
      <c r="R53" s="159"/>
      <c r="S53" s="159"/>
    </row>
    <row r="54" spans="2:19" ht="36" customHeight="1">
      <c r="B54" s="708" t="str">
        <f>IF('①4.事業内容（PR）'!B21="","",'①4.事業内容（PR）'!B21)</f>
        <v/>
      </c>
      <c r="C54" s="709" t="str">
        <f>IF(B54="","","申請時")</f>
        <v/>
      </c>
      <c r="D54" s="710" t="str">
        <f>IF('①4.事業内容（PR）'!C21="","",'①4.事業内容（PR）'!C21)</f>
        <v/>
      </c>
      <c r="E54" s="711" t="str">
        <f>IF('①4.事業内容（PR）'!D21="","",'①4.事業内容（PR）'!D21)</f>
        <v/>
      </c>
      <c r="F54" s="711" t="str">
        <f>IF('①4.事業内容（PR）'!F21="","",'①4.事業内容（PR）'!F21)</f>
        <v/>
      </c>
      <c r="G54" s="712" t="str">
        <f>IF('①4.事業内容（PR）'!H21="","",'①4.事業内容（PR）'!H21)</f>
        <v/>
      </c>
      <c r="H54" s="845">
        <f>IF('①7.積算内訳（PR）'!F166="","",'①7.積算内訳（PR）'!F166)</f>
        <v>0</v>
      </c>
      <c r="I54" s="713" t="str">
        <f>IF('①6.成果目標（PR）'!G39="","",('①6.成果目標（PR）'!G39*1000))</f>
        <v/>
      </c>
      <c r="J54" s="722" t="str">
        <f t="shared" si="0"/>
        <v/>
      </c>
      <c r="M54" s="488" t="str">
        <f>IF(C56="選択","",IF(C56="中止",-(H54),IF(C56="変更",(H56-H54),"")))</f>
        <v/>
      </c>
      <c r="N54" s="488" t="str">
        <f>IF(C56="選択","",IF(C56="中止",-(I54),IF(C56="変更",(I56-I54),"")))</f>
        <v/>
      </c>
      <c r="O54" s="622" t="str">
        <f t="shared" si="1"/>
        <v/>
      </c>
      <c r="P54" s="488" t="str">
        <f>IF(B54="","",IF(C56="変更",H56,IF(C56="中止",0,IF(B56="報告済",'⑦1.活動計画変更（PR）'!P38,IF(C55="上期　変更",H55,IF(C55="中止",0,H54))))))</f>
        <v/>
      </c>
      <c r="Q54" s="488" t="str">
        <f>IF(B54="","",IF(C56="変更",I56,IF(C56="中止",0,IF(B56="報告済",'⑦1.活動計画変更（PR）'!Q38,IF(C55="上期　変更",I55,IF(C55="中止",0,I54))))))</f>
        <v/>
      </c>
      <c r="R54" s="623">
        <f>IF(C56="変更",'⑧2.変更活動積算内訳（PR）'!U167,IF('⑧1.活動計画変更（PR）'!C56="中止",0,IF(B56="報告済",'⑧2.変更活動積算内訳（PR）'!G167,IF('⑧1.活動計画変更（PR）'!C55="上期　変更",'⑧2.変更活動積算内訳（PR）'!N167,IF('⑧1.活動計画変更（PR）'!C55="中止",0,'⑧2.変更活動積算内訳（PR）'!G167)))))</f>
        <v>0</v>
      </c>
      <c r="S54" s="623">
        <f>IF(C56="変更",'⑧2.変更活動積算内訳（PR）'!V167,IF('⑧1.活動計画変更（PR）'!C56="中止",0,IF(B56="報告済",'⑧2.変更活動積算内訳（PR）'!H167,IF('⑧1.活動計画変更（PR）'!C55="上期　変更",'⑧2.変更活動積算内訳（PR）'!O167,IF('⑧1.活動計画変更（PR）'!C55="中止",0,'⑧2.変更活動積算内訳（PR）'!H167)))))</f>
        <v>0</v>
      </c>
    </row>
    <row r="55" spans="2:19" ht="36" customHeight="1">
      <c r="B55" s="830"/>
      <c r="C55" s="847" t="str">
        <f>IF('⑦1.活動計画変更（PR）'!C39="変更","上期　変更",IF('⑦1.活動計画変更（PR）'!C39="選択","",'⑦1.活動計画変更（PR）'!C39))</f>
        <v/>
      </c>
      <c r="D55" s="832" t="str">
        <f>IF(C55="上期　変更",'⑦1.活動計画変更（PR）'!D39,IF('⑧1.活動計画変更（PR）'!C55="中止","",""))</f>
        <v/>
      </c>
      <c r="E55" s="833" t="str">
        <f>IF(C55="上期　変更",'⑦1.活動計画変更（PR）'!E39,IF('⑧1.活動計画変更（PR）'!C55="中止","",""))</f>
        <v/>
      </c>
      <c r="F55" s="833" t="str">
        <f>IF(C55="上期　変更",'⑦1.活動計画変更（PR）'!F39,IF('⑧1.活動計画変更（PR）'!C55="中止","",""))</f>
        <v/>
      </c>
      <c r="G55" s="834" t="str">
        <f>IF(C55="上期　変更",'⑦1.活動計画変更（PR）'!G39,IF('⑧1.活動計画変更（PR）'!C55="中止","",""))</f>
        <v/>
      </c>
      <c r="H55" s="844" t="str">
        <f>IF(C55="上期　変更",'⑦1.活動計画変更（PR）'!H39,IF('⑧1.活動計画変更（PR）'!C55="中止","",""))</f>
        <v/>
      </c>
      <c r="I55" s="835" t="str">
        <f>IF(C55="上期　変更",'⑦1.活動計画変更（PR）'!I39,IF('⑧1.活動計画変更（PR）'!C55="中止","",""))</f>
        <v/>
      </c>
      <c r="J55" s="842" t="str">
        <f t="shared" si="0"/>
        <v/>
      </c>
      <c r="M55" s="488"/>
      <c r="N55" s="488"/>
      <c r="O55" s="622"/>
      <c r="P55" s="488"/>
      <c r="Q55" s="488"/>
      <c r="R55" s="172"/>
      <c r="S55" s="172"/>
    </row>
    <row r="56" spans="2:19" ht="36" customHeight="1">
      <c r="B56" s="850" t="str">
        <f>IF('②4.実施状況（PR）'!G21="実施済","報告済","")</f>
        <v/>
      </c>
      <c r="C56" s="598" t="s">
        <v>286</v>
      </c>
      <c r="D56" s="700"/>
      <c r="E56" s="701"/>
      <c r="F56" s="701"/>
      <c r="G56" s="702"/>
      <c r="H56" s="843" t="str">
        <f>IF('⑧2.変更活動積算内訳（PR）'!T167=0,"",'⑧2.変更活動積算内訳（PR）'!T167)</f>
        <v/>
      </c>
      <c r="I56" s="703"/>
      <c r="J56" s="724" t="str">
        <f t="shared" si="0"/>
        <v/>
      </c>
      <c r="M56" s="477"/>
      <c r="N56" s="477"/>
      <c r="O56" s="597"/>
      <c r="P56" s="477"/>
      <c r="Q56" s="477"/>
      <c r="R56" s="159"/>
      <c r="S56" s="159"/>
    </row>
    <row r="57" spans="2:19" ht="36" customHeight="1">
      <c r="B57" s="708" t="str">
        <f>IF('①4.事業内容（PR）'!B22="","",'①4.事業内容（PR）'!B22)</f>
        <v/>
      </c>
      <c r="C57" s="709" t="str">
        <f>IF(B57="","","申請時")</f>
        <v/>
      </c>
      <c r="D57" s="710" t="str">
        <f>IF('①4.事業内容（PR）'!C22="","",'①4.事業内容（PR）'!C22)</f>
        <v/>
      </c>
      <c r="E57" s="711" t="str">
        <f>IF('①4.事業内容（PR）'!D22="","",'①4.事業内容（PR）'!D22)</f>
        <v/>
      </c>
      <c r="F57" s="711" t="str">
        <f>IF('①4.事業内容（PR）'!F22="","",'①4.事業内容（PR）'!F22)</f>
        <v/>
      </c>
      <c r="G57" s="712" t="str">
        <f>IF('①4.事業内容（PR）'!H22="","",'①4.事業内容（PR）'!H22)</f>
        <v/>
      </c>
      <c r="H57" s="845">
        <f>IF('①7.積算内訳（PR）'!F176="","",'①7.積算内訳（PR）'!F176)</f>
        <v>0</v>
      </c>
      <c r="I57" s="713" t="str">
        <f>IF('①6.成果目標（PR）'!G41="","",('①6.成果目標（PR）'!G41*1000))</f>
        <v/>
      </c>
      <c r="J57" s="722" t="str">
        <f t="shared" si="0"/>
        <v/>
      </c>
      <c r="M57" s="488" t="str">
        <f>IF(C59="選択","",IF(C59="中止",-(H57),IF(C59="変更",(H59-H57),"")))</f>
        <v/>
      </c>
      <c r="N57" s="488" t="str">
        <f>IF(C59="選択","",IF(C59="中止",-(I57),IF(C59="変更",(I59-I57),"")))</f>
        <v/>
      </c>
      <c r="O57" s="622" t="str">
        <f t="shared" si="1"/>
        <v/>
      </c>
      <c r="P57" s="488" t="str">
        <f>IF(B57="","",IF(C59="変更",H59,IF(C59="中止",0,IF(B59="報告済",'⑦1.活動計画変更（PR）'!P40,IF(C58="上期　変更",H58,IF(C58="中止",0,H57))))))</f>
        <v/>
      </c>
      <c r="Q57" s="488" t="str">
        <f>IF(B57="","",IF(C59="変更",I59,IF(C59="中止",0,IF(B59="報告済",'⑦1.活動計画変更（PR）'!Q40,IF(C58="上期　変更",I58,IF(C58="中止",0,I57))))))</f>
        <v/>
      </c>
      <c r="R57" s="623">
        <f>IF(C59="変更",'⑧2.変更活動積算内訳（PR）'!U177,IF('⑧1.活動計画変更（PR）'!C59="中止",0,IF(B59="報告済",'⑧2.変更活動積算内訳（PR）'!G177,IF('⑧1.活動計画変更（PR）'!C58="上期　変更",'⑧2.変更活動積算内訳（PR）'!N177,IF('⑧1.活動計画変更（PR）'!C58="中止",0,'⑧2.変更活動積算内訳（PR）'!G177)))))</f>
        <v>0</v>
      </c>
      <c r="S57" s="623">
        <f>IF(C59="変更",'⑧2.変更活動積算内訳（PR）'!V177,IF('⑧1.活動計画変更（PR）'!C59="中止",0,IF(B59="報告済",'⑧2.変更活動積算内訳（PR）'!H177,IF('⑧1.活動計画変更（PR）'!C58="上期　変更",'⑧2.変更活動積算内訳（PR）'!O177,IF('⑧1.活動計画変更（PR）'!C58="中止",0,'⑧2.変更活動積算内訳（PR）'!H177)))))</f>
        <v>0</v>
      </c>
    </row>
    <row r="58" spans="2:19" ht="36" customHeight="1">
      <c r="B58" s="830"/>
      <c r="C58" s="847" t="str">
        <f>IF('⑦1.活動計画変更（PR）'!C41="変更","上期　変更",IF('⑦1.活動計画変更（PR）'!C41="選択","",'⑦1.活動計画変更（PR）'!C41))</f>
        <v/>
      </c>
      <c r="D58" s="832" t="str">
        <f>IF(C58="上期　変更",'⑦1.活動計画変更（PR）'!D41,IF('⑧1.活動計画変更（PR）'!C58="中止","",""))</f>
        <v/>
      </c>
      <c r="E58" s="833" t="str">
        <f>IF(C58="上期　変更",'⑦1.活動計画変更（PR）'!E41,IF('⑧1.活動計画変更（PR）'!C58="中止","",""))</f>
        <v/>
      </c>
      <c r="F58" s="833" t="str">
        <f>IF(C58="上期　変更",'⑦1.活動計画変更（PR）'!F41,IF('⑧1.活動計画変更（PR）'!C58="中止","",""))</f>
        <v/>
      </c>
      <c r="G58" s="834" t="str">
        <f>IF(C58="上期　変更",'⑦1.活動計画変更（PR）'!G41,IF('⑧1.活動計画変更（PR）'!C58="中止","",""))</f>
        <v/>
      </c>
      <c r="H58" s="844" t="str">
        <f>IF(C58="上期　変更",'⑦1.活動計画変更（PR）'!H41,IF('⑧1.活動計画変更（PR）'!C58="中止","",""))</f>
        <v/>
      </c>
      <c r="I58" s="835" t="str">
        <f>IF(C58="上期　変更",'⑦1.活動計画変更（PR）'!I41,IF('⑧1.活動計画変更（PR）'!C58="中止","",""))</f>
        <v/>
      </c>
      <c r="J58" s="842" t="str">
        <f t="shared" si="0"/>
        <v/>
      </c>
      <c r="M58" s="488"/>
      <c r="N58" s="488"/>
      <c r="O58" s="622"/>
      <c r="P58" s="488"/>
      <c r="Q58" s="488"/>
      <c r="R58" s="172"/>
      <c r="S58" s="172"/>
    </row>
    <row r="59" spans="2:19" ht="36" customHeight="1">
      <c r="B59" s="850" t="str">
        <f>IF('②4.実施状況（PR）'!G22="実施済","報告済","")</f>
        <v/>
      </c>
      <c r="C59" s="598" t="s">
        <v>286</v>
      </c>
      <c r="D59" s="700"/>
      <c r="E59" s="701"/>
      <c r="F59" s="701"/>
      <c r="G59" s="702"/>
      <c r="H59" s="843" t="str">
        <f>IF('⑧2.変更活動積算内訳（PR）'!T177=0,"",'⑧2.変更活動積算内訳（PR）'!T177)</f>
        <v/>
      </c>
      <c r="I59" s="703"/>
      <c r="J59" s="724" t="str">
        <f t="shared" si="0"/>
        <v/>
      </c>
      <c r="M59" s="477"/>
      <c r="N59" s="477"/>
      <c r="O59" s="597"/>
      <c r="P59" s="477"/>
      <c r="Q59" s="477"/>
      <c r="R59" s="159"/>
      <c r="S59" s="159"/>
    </row>
    <row r="60" spans="2:19" ht="36" customHeight="1">
      <c r="B60" s="708" t="str">
        <f>IF('①4.事業内容（PR）'!B23="","",'①4.事業内容（PR）'!B23)</f>
        <v/>
      </c>
      <c r="C60" s="709" t="str">
        <f>IF(B60="","","申請時")</f>
        <v/>
      </c>
      <c r="D60" s="710" t="str">
        <f>IF('①4.事業内容（PR）'!C23="","",'①4.事業内容（PR）'!C23)</f>
        <v/>
      </c>
      <c r="E60" s="711" t="str">
        <f>IF('①4.事業内容（PR）'!D23="","",'①4.事業内容（PR）'!D23)</f>
        <v/>
      </c>
      <c r="F60" s="711" t="str">
        <f>IF('①4.事業内容（PR）'!F23="","",'①4.事業内容（PR）'!F23)</f>
        <v/>
      </c>
      <c r="G60" s="712" t="str">
        <f>IF('①4.事業内容（PR）'!H23="","",'①4.事業内容（PR）'!H23)</f>
        <v/>
      </c>
      <c r="H60" s="845">
        <f>IF('①7.積算内訳（PR）'!F186="","",'①7.積算内訳（PR）'!F186)</f>
        <v>0</v>
      </c>
      <c r="I60" s="713" t="str">
        <f>IF('①6.成果目標（PR）'!G43="","",('①6.成果目標（PR）'!G43*1000))</f>
        <v/>
      </c>
      <c r="J60" s="722" t="str">
        <f t="shared" si="0"/>
        <v/>
      </c>
      <c r="M60" s="488" t="str">
        <f>IF(C62="選択","",IF(C62="中止",-(H60),IF(C62="変更",(H62-H60),"")))</f>
        <v/>
      </c>
      <c r="N60" s="488" t="str">
        <f>IF(C62="選択","",IF(C62="中止",-(I60),IF(C62="変更",(I62-I60),"")))</f>
        <v/>
      </c>
      <c r="O60" s="622" t="str">
        <f t="shared" si="1"/>
        <v/>
      </c>
      <c r="P60" s="488" t="str">
        <f>IF(B60="","",IF(C62="変更",H62,IF(C62="中止",0,IF(B62="報告済",'⑦1.活動計画変更（PR）'!P42,IF(C61="上期　変更",H61,IF(C61="中止",0,H60))))))</f>
        <v/>
      </c>
      <c r="Q60" s="488" t="str">
        <f>IF(B60="","",IF(C62="変更",I62,IF(C62="中止",0,IF(B62="報告済",'⑦1.活動計画変更（PR）'!Q42,IF(C61="上期　変更",I61,IF(C61="中止",0,I60))))))</f>
        <v/>
      </c>
      <c r="R60" s="623">
        <f>IF(C62="変更",'⑧2.変更活動積算内訳（PR）'!U187,IF('⑧1.活動計画変更（PR）'!C62="中止",0,IF(B62="報告済",'⑧2.変更活動積算内訳（PR）'!G187,IF('⑧1.活動計画変更（PR）'!C61="上期　変更",'⑧2.変更活動積算内訳（PR）'!N187,IF('⑧1.活動計画変更（PR）'!C61="中止",0,'⑧2.変更活動積算内訳（PR）'!G187)))))</f>
        <v>0</v>
      </c>
      <c r="S60" s="623">
        <f>IF(C62="変更",'⑧2.変更活動積算内訳（PR）'!V187,IF('⑧1.活動計画変更（PR）'!C62="中止",0,IF(B62="報告済",'⑧2.変更活動積算内訳（PR）'!H187,IF('⑧1.活動計画変更（PR）'!C61="上期　変更",'⑧2.変更活動積算内訳（PR）'!O187,IF('⑧1.活動計画変更（PR）'!C61="中止",0,'⑧2.変更活動積算内訳（PR）'!H187)))))</f>
        <v>0</v>
      </c>
    </row>
    <row r="61" spans="2:19" ht="36" customHeight="1">
      <c r="B61" s="830"/>
      <c r="C61" s="847" t="str">
        <f>IF('⑦1.活動計画変更（PR）'!C43="変更","上期　変更",IF('⑦1.活動計画変更（PR）'!C43="選択","",'⑦1.活動計画変更（PR）'!C43))</f>
        <v/>
      </c>
      <c r="D61" s="832" t="str">
        <f>IF(C61="上期　変更",'⑦1.活動計画変更（PR）'!D43,IF('⑧1.活動計画変更（PR）'!C61="中止","",""))</f>
        <v/>
      </c>
      <c r="E61" s="833" t="str">
        <f>IF(C61="上期　変更",'⑦1.活動計画変更（PR）'!E43,IF('⑧1.活動計画変更（PR）'!C61="中止","",""))</f>
        <v/>
      </c>
      <c r="F61" s="833" t="str">
        <f>IF(C61="上期　変更",'⑦1.活動計画変更（PR）'!F43,IF('⑧1.活動計画変更（PR）'!C61="中止","",""))</f>
        <v/>
      </c>
      <c r="G61" s="834" t="str">
        <f>IF(C61="上期　変更",'⑦1.活動計画変更（PR）'!G43,IF('⑧1.活動計画変更（PR）'!C61="中止","",""))</f>
        <v/>
      </c>
      <c r="H61" s="844" t="str">
        <f>IF(C61="上期　変更",'⑦1.活動計画変更（PR）'!H43,IF('⑧1.活動計画変更（PR）'!C61="中止","",""))</f>
        <v/>
      </c>
      <c r="I61" s="835" t="str">
        <f>IF(C61="上期　変更",'⑦1.活動計画変更（PR）'!I43,IF('⑧1.活動計画変更（PR）'!C61="中止","",""))</f>
        <v/>
      </c>
      <c r="J61" s="842" t="str">
        <f t="shared" si="0"/>
        <v/>
      </c>
      <c r="M61" s="488"/>
      <c r="N61" s="488"/>
      <c r="O61" s="622"/>
      <c r="P61" s="488"/>
      <c r="Q61" s="488"/>
      <c r="R61" s="172"/>
      <c r="S61" s="172"/>
    </row>
    <row r="62" spans="2:19" ht="36" customHeight="1">
      <c r="B62" s="850" t="str">
        <f>IF('②4.実施状況（PR）'!G23="実施済","報告済","")</f>
        <v/>
      </c>
      <c r="C62" s="598" t="s">
        <v>286</v>
      </c>
      <c r="D62" s="700"/>
      <c r="E62" s="701"/>
      <c r="F62" s="701"/>
      <c r="G62" s="702"/>
      <c r="H62" s="843" t="str">
        <f>IF('⑧2.変更活動積算内訳（PR）'!T187=0,"",'⑧2.変更活動積算内訳（PR）'!T187)</f>
        <v/>
      </c>
      <c r="I62" s="703"/>
      <c r="J62" s="724" t="str">
        <f t="shared" si="0"/>
        <v/>
      </c>
      <c r="M62" s="477"/>
      <c r="N62" s="477"/>
      <c r="O62" s="597"/>
      <c r="P62" s="477"/>
      <c r="Q62" s="477"/>
      <c r="R62" s="159"/>
      <c r="S62" s="159"/>
    </row>
    <row r="63" spans="2:19" ht="36" customHeight="1">
      <c r="B63" s="708" t="str">
        <f>IF('①4.事業内容（PR）'!B24="","",'①4.事業内容（PR）'!B24)</f>
        <v/>
      </c>
      <c r="C63" s="709" t="str">
        <f>IF(B63="","","申請時")</f>
        <v/>
      </c>
      <c r="D63" s="710" t="str">
        <f>IF('①4.事業内容（PR）'!C24="","",'①4.事業内容（PR）'!C24)</f>
        <v/>
      </c>
      <c r="E63" s="711" t="str">
        <f>IF('①4.事業内容（PR）'!D24="","",'①4.事業内容（PR）'!D24)</f>
        <v/>
      </c>
      <c r="F63" s="711" t="str">
        <f>IF('①4.事業内容（PR）'!F24="","",'①4.事業内容（PR）'!F24)</f>
        <v/>
      </c>
      <c r="G63" s="712" t="str">
        <f>IF('①4.事業内容（PR）'!H24="","",'①4.事業内容（PR）'!H24)</f>
        <v/>
      </c>
      <c r="H63" s="845">
        <f>IF('①7.積算内訳（PR）'!F196="","",'①7.積算内訳（PR）'!F196)</f>
        <v>0</v>
      </c>
      <c r="I63" s="713" t="str">
        <f>IF('①6.成果目標（PR）'!G45="","",('①6.成果目標（PR）'!G45*1000))</f>
        <v/>
      </c>
      <c r="J63" s="722" t="str">
        <f t="shared" si="0"/>
        <v/>
      </c>
      <c r="M63" s="488" t="str">
        <f>IF(C65="選択","",IF(C65="中止",-(H63),IF(C65="変更",(H65-H63),"")))</f>
        <v/>
      </c>
      <c r="N63" s="488" t="str">
        <f>IF(C65="選択","",IF(C65="中止",-(I63),IF(C65="変更",(I65-I63),"")))</f>
        <v/>
      </c>
      <c r="O63" s="622" t="str">
        <f t="shared" si="1"/>
        <v/>
      </c>
      <c r="P63" s="488" t="str">
        <f>IF(B63="","",IF(C65="変更",H65,IF(C65="中止",0,IF(B65="報告済",'⑦1.活動計画変更（PR）'!P44,IF(C64="上期　変更",H64,IF(C64="中止",0,H63))))))</f>
        <v/>
      </c>
      <c r="Q63" s="488" t="str">
        <f>IF(B63="","",IF(C65="変更",I65,IF(C65="中止",0,IF(B65="報告済",'⑦1.活動計画変更（PR）'!Q44,IF(C64="上期　変更",I64,IF(C64="中止",0,I63))))))</f>
        <v/>
      </c>
      <c r="R63" s="623">
        <f>IF(C65="変更",'⑧2.変更活動積算内訳（PR）'!U197,IF('⑧1.活動計画変更（PR）'!C65="中止",0,IF(B65="報告済",'⑧2.変更活動積算内訳（PR）'!G197,IF('⑧1.活動計画変更（PR）'!C64="上期　変更",'⑧2.変更活動積算内訳（PR）'!N197,IF('⑧1.活動計画変更（PR）'!C64="中止",0,'⑧2.変更活動積算内訳（PR）'!G197)))))</f>
        <v>0</v>
      </c>
      <c r="S63" s="623">
        <f>IF(C65="変更",'⑧2.変更活動積算内訳（PR）'!V197,IF('⑧1.活動計画変更（PR）'!C65="中止",0,IF(B65="報告済",'⑧2.変更活動積算内訳（PR）'!H197,IF('⑧1.活動計画変更（PR）'!C64="上期　変更",'⑧2.変更活動積算内訳（PR）'!O197,IF('⑧1.活動計画変更（PR）'!C64="中止",0,'⑧2.変更活動積算内訳（PR）'!H197)))))</f>
        <v>0</v>
      </c>
    </row>
    <row r="64" spans="2:19" ht="36" customHeight="1">
      <c r="B64" s="830"/>
      <c r="C64" s="831" t="str">
        <f>IF('⑦1.活動計画変更（PR）'!C45="変更","上期　変更",IF('⑦1.活動計画変更（PR）'!C45="選択","",'⑦1.活動計画変更（PR）'!C45))</f>
        <v/>
      </c>
      <c r="D64" s="832" t="str">
        <f>IF(C64="上期　変更",'⑦1.活動計画変更（PR）'!D45,IF('⑧1.活動計画変更（PR）'!C64="中止","",""))</f>
        <v/>
      </c>
      <c r="E64" s="833" t="str">
        <f>IF(C64="上期　変更",'⑦1.活動計画変更（PR）'!E45,IF('⑧1.活動計画変更（PR）'!C64="中止","",""))</f>
        <v/>
      </c>
      <c r="F64" s="833" t="str">
        <f>IF(C64="上期　変更",'⑦1.活動計画変更（PR）'!F45,IF('⑧1.活動計画変更（PR）'!C64="中止","",""))</f>
        <v/>
      </c>
      <c r="G64" s="834" t="str">
        <f>IF(C64="上期　変更",'⑦1.活動計画変更（PR）'!G45,IF('⑧1.活動計画変更（PR）'!C64="中止","",""))</f>
        <v/>
      </c>
      <c r="H64" s="844" t="str">
        <f>IF(C64="上期　変更",'⑦1.活動計画変更（PR）'!H45,IF('⑧1.活動計画変更（PR）'!C64="中止","",""))</f>
        <v/>
      </c>
      <c r="I64" s="835" t="str">
        <f>IF(C64="上期　変更",'⑦1.活動計画変更（PR）'!I45,IF('⑧1.活動計画変更（PR）'!C64="中止","",""))</f>
        <v/>
      </c>
      <c r="J64" s="842" t="str">
        <f t="shared" si="0"/>
        <v/>
      </c>
      <c r="M64" s="488"/>
      <c r="N64" s="488"/>
      <c r="O64" s="622"/>
      <c r="P64" s="488"/>
      <c r="Q64" s="488"/>
      <c r="R64" s="172"/>
      <c r="S64" s="172"/>
    </row>
    <row r="65" spans="2:19" ht="36" customHeight="1" thickBot="1">
      <c r="B65" s="851" t="str">
        <f>IF('②4.実施状況（PR）'!G24="実施済","報告済","")</f>
        <v/>
      </c>
      <c r="C65" s="606" t="s">
        <v>286</v>
      </c>
      <c r="D65" s="704"/>
      <c r="E65" s="705"/>
      <c r="F65" s="705"/>
      <c r="G65" s="706"/>
      <c r="H65" s="846" t="str">
        <f>IF('⑧2.変更活動積算内訳（PR）'!T197=0,"",'⑧2.変更活動積算内訳（PR）'!T197)</f>
        <v/>
      </c>
      <c r="I65" s="707"/>
      <c r="J65" s="723" t="str">
        <f t="shared" si="0"/>
        <v/>
      </c>
      <c r="M65" s="477"/>
      <c r="N65" s="477"/>
      <c r="O65" s="597"/>
      <c r="P65" s="477"/>
      <c r="Q65" s="477"/>
      <c r="R65" s="159"/>
      <c r="S65" s="159"/>
    </row>
    <row r="66" spans="2:19">
      <c r="R66" s="612"/>
      <c r="S66" s="612"/>
    </row>
  </sheetData>
  <sheetProtection algorithmName="SHA-512" hashValue="QTsWIoahZxyeN1jzuF2Xp9IO0AQetI6HSqZuRFdUDfjChu3FSLfvLlnPob92sGrQ+vSyjzYV1aVy2oeDrKrWJg==" saltValue="uratWEo80Z/uPwVjcf7BhA==" spinCount="100000" sheet="1" formatCells="0" formatColumns="0" formatRows="0"/>
  <mergeCells count="6">
    <mergeCell ref="P3:Q3"/>
    <mergeCell ref="B3:B4"/>
    <mergeCell ref="C3:C4"/>
    <mergeCell ref="D3:G3"/>
    <mergeCell ref="H3:I3"/>
    <mergeCell ref="J3:J4"/>
  </mergeCells>
  <phoneticPr fontId="1"/>
  <conditionalFormatting sqref="C8">
    <cfRule type="containsText" dxfId="1489" priority="443" operator="containsText" text="選択">
      <formula>NOT(ISERROR(SEARCH("選択",C8)))</formula>
    </cfRule>
    <cfRule type="beginsWith" dxfId="1488" priority="444" operator="beginsWith" text="中止">
      <formula>LEFT(C8,LEN("中止"))="中止"</formula>
    </cfRule>
    <cfRule type="beginsWith" dxfId="1487" priority="445" operator="beginsWith" text="変更">
      <formula>LEFT(C8,LEN("変更"))="変更"</formula>
    </cfRule>
  </conditionalFormatting>
  <conditionalFormatting sqref="C11">
    <cfRule type="containsText" dxfId="1486" priority="440" operator="containsText" text="選択">
      <formula>NOT(ISERROR(SEARCH("選択",C11)))</formula>
    </cfRule>
    <cfRule type="beginsWith" dxfId="1485" priority="441" operator="beginsWith" text="中止">
      <formula>LEFT(C11,LEN("中止"))="中止"</formula>
    </cfRule>
    <cfRule type="beginsWith" dxfId="1484" priority="442" operator="beginsWith" text="変更">
      <formula>LEFT(C11,LEN("変更"))="変更"</formula>
    </cfRule>
  </conditionalFormatting>
  <conditionalFormatting sqref="C14">
    <cfRule type="containsText" dxfId="1483" priority="437" operator="containsText" text="選択">
      <formula>NOT(ISERROR(SEARCH("選択",C14)))</formula>
    </cfRule>
    <cfRule type="beginsWith" dxfId="1482" priority="438" operator="beginsWith" text="中止">
      <formula>LEFT(C14,LEN("中止"))="中止"</formula>
    </cfRule>
    <cfRule type="beginsWith" dxfId="1481" priority="439" operator="beginsWith" text="変更">
      <formula>LEFT(C14,LEN("変更"))="変更"</formula>
    </cfRule>
  </conditionalFormatting>
  <conditionalFormatting sqref="C17">
    <cfRule type="containsText" dxfId="1480" priority="434" operator="containsText" text="選択">
      <formula>NOT(ISERROR(SEARCH("選択",C17)))</formula>
    </cfRule>
    <cfRule type="beginsWith" dxfId="1479" priority="435" operator="beginsWith" text="中止">
      <formula>LEFT(C17,LEN("中止"))="中止"</formula>
    </cfRule>
    <cfRule type="beginsWith" dxfId="1478" priority="436" operator="beginsWith" text="変更">
      <formula>LEFT(C17,LEN("変更"))="変更"</formula>
    </cfRule>
  </conditionalFormatting>
  <conditionalFormatting sqref="C20">
    <cfRule type="containsText" dxfId="1477" priority="431" operator="containsText" text="選択">
      <formula>NOT(ISERROR(SEARCH("選択",C20)))</formula>
    </cfRule>
    <cfRule type="beginsWith" dxfId="1476" priority="432" operator="beginsWith" text="中止">
      <formula>LEFT(C20,LEN("中止"))="中止"</formula>
    </cfRule>
    <cfRule type="beginsWith" dxfId="1475" priority="433" operator="beginsWith" text="変更">
      <formula>LEFT(C20,LEN("変更"))="変更"</formula>
    </cfRule>
  </conditionalFormatting>
  <conditionalFormatting sqref="C23">
    <cfRule type="containsText" dxfId="1474" priority="428" operator="containsText" text="選択">
      <formula>NOT(ISERROR(SEARCH("選択",C23)))</formula>
    </cfRule>
    <cfRule type="beginsWith" dxfId="1473" priority="429" operator="beginsWith" text="中止">
      <formula>LEFT(C23,LEN("中止"))="中止"</formula>
    </cfRule>
    <cfRule type="beginsWith" dxfId="1472" priority="430" operator="beginsWith" text="変更">
      <formula>LEFT(C23,LEN("変更"))="変更"</formula>
    </cfRule>
  </conditionalFormatting>
  <conditionalFormatting sqref="C38 C35 C32 C29 C26">
    <cfRule type="containsText" dxfId="1471" priority="425" operator="containsText" text="選択">
      <formula>NOT(ISERROR(SEARCH("選択",C26)))</formula>
    </cfRule>
    <cfRule type="beginsWith" dxfId="1470" priority="426" operator="beginsWith" text="中止">
      <formula>LEFT(C26,LEN("中止"))="中止"</formula>
    </cfRule>
    <cfRule type="beginsWith" dxfId="1469" priority="427" operator="beginsWith" text="変更">
      <formula>LEFT(C26,LEN("変更"))="変更"</formula>
    </cfRule>
  </conditionalFormatting>
  <conditionalFormatting sqref="C53 C50 C47 C44 C41">
    <cfRule type="containsText" dxfId="1468" priority="422" operator="containsText" text="選択">
      <formula>NOT(ISERROR(SEARCH("選択",C41)))</formula>
    </cfRule>
    <cfRule type="beginsWith" dxfId="1467" priority="423" operator="beginsWith" text="中止">
      <formula>LEFT(C41,LEN("中止"))="中止"</formula>
    </cfRule>
    <cfRule type="beginsWith" dxfId="1466" priority="424" operator="beginsWith" text="変更">
      <formula>LEFT(C41,LEN("変更"))="変更"</formula>
    </cfRule>
  </conditionalFormatting>
  <conditionalFormatting sqref="C65 C62 C59 C56">
    <cfRule type="containsText" dxfId="1465" priority="419" operator="containsText" text="選択">
      <formula>NOT(ISERROR(SEARCH("選択",C56)))</formula>
    </cfRule>
    <cfRule type="beginsWith" dxfId="1464" priority="420" operator="beginsWith" text="中止">
      <formula>LEFT(C56,LEN("中止"))="中止"</formula>
    </cfRule>
    <cfRule type="beginsWith" dxfId="1463" priority="421" operator="beginsWith" text="変更">
      <formula>LEFT(C56,LEN("変更"))="変更"</formula>
    </cfRule>
  </conditionalFormatting>
  <conditionalFormatting sqref="D8">
    <cfRule type="notContainsBlanks" dxfId="1462" priority="408">
      <formula>LEN(TRIM(D8))&gt;0</formula>
    </cfRule>
    <cfRule type="expression" dxfId="1461" priority="409">
      <formula>$C8="変更"</formula>
    </cfRule>
  </conditionalFormatting>
  <conditionalFormatting sqref="E8">
    <cfRule type="notContainsBlanks" dxfId="1460" priority="406">
      <formula>LEN(TRIM(E8))&gt;0</formula>
    </cfRule>
    <cfRule type="expression" dxfId="1459" priority="407">
      <formula>$C8="変更"</formula>
    </cfRule>
  </conditionalFormatting>
  <conditionalFormatting sqref="F8">
    <cfRule type="notContainsBlanks" dxfId="1458" priority="404">
      <formula>LEN(TRIM(F8))&gt;0</formula>
    </cfRule>
    <cfRule type="expression" dxfId="1457" priority="405">
      <formula>$C8="変更"</formula>
    </cfRule>
  </conditionalFormatting>
  <conditionalFormatting sqref="G8">
    <cfRule type="notContainsBlanks" dxfId="1456" priority="402">
      <formula>LEN(TRIM(G8))&gt;0</formula>
    </cfRule>
    <cfRule type="expression" dxfId="1455" priority="403">
      <formula>$C8="変更"</formula>
    </cfRule>
  </conditionalFormatting>
  <conditionalFormatting sqref="I8">
    <cfRule type="notContainsBlanks" dxfId="1454" priority="400">
      <formula>LEN(TRIM(I8))&gt;0</formula>
    </cfRule>
    <cfRule type="expression" dxfId="1453" priority="401">
      <formula>$C8="変更"</formula>
    </cfRule>
  </conditionalFormatting>
  <conditionalFormatting sqref="D11">
    <cfRule type="notContainsBlanks" dxfId="1452" priority="398">
      <formula>LEN(TRIM(D11))&gt;0</formula>
    </cfRule>
    <cfRule type="expression" dxfId="1451" priority="399">
      <formula>$C11="変更"</formula>
    </cfRule>
  </conditionalFormatting>
  <conditionalFormatting sqref="E11">
    <cfRule type="notContainsBlanks" dxfId="1450" priority="396">
      <formula>LEN(TRIM(E11))&gt;0</formula>
    </cfRule>
    <cfRule type="expression" dxfId="1449" priority="397">
      <formula>$C11="変更"</formula>
    </cfRule>
  </conditionalFormatting>
  <conditionalFormatting sqref="F11">
    <cfRule type="notContainsBlanks" dxfId="1448" priority="394">
      <formula>LEN(TRIM(F11))&gt;0</formula>
    </cfRule>
    <cfRule type="expression" dxfId="1447" priority="395">
      <formula>$C11="変更"</formula>
    </cfRule>
  </conditionalFormatting>
  <conditionalFormatting sqref="G11">
    <cfRule type="notContainsBlanks" dxfId="1446" priority="392">
      <formula>LEN(TRIM(G11))&gt;0</formula>
    </cfRule>
    <cfRule type="expression" dxfId="1445" priority="393">
      <formula>$C11="変更"</formula>
    </cfRule>
  </conditionalFormatting>
  <conditionalFormatting sqref="D14">
    <cfRule type="notContainsBlanks" dxfId="1444" priority="390">
      <formula>LEN(TRIM(D14))&gt;0</formula>
    </cfRule>
    <cfRule type="expression" dxfId="1443" priority="391">
      <formula>$C14="変更"</formula>
    </cfRule>
  </conditionalFormatting>
  <conditionalFormatting sqref="E14">
    <cfRule type="notContainsBlanks" dxfId="1442" priority="388">
      <formula>LEN(TRIM(E14))&gt;0</formula>
    </cfRule>
    <cfRule type="expression" dxfId="1441" priority="389">
      <formula>$C14="変更"</formula>
    </cfRule>
  </conditionalFormatting>
  <conditionalFormatting sqref="F14">
    <cfRule type="notContainsBlanks" dxfId="1440" priority="386">
      <formula>LEN(TRIM(F14))&gt;0</formula>
    </cfRule>
    <cfRule type="expression" dxfId="1439" priority="387">
      <formula>$C14="変更"</formula>
    </cfRule>
  </conditionalFormatting>
  <conditionalFormatting sqref="G14">
    <cfRule type="notContainsBlanks" dxfId="1438" priority="384">
      <formula>LEN(TRIM(G14))&gt;0</formula>
    </cfRule>
    <cfRule type="expression" dxfId="1437" priority="385">
      <formula>$C14="変更"</formula>
    </cfRule>
  </conditionalFormatting>
  <conditionalFormatting sqref="D17">
    <cfRule type="notContainsBlanks" dxfId="1436" priority="382">
      <formula>LEN(TRIM(D17))&gt;0</formula>
    </cfRule>
    <cfRule type="expression" dxfId="1435" priority="383">
      <formula>$C17="変更"</formula>
    </cfRule>
  </conditionalFormatting>
  <conditionalFormatting sqref="E17">
    <cfRule type="notContainsBlanks" dxfId="1434" priority="380">
      <formula>LEN(TRIM(E17))&gt;0</formula>
    </cfRule>
    <cfRule type="expression" dxfId="1433" priority="381">
      <formula>$C17="変更"</formula>
    </cfRule>
  </conditionalFormatting>
  <conditionalFormatting sqref="F17">
    <cfRule type="notContainsBlanks" dxfId="1432" priority="378">
      <formula>LEN(TRIM(F17))&gt;0</formula>
    </cfRule>
    <cfRule type="expression" dxfId="1431" priority="379">
      <formula>$C17="変更"</formula>
    </cfRule>
  </conditionalFormatting>
  <conditionalFormatting sqref="G17">
    <cfRule type="notContainsBlanks" dxfId="1430" priority="376">
      <formula>LEN(TRIM(G17))&gt;0</formula>
    </cfRule>
    <cfRule type="expression" dxfId="1429" priority="377">
      <formula>$C17="変更"</formula>
    </cfRule>
  </conditionalFormatting>
  <conditionalFormatting sqref="D20">
    <cfRule type="notContainsBlanks" dxfId="1428" priority="374">
      <formula>LEN(TRIM(D20))&gt;0</formula>
    </cfRule>
    <cfRule type="expression" dxfId="1427" priority="375">
      <formula>$C20="変更"</formula>
    </cfRule>
  </conditionalFormatting>
  <conditionalFormatting sqref="E20">
    <cfRule type="notContainsBlanks" dxfId="1426" priority="372">
      <formula>LEN(TRIM(E20))&gt;0</formula>
    </cfRule>
    <cfRule type="expression" dxfId="1425" priority="373">
      <formula>$C20="変更"</formula>
    </cfRule>
  </conditionalFormatting>
  <conditionalFormatting sqref="F20">
    <cfRule type="notContainsBlanks" dxfId="1424" priority="370">
      <formula>LEN(TRIM(F20))&gt;0</formula>
    </cfRule>
    <cfRule type="expression" dxfId="1423" priority="371">
      <formula>$C20="変更"</formula>
    </cfRule>
  </conditionalFormatting>
  <conditionalFormatting sqref="G20">
    <cfRule type="notContainsBlanks" dxfId="1422" priority="368">
      <formula>LEN(TRIM(G20))&gt;0</formula>
    </cfRule>
    <cfRule type="expression" dxfId="1421" priority="369">
      <formula>$C20="変更"</formula>
    </cfRule>
  </conditionalFormatting>
  <conditionalFormatting sqref="D23">
    <cfRule type="notContainsBlanks" dxfId="1420" priority="366">
      <formula>LEN(TRIM(D23))&gt;0</formula>
    </cfRule>
    <cfRule type="expression" dxfId="1419" priority="367">
      <formula>$C23="変更"</formula>
    </cfRule>
  </conditionalFormatting>
  <conditionalFormatting sqref="E23">
    <cfRule type="notContainsBlanks" dxfId="1418" priority="364">
      <formula>LEN(TRIM(E23))&gt;0</formula>
    </cfRule>
    <cfRule type="expression" dxfId="1417" priority="365">
      <formula>$C23="変更"</formula>
    </cfRule>
  </conditionalFormatting>
  <conditionalFormatting sqref="F23">
    <cfRule type="notContainsBlanks" dxfId="1416" priority="362">
      <formula>LEN(TRIM(F23))&gt;0</formula>
    </cfRule>
    <cfRule type="expression" dxfId="1415" priority="363">
      <formula>$C23="変更"</formula>
    </cfRule>
  </conditionalFormatting>
  <conditionalFormatting sqref="G23">
    <cfRule type="notContainsBlanks" dxfId="1414" priority="360">
      <formula>LEN(TRIM(G23))&gt;0</formula>
    </cfRule>
    <cfRule type="expression" dxfId="1413" priority="361">
      <formula>$C23="変更"</formula>
    </cfRule>
  </conditionalFormatting>
  <conditionalFormatting sqref="D26">
    <cfRule type="notContainsBlanks" dxfId="1412" priority="358">
      <formula>LEN(TRIM(D26))&gt;0</formula>
    </cfRule>
    <cfRule type="expression" dxfId="1411" priority="359">
      <formula>$C26="変更"</formula>
    </cfRule>
  </conditionalFormatting>
  <conditionalFormatting sqref="E26">
    <cfRule type="notContainsBlanks" dxfId="1410" priority="356">
      <formula>LEN(TRIM(E26))&gt;0</formula>
    </cfRule>
    <cfRule type="expression" dxfId="1409" priority="357">
      <formula>$C26="変更"</formula>
    </cfRule>
  </conditionalFormatting>
  <conditionalFormatting sqref="F26">
    <cfRule type="notContainsBlanks" dxfId="1408" priority="354">
      <formula>LEN(TRIM(F26))&gt;0</formula>
    </cfRule>
    <cfRule type="expression" dxfId="1407" priority="355">
      <formula>$C26="変更"</formula>
    </cfRule>
  </conditionalFormatting>
  <conditionalFormatting sqref="G26">
    <cfRule type="notContainsBlanks" dxfId="1406" priority="352">
      <formula>LEN(TRIM(G26))&gt;0</formula>
    </cfRule>
    <cfRule type="expression" dxfId="1405" priority="353">
      <formula>$C26="変更"</formula>
    </cfRule>
  </conditionalFormatting>
  <conditionalFormatting sqref="D29">
    <cfRule type="notContainsBlanks" dxfId="1404" priority="350">
      <formula>LEN(TRIM(D29))&gt;0</formula>
    </cfRule>
    <cfRule type="expression" dxfId="1403" priority="351">
      <formula>$C29="変更"</formula>
    </cfRule>
  </conditionalFormatting>
  <conditionalFormatting sqref="E29">
    <cfRule type="notContainsBlanks" dxfId="1402" priority="348">
      <formula>LEN(TRIM(E29))&gt;0</formula>
    </cfRule>
    <cfRule type="expression" dxfId="1401" priority="349">
      <formula>$C29="変更"</formula>
    </cfRule>
  </conditionalFormatting>
  <conditionalFormatting sqref="F29">
    <cfRule type="notContainsBlanks" dxfId="1400" priority="346">
      <formula>LEN(TRIM(F29))&gt;0</formula>
    </cfRule>
    <cfRule type="expression" dxfId="1399" priority="347">
      <formula>$C29="変更"</formula>
    </cfRule>
  </conditionalFormatting>
  <conditionalFormatting sqref="G29">
    <cfRule type="notContainsBlanks" dxfId="1398" priority="344">
      <formula>LEN(TRIM(G29))&gt;0</formula>
    </cfRule>
    <cfRule type="expression" dxfId="1397" priority="345">
      <formula>$C29="変更"</formula>
    </cfRule>
  </conditionalFormatting>
  <conditionalFormatting sqref="D32">
    <cfRule type="notContainsBlanks" dxfId="1396" priority="342">
      <formula>LEN(TRIM(D32))&gt;0</formula>
    </cfRule>
    <cfRule type="expression" dxfId="1395" priority="343">
      <formula>$C32="変更"</formula>
    </cfRule>
  </conditionalFormatting>
  <conditionalFormatting sqref="E32">
    <cfRule type="notContainsBlanks" dxfId="1394" priority="340">
      <formula>LEN(TRIM(E32))&gt;0</formula>
    </cfRule>
    <cfRule type="expression" dxfId="1393" priority="341">
      <formula>$C32="変更"</formula>
    </cfRule>
  </conditionalFormatting>
  <conditionalFormatting sqref="F32">
    <cfRule type="notContainsBlanks" dxfId="1392" priority="338">
      <formula>LEN(TRIM(F32))&gt;0</formula>
    </cfRule>
    <cfRule type="expression" dxfId="1391" priority="339">
      <formula>$C32="変更"</formula>
    </cfRule>
  </conditionalFormatting>
  <conditionalFormatting sqref="G32">
    <cfRule type="notContainsBlanks" dxfId="1390" priority="336">
      <formula>LEN(TRIM(G32))&gt;0</formula>
    </cfRule>
    <cfRule type="expression" dxfId="1389" priority="337">
      <formula>$C32="変更"</formula>
    </cfRule>
  </conditionalFormatting>
  <conditionalFormatting sqref="D35">
    <cfRule type="notContainsBlanks" dxfId="1388" priority="334">
      <formula>LEN(TRIM(D35))&gt;0</formula>
    </cfRule>
    <cfRule type="expression" dxfId="1387" priority="335">
      <formula>$C35="変更"</formula>
    </cfRule>
  </conditionalFormatting>
  <conditionalFormatting sqref="E35">
    <cfRule type="notContainsBlanks" dxfId="1386" priority="332">
      <formula>LEN(TRIM(E35))&gt;0</formula>
    </cfRule>
    <cfRule type="expression" dxfId="1385" priority="333">
      <formula>$C35="変更"</formula>
    </cfRule>
  </conditionalFormatting>
  <conditionalFormatting sqref="F35">
    <cfRule type="notContainsBlanks" dxfId="1384" priority="330">
      <formula>LEN(TRIM(F35))&gt;0</formula>
    </cfRule>
    <cfRule type="expression" dxfId="1383" priority="331">
      <formula>$C35="変更"</formula>
    </cfRule>
  </conditionalFormatting>
  <conditionalFormatting sqref="G35">
    <cfRule type="notContainsBlanks" dxfId="1382" priority="328">
      <formula>LEN(TRIM(G35))&gt;0</formula>
    </cfRule>
    <cfRule type="expression" dxfId="1381" priority="329">
      <formula>$C35="変更"</formula>
    </cfRule>
  </conditionalFormatting>
  <conditionalFormatting sqref="D38">
    <cfRule type="notContainsBlanks" dxfId="1380" priority="318">
      <formula>LEN(TRIM(D38))&gt;0</formula>
    </cfRule>
    <cfRule type="expression" dxfId="1379" priority="319">
      <formula>$C38="変更"</formula>
    </cfRule>
  </conditionalFormatting>
  <conditionalFormatting sqref="E38">
    <cfRule type="notContainsBlanks" dxfId="1378" priority="316">
      <formula>LEN(TRIM(E38))&gt;0</formula>
    </cfRule>
    <cfRule type="expression" dxfId="1377" priority="317">
      <formula>$C38="変更"</formula>
    </cfRule>
  </conditionalFormatting>
  <conditionalFormatting sqref="F38">
    <cfRule type="notContainsBlanks" dxfId="1376" priority="314">
      <formula>LEN(TRIM(F38))&gt;0</formula>
    </cfRule>
    <cfRule type="expression" dxfId="1375" priority="315">
      <formula>$C38="変更"</formula>
    </cfRule>
  </conditionalFormatting>
  <conditionalFormatting sqref="G38">
    <cfRule type="notContainsBlanks" dxfId="1374" priority="312">
      <formula>LEN(TRIM(G38))&gt;0</formula>
    </cfRule>
    <cfRule type="expression" dxfId="1373" priority="313">
      <formula>$C38="変更"</formula>
    </cfRule>
  </conditionalFormatting>
  <conditionalFormatting sqref="D41">
    <cfRule type="notContainsBlanks" dxfId="1372" priority="310">
      <formula>LEN(TRIM(D41))&gt;0</formula>
    </cfRule>
    <cfRule type="expression" dxfId="1371" priority="311">
      <formula>$C41="変更"</formula>
    </cfRule>
  </conditionalFormatting>
  <conditionalFormatting sqref="E41">
    <cfRule type="notContainsBlanks" dxfId="1370" priority="308">
      <formula>LEN(TRIM(E41))&gt;0</formula>
    </cfRule>
    <cfRule type="expression" dxfId="1369" priority="309">
      <formula>$C41="変更"</formula>
    </cfRule>
  </conditionalFormatting>
  <conditionalFormatting sqref="F41">
    <cfRule type="notContainsBlanks" dxfId="1368" priority="306">
      <formula>LEN(TRIM(F41))&gt;0</formula>
    </cfRule>
    <cfRule type="expression" dxfId="1367" priority="307">
      <formula>$C41="変更"</formula>
    </cfRule>
  </conditionalFormatting>
  <conditionalFormatting sqref="G41">
    <cfRule type="notContainsBlanks" dxfId="1366" priority="304">
      <formula>LEN(TRIM(G41))&gt;0</formula>
    </cfRule>
    <cfRule type="expression" dxfId="1365" priority="305">
      <formula>$C41="変更"</formula>
    </cfRule>
  </conditionalFormatting>
  <conditionalFormatting sqref="D44">
    <cfRule type="notContainsBlanks" dxfId="1364" priority="302">
      <formula>LEN(TRIM(D44))&gt;0</formula>
    </cfRule>
    <cfRule type="expression" dxfId="1363" priority="303">
      <formula>$C44="変更"</formula>
    </cfRule>
  </conditionalFormatting>
  <conditionalFormatting sqref="E44">
    <cfRule type="notContainsBlanks" dxfId="1362" priority="300">
      <formula>LEN(TRIM(E44))&gt;0</formula>
    </cfRule>
    <cfRule type="expression" dxfId="1361" priority="301">
      <formula>$C44="変更"</formula>
    </cfRule>
  </conditionalFormatting>
  <conditionalFormatting sqref="F44">
    <cfRule type="notContainsBlanks" dxfId="1360" priority="298">
      <formula>LEN(TRIM(F44))&gt;0</formula>
    </cfRule>
    <cfRule type="expression" dxfId="1359" priority="299">
      <formula>$C44="変更"</formula>
    </cfRule>
  </conditionalFormatting>
  <conditionalFormatting sqref="G44">
    <cfRule type="notContainsBlanks" dxfId="1358" priority="296">
      <formula>LEN(TRIM(G44))&gt;0</formula>
    </cfRule>
    <cfRule type="expression" dxfId="1357" priority="297">
      <formula>$C44="変更"</formula>
    </cfRule>
  </conditionalFormatting>
  <conditionalFormatting sqref="D47">
    <cfRule type="notContainsBlanks" dxfId="1356" priority="294">
      <formula>LEN(TRIM(D47))&gt;0</formula>
    </cfRule>
    <cfRule type="expression" dxfId="1355" priority="295">
      <formula>$C47="変更"</formula>
    </cfRule>
  </conditionalFormatting>
  <conditionalFormatting sqref="E47">
    <cfRule type="notContainsBlanks" dxfId="1354" priority="292">
      <formula>LEN(TRIM(E47))&gt;0</formula>
    </cfRule>
    <cfRule type="expression" dxfId="1353" priority="293">
      <formula>$C47="変更"</formula>
    </cfRule>
  </conditionalFormatting>
  <conditionalFormatting sqref="F47">
    <cfRule type="notContainsBlanks" dxfId="1352" priority="290">
      <formula>LEN(TRIM(F47))&gt;0</formula>
    </cfRule>
    <cfRule type="expression" dxfId="1351" priority="291">
      <formula>$C47="変更"</formula>
    </cfRule>
  </conditionalFormatting>
  <conditionalFormatting sqref="G47">
    <cfRule type="notContainsBlanks" dxfId="1350" priority="288">
      <formula>LEN(TRIM(G47))&gt;0</formula>
    </cfRule>
    <cfRule type="expression" dxfId="1349" priority="289">
      <formula>$C47="変更"</formula>
    </cfRule>
  </conditionalFormatting>
  <conditionalFormatting sqref="D50">
    <cfRule type="notContainsBlanks" dxfId="1348" priority="286">
      <formula>LEN(TRIM(D50))&gt;0</formula>
    </cfRule>
    <cfRule type="expression" dxfId="1347" priority="287">
      <formula>$C50="変更"</formula>
    </cfRule>
  </conditionalFormatting>
  <conditionalFormatting sqref="E50">
    <cfRule type="notContainsBlanks" dxfId="1346" priority="284">
      <formula>LEN(TRIM(E50))&gt;0</formula>
    </cfRule>
    <cfRule type="expression" dxfId="1345" priority="285">
      <formula>$C50="変更"</formula>
    </cfRule>
  </conditionalFormatting>
  <conditionalFormatting sqref="F50">
    <cfRule type="notContainsBlanks" dxfId="1344" priority="282">
      <formula>LEN(TRIM(F50))&gt;0</formula>
    </cfRule>
    <cfRule type="expression" dxfId="1343" priority="283">
      <formula>$C50="変更"</formula>
    </cfRule>
  </conditionalFormatting>
  <conditionalFormatting sqref="G50">
    <cfRule type="notContainsBlanks" dxfId="1342" priority="280">
      <formula>LEN(TRIM(G50))&gt;0</formula>
    </cfRule>
    <cfRule type="expression" dxfId="1341" priority="281">
      <formula>$C50="変更"</formula>
    </cfRule>
  </conditionalFormatting>
  <conditionalFormatting sqref="D53">
    <cfRule type="notContainsBlanks" dxfId="1340" priority="278">
      <formula>LEN(TRIM(D53))&gt;0</formula>
    </cfRule>
    <cfRule type="expression" dxfId="1339" priority="279">
      <formula>$C53="変更"</formula>
    </cfRule>
  </conditionalFormatting>
  <conditionalFormatting sqref="E53">
    <cfRule type="notContainsBlanks" dxfId="1338" priority="276">
      <formula>LEN(TRIM(E53))&gt;0</formula>
    </cfRule>
    <cfRule type="expression" dxfId="1337" priority="277">
      <formula>$C53="変更"</formula>
    </cfRule>
  </conditionalFormatting>
  <conditionalFormatting sqref="F53">
    <cfRule type="notContainsBlanks" dxfId="1336" priority="274">
      <formula>LEN(TRIM(F53))&gt;0</formula>
    </cfRule>
    <cfRule type="expression" dxfId="1335" priority="275">
      <formula>$C53="変更"</formula>
    </cfRule>
  </conditionalFormatting>
  <conditionalFormatting sqref="G53">
    <cfRule type="notContainsBlanks" dxfId="1334" priority="272">
      <formula>LEN(TRIM(G53))&gt;0</formula>
    </cfRule>
    <cfRule type="expression" dxfId="1333" priority="273">
      <formula>$C53="変更"</formula>
    </cfRule>
  </conditionalFormatting>
  <conditionalFormatting sqref="D56">
    <cfRule type="notContainsBlanks" dxfId="1332" priority="270">
      <formula>LEN(TRIM(D56))&gt;0</formula>
    </cfRule>
    <cfRule type="expression" dxfId="1331" priority="271">
      <formula>$C56="変更"</formula>
    </cfRule>
  </conditionalFormatting>
  <conditionalFormatting sqref="E56">
    <cfRule type="notContainsBlanks" dxfId="1330" priority="268">
      <formula>LEN(TRIM(E56))&gt;0</formula>
    </cfRule>
    <cfRule type="expression" dxfId="1329" priority="269">
      <formula>$C56="変更"</formula>
    </cfRule>
  </conditionalFormatting>
  <conditionalFormatting sqref="F56">
    <cfRule type="notContainsBlanks" dxfId="1328" priority="266">
      <formula>LEN(TRIM(F56))&gt;0</formula>
    </cfRule>
    <cfRule type="expression" dxfId="1327" priority="267">
      <formula>$C56="変更"</formula>
    </cfRule>
  </conditionalFormatting>
  <conditionalFormatting sqref="G56">
    <cfRule type="notContainsBlanks" dxfId="1326" priority="264">
      <formula>LEN(TRIM(G56))&gt;0</formula>
    </cfRule>
    <cfRule type="expression" dxfId="1325" priority="265">
      <formula>$C56="変更"</formula>
    </cfRule>
  </conditionalFormatting>
  <conditionalFormatting sqref="D59">
    <cfRule type="notContainsBlanks" dxfId="1324" priority="262">
      <formula>LEN(TRIM(D59))&gt;0</formula>
    </cfRule>
    <cfRule type="expression" dxfId="1323" priority="263">
      <formula>$C59="変更"</formula>
    </cfRule>
  </conditionalFormatting>
  <conditionalFormatting sqref="E59">
    <cfRule type="notContainsBlanks" dxfId="1322" priority="260">
      <formula>LEN(TRIM(E59))&gt;0</formula>
    </cfRule>
    <cfRule type="expression" dxfId="1321" priority="261">
      <formula>$C59="変更"</formula>
    </cfRule>
  </conditionalFormatting>
  <conditionalFormatting sqref="F59">
    <cfRule type="notContainsBlanks" dxfId="1320" priority="258">
      <formula>LEN(TRIM(F59))&gt;0</formula>
    </cfRule>
    <cfRule type="expression" dxfId="1319" priority="259">
      <formula>$C59="変更"</formula>
    </cfRule>
  </conditionalFormatting>
  <conditionalFormatting sqref="G59">
    <cfRule type="notContainsBlanks" dxfId="1318" priority="256">
      <formula>LEN(TRIM(G59))&gt;0</formula>
    </cfRule>
    <cfRule type="expression" dxfId="1317" priority="257">
      <formula>$C59="変更"</formula>
    </cfRule>
  </conditionalFormatting>
  <conditionalFormatting sqref="D62">
    <cfRule type="notContainsBlanks" dxfId="1316" priority="254">
      <formula>LEN(TRIM(D62))&gt;0</formula>
    </cfRule>
    <cfRule type="expression" dxfId="1315" priority="255">
      <formula>$C62="変更"</formula>
    </cfRule>
  </conditionalFormatting>
  <conditionalFormatting sqref="E62">
    <cfRule type="notContainsBlanks" dxfId="1314" priority="252">
      <formula>LEN(TRIM(E62))&gt;0</formula>
    </cfRule>
    <cfRule type="expression" dxfId="1313" priority="253">
      <formula>$C62="変更"</formula>
    </cfRule>
  </conditionalFormatting>
  <conditionalFormatting sqref="F62">
    <cfRule type="notContainsBlanks" dxfId="1312" priority="250">
      <formula>LEN(TRIM(F62))&gt;0</formula>
    </cfRule>
    <cfRule type="expression" dxfId="1311" priority="251">
      <formula>$C62="変更"</formula>
    </cfRule>
  </conditionalFormatting>
  <conditionalFormatting sqref="G62">
    <cfRule type="notContainsBlanks" dxfId="1310" priority="248">
      <formula>LEN(TRIM(G62))&gt;0</formula>
    </cfRule>
    <cfRule type="expression" dxfId="1309" priority="249">
      <formula>$C62="変更"</formula>
    </cfRule>
  </conditionalFormatting>
  <conditionalFormatting sqref="D65">
    <cfRule type="notContainsBlanks" dxfId="1308" priority="246">
      <formula>LEN(TRIM(D65))&gt;0</formula>
    </cfRule>
    <cfRule type="expression" dxfId="1307" priority="247">
      <formula>$C65="変更"</formula>
    </cfRule>
  </conditionalFormatting>
  <conditionalFormatting sqref="E65">
    <cfRule type="notContainsBlanks" dxfId="1306" priority="244">
      <formula>LEN(TRIM(E65))&gt;0</formula>
    </cfRule>
    <cfRule type="expression" dxfId="1305" priority="245">
      <formula>$C65="変更"</formula>
    </cfRule>
  </conditionalFormatting>
  <conditionalFormatting sqref="F65">
    <cfRule type="notContainsBlanks" dxfId="1304" priority="242">
      <formula>LEN(TRIM(F65))&gt;0</formula>
    </cfRule>
    <cfRule type="expression" dxfId="1303" priority="243">
      <formula>$C65="変更"</formula>
    </cfRule>
  </conditionalFormatting>
  <conditionalFormatting sqref="G65">
    <cfRule type="notContainsBlanks" dxfId="1302" priority="240">
      <formula>LEN(TRIM(G65))&gt;0</formula>
    </cfRule>
    <cfRule type="expression" dxfId="1301" priority="241">
      <formula>$C65="変更"</formula>
    </cfRule>
  </conditionalFormatting>
  <conditionalFormatting sqref="I11">
    <cfRule type="notContainsBlanks" dxfId="1300" priority="78">
      <formula>LEN(TRIM(I11))&gt;0</formula>
    </cfRule>
    <cfRule type="expression" dxfId="1299" priority="79">
      <formula>$C11="変更"</formula>
    </cfRule>
  </conditionalFormatting>
  <conditionalFormatting sqref="I14">
    <cfRule type="notContainsBlanks" dxfId="1298" priority="76">
      <formula>LEN(TRIM(I14))&gt;0</formula>
    </cfRule>
    <cfRule type="expression" dxfId="1297" priority="77">
      <formula>$C14="変更"</formula>
    </cfRule>
  </conditionalFormatting>
  <conditionalFormatting sqref="I17">
    <cfRule type="notContainsBlanks" dxfId="1296" priority="74">
      <formula>LEN(TRIM(I17))&gt;0</formula>
    </cfRule>
    <cfRule type="expression" dxfId="1295" priority="75">
      <formula>$C17="変更"</formula>
    </cfRule>
  </conditionalFormatting>
  <conditionalFormatting sqref="I20">
    <cfRule type="notContainsBlanks" dxfId="1294" priority="72">
      <formula>LEN(TRIM(I20))&gt;0</formula>
    </cfRule>
    <cfRule type="expression" dxfId="1293" priority="73">
      <formula>$C20="変更"</formula>
    </cfRule>
  </conditionalFormatting>
  <conditionalFormatting sqref="I23">
    <cfRule type="notContainsBlanks" dxfId="1292" priority="70">
      <formula>LEN(TRIM(I23))&gt;0</formula>
    </cfRule>
    <cfRule type="expression" dxfId="1291" priority="71">
      <formula>$C23="変更"</formula>
    </cfRule>
  </conditionalFormatting>
  <conditionalFormatting sqref="I26">
    <cfRule type="notContainsBlanks" dxfId="1290" priority="68">
      <formula>LEN(TRIM(I26))&gt;0</formula>
    </cfRule>
    <cfRule type="expression" dxfId="1289" priority="69">
      <formula>$C26="変更"</formula>
    </cfRule>
  </conditionalFormatting>
  <conditionalFormatting sqref="I29">
    <cfRule type="notContainsBlanks" dxfId="1288" priority="66">
      <formula>LEN(TRIM(I29))&gt;0</formula>
    </cfRule>
    <cfRule type="expression" dxfId="1287" priority="67">
      <formula>$C29="変更"</formula>
    </cfRule>
  </conditionalFormatting>
  <conditionalFormatting sqref="I32">
    <cfRule type="notContainsBlanks" dxfId="1286" priority="64">
      <formula>LEN(TRIM(I32))&gt;0</formula>
    </cfRule>
    <cfRule type="expression" dxfId="1285" priority="65">
      <formula>$C32="変更"</formula>
    </cfRule>
  </conditionalFormatting>
  <conditionalFormatting sqref="I35">
    <cfRule type="notContainsBlanks" dxfId="1284" priority="62">
      <formula>LEN(TRIM(I35))&gt;0</formula>
    </cfRule>
    <cfRule type="expression" dxfId="1283" priority="63">
      <formula>$C35="変更"</formula>
    </cfRule>
  </conditionalFormatting>
  <conditionalFormatting sqref="I38">
    <cfRule type="notContainsBlanks" dxfId="1282" priority="60">
      <formula>LEN(TRIM(I38))&gt;0</formula>
    </cfRule>
    <cfRule type="expression" dxfId="1281" priority="61">
      <formula>$C38="変更"</formula>
    </cfRule>
  </conditionalFormatting>
  <conditionalFormatting sqref="I41">
    <cfRule type="notContainsBlanks" dxfId="1280" priority="58">
      <formula>LEN(TRIM(I41))&gt;0</formula>
    </cfRule>
    <cfRule type="expression" dxfId="1279" priority="59">
      <formula>$C41="変更"</formula>
    </cfRule>
  </conditionalFormatting>
  <conditionalFormatting sqref="I44">
    <cfRule type="notContainsBlanks" dxfId="1278" priority="56">
      <formula>LEN(TRIM(I44))&gt;0</formula>
    </cfRule>
    <cfRule type="expression" dxfId="1277" priority="57">
      <formula>$C44="変更"</formula>
    </cfRule>
  </conditionalFormatting>
  <conditionalFormatting sqref="I47">
    <cfRule type="notContainsBlanks" dxfId="1276" priority="54">
      <formula>LEN(TRIM(I47))&gt;0</formula>
    </cfRule>
    <cfRule type="expression" dxfId="1275" priority="55">
      <formula>$C47="変更"</formula>
    </cfRule>
  </conditionalFormatting>
  <conditionalFormatting sqref="I50">
    <cfRule type="notContainsBlanks" dxfId="1274" priority="52">
      <formula>LEN(TRIM(I50))&gt;0</formula>
    </cfRule>
    <cfRule type="expression" dxfId="1273" priority="53">
      <formula>$C50="変更"</formula>
    </cfRule>
  </conditionalFormatting>
  <conditionalFormatting sqref="I53">
    <cfRule type="notContainsBlanks" dxfId="1272" priority="50">
      <formula>LEN(TRIM(I53))&gt;0</formula>
    </cfRule>
    <cfRule type="expression" dxfId="1271" priority="51">
      <formula>$C53="変更"</formula>
    </cfRule>
  </conditionalFormatting>
  <conditionalFormatting sqref="I56">
    <cfRule type="notContainsBlanks" dxfId="1270" priority="48">
      <formula>LEN(TRIM(I56))&gt;0</formula>
    </cfRule>
    <cfRule type="expression" dxfId="1269" priority="49">
      <formula>$C56="変更"</formula>
    </cfRule>
  </conditionalFormatting>
  <conditionalFormatting sqref="I59">
    <cfRule type="notContainsBlanks" dxfId="1268" priority="46">
      <formula>LEN(TRIM(I59))&gt;0</formula>
    </cfRule>
    <cfRule type="expression" dxfId="1267" priority="47">
      <formula>$C59="変更"</formula>
    </cfRule>
  </conditionalFormatting>
  <conditionalFormatting sqref="I62">
    <cfRule type="notContainsBlanks" dxfId="1266" priority="44">
      <formula>LEN(TRIM(I62))&gt;0</formula>
    </cfRule>
    <cfRule type="expression" dxfId="1265" priority="45">
      <formula>$C62="変更"</formula>
    </cfRule>
  </conditionalFormatting>
  <conditionalFormatting sqref="I65">
    <cfRule type="notContainsBlanks" dxfId="1264" priority="42">
      <formula>LEN(TRIM(I65))&gt;0</formula>
    </cfRule>
    <cfRule type="expression" dxfId="1263" priority="43">
      <formula>$C65="変更"</formula>
    </cfRule>
  </conditionalFormatting>
  <conditionalFormatting sqref="C7 C10 C13 C16 C19 C22 C25 C28 C31 C34 C37 C40 C43 C46 C49 C52 C55 C58 C61 C64">
    <cfRule type="containsText" dxfId="1262" priority="1" operator="containsText" text="中止">
      <formula>NOT(ISERROR(SEARCH("中止",C7)))</formula>
    </cfRule>
  </conditionalFormatting>
  <dataValidations count="2">
    <dataValidation type="whole" imeMode="off" operator="lessThan" allowBlank="1" showInputMessage="1" showErrorMessage="1" errorTitle="入力不要です。" error="[キャンセル]をクリックしてください。" sqref="J5 B3:J4" xr:uid="{00000000-0002-0000-3300-000000000000}">
      <formula1>0</formula1>
    </dataValidation>
    <dataValidation type="list" allowBlank="1" showInputMessage="1" showErrorMessage="1" promptTitle="選択してください。" prompt="今回変更または中止を申請する場合、「変更」か「中止」を選んでください。" sqref="C8 C11 C14 C17 C20 C23 C26 C29 C32 C35 C38 C41 C44 C47 C50 C53 C56 C59 C62 C65" xr:uid="{00000000-0002-0000-3300-000001000000}">
      <formula1>"選択,変更,中止,"</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&amp;L様式８（別添１）</oddHeader>
    <oddFooter xml:space="preserve">&amp;C&amp;"ＭＳ Ｐゴシック,標準"&amp;10&amp;P / &amp;N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pageSetUpPr fitToPage="1"/>
  </sheetPr>
  <dimension ref="A1:S156"/>
  <sheetViews>
    <sheetView view="pageBreakPreview" zoomScaleNormal="100" zoomScaleSheetLayoutView="100" workbookViewId="0"/>
  </sheetViews>
  <sheetFormatPr defaultColWidth="9" defaultRowHeight="14"/>
  <cols>
    <col min="1" max="1" width="1.58203125" style="121" customWidth="1"/>
    <col min="2" max="2" width="6.83203125" style="121" customWidth="1"/>
    <col min="3" max="3" width="7.08203125" style="121" customWidth="1"/>
    <col min="4" max="4" width="44.5" style="121" customWidth="1"/>
    <col min="5" max="7" width="11" style="121" customWidth="1"/>
    <col min="8" max="9" width="17.75" style="121" customWidth="1"/>
    <col min="10" max="10" width="7.58203125" style="121" customWidth="1"/>
    <col min="11" max="11" width="1.5" style="121" customWidth="1"/>
    <col min="12" max="12" width="9" style="121" customWidth="1"/>
    <col min="13" max="14" width="9.75" style="121" hidden="1" customWidth="1"/>
    <col min="15" max="15" width="9" style="121" hidden="1" customWidth="1"/>
    <col min="16" max="17" width="10.58203125" style="121" hidden="1" customWidth="1"/>
    <col min="18" max="19" width="9" style="150" hidden="1" customWidth="1"/>
    <col min="20" max="20" width="9" style="121" customWidth="1"/>
    <col min="21" max="16384" width="9" style="121"/>
  </cols>
  <sheetData>
    <row r="1" spans="1:19" ht="8.25" customHeight="1">
      <c r="D1" s="126"/>
      <c r="E1" s="126"/>
      <c r="F1" s="126"/>
      <c r="G1" s="126"/>
      <c r="H1" s="126"/>
    </row>
    <row r="2" spans="1:19" ht="21" customHeight="1" thickBot="1">
      <c r="B2" s="151" t="s">
        <v>590</v>
      </c>
      <c r="C2" s="151"/>
      <c r="E2" s="123"/>
      <c r="I2" s="123"/>
      <c r="J2" s="428" t="s">
        <v>178</v>
      </c>
    </row>
    <row r="3" spans="1:19" ht="21" customHeight="1">
      <c r="A3" s="121" t="s">
        <v>582</v>
      </c>
      <c r="B3" s="1524" t="s">
        <v>98</v>
      </c>
      <c r="C3" s="1068" t="s">
        <v>583</v>
      </c>
      <c r="D3" s="1460" t="s">
        <v>584</v>
      </c>
      <c r="E3" s="1461"/>
      <c r="F3" s="1461"/>
      <c r="G3" s="1462"/>
      <c r="H3" s="1567" t="s">
        <v>526</v>
      </c>
      <c r="I3" s="1611"/>
      <c r="J3" s="1549" t="s">
        <v>585</v>
      </c>
      <c r="M3" s="410" t="s">
        <v>484</v>
      </c>
      <c r="N3" s="410" t="s">
        <v>528</v>
      </c>
      <c r="P3" s="969" t="s">
        <v>529</v>
      </c>
      <c r="Q3" s="970"/>
      <c r="R3" s="970"/>
      <c r="S3" s="1568"/>
    </row>
    <row r="4" spans="1:19" ht="31.5" customHeight="1">
      <c r="B4" s="1425"/>
      <c r="C4" s="1426"/>
      <c r="D4" s="518" t="s">
        <v>293</v>
      </c>
      <c r="E4" s="698" t="s">
        <v>586</v>
      </c>
      <c r="F4" s="698" t="s">
        <v>587</v>
      </c>
      <c r="G4" s="698" t="s">
        <v>539</v>
      </c>
      <c r="H4" s="699" t="s">
        <v>588</v>
      </c>
      <c r="I4" s="476" t="s">
        <v>589</v>
      </c>
      <c r="J4" s="1551"/>
      <c r="M4" s="410" t="s">
        <v>535</v>
      </c>
      <c r="N4" s="410" t="s">
        <v>535</v>
      </c>
      <c r="P4" s="410" t="s">
        <v>375</v>
      </c>
      <c r="Q4" s="410" t="s">
        <v>528</v>
      </c>
      <c r="R4" s="152" t="s">
        <v>536</v>
      </c>
      <c r="S4" s="152" t="s">
        <v>486</v>
      </c>
    </row>
    <row r="5" spans="1:19" s="150" customFormat="1" ht="31.5" customHeight="1" thickBot="1">
      <c r="B5" s="591"/>
      <c r="C5" s="592"/>
      <c r="D5" s="593" t="s">
        <v>540</v>
      </c>
      <c r="E5" s="594"/>
      <c r="F5" s="594"/>
      <c r="G5" s="595"/>
      <c r="H5" s="633" t="str">
        <f>IF(P5=0,"",P5)</f>
        <v/>
      </c>
      <c r="I5" s="619" t="str">
        <f>IF(Q5=0,"",Q5)</f>
        <v/>
      </c>
      <c r="J5" s="638" t="str">
        <f>IF(I5="","",(I5/H5))</f>
        <v/>
      </c>
      <c r="L5" s="121"/>
      <c r="M5" s="613">
        <f>SUM(M6:M65)</f>
        <v>0</v>
      </c>
      <c r="N5" s="613">
        <f>SUM(N6:N65)</f>
        <v>0</v>
      </c>
      <c r="O5" s="596"/>
      <c r="P5" s="614">
        <f>SUM(P6:P155)</f>
        <v>0</v>
      </c>
      <c r="Q5" s="614">
        <f t="shared" ref="Q5:S5" si="0">SUM(Q6:Q155)</f>
        <v>0</v>
      </c>
      <c r="R5" s="614">
        <f t="shared" si="0"/>
        <v>0</v>
      </c>
      <c r="S5" s="614">
        <f t="shared" si="0"/>
        <v>0</v>
      </c>
    </row>
    <row r="6" spans="1:19" ht="36" customHeight="1" thickTop="1">
      <c r="B6" s="708" t="str">
        <f>IF('①4.事業内容（販促）'!B5="","",'①4.事業内容（販促）'!B5)</f>
        <v/>
      </c>
      <c r="C6" s="709" t="str">
        <f>IF(B6="","","申請時")</f>
        <v/>
      </c>
      <c r="D6" s="710" t="str">
        <f>IF('①4.事業内容（販促）'!C5="","",'①4.事業内容（販促）'!C5)</f>
        <v/>
      </c>
      <c r="E6" s="711" t="str">
        <f>IF('①4.事業内容（販促）'!D5="","",'①4.事業内容（販促）'!D5)</f>
        <v/>
      </c>
      <c r="F6" s="711" t="str">
        <f>IF('①4.事業内容（販促）'!F5="","",'①4.事業内容（販促）'!F5)</f>
        <v/>
      </c>
      <c r="G6" s="712" t="str">
        <f>IF('①4.事業内容（販促）'!H5="","",'①4.事業内容（販促）'!H5)</f>
        <v/>
      </c>
      <c r="H6" s="715">
        <f>IF('①7.積算内訳（販促）'!F6="","",'①7.積算内訳（販促）'!F6)</f>
        <v>0</v>
      </c>
      <c r="I6" s="713" t="str">
        <f>IF('①6.成果目標（販促）'!G7="","",('①6.成果目標（販促）'!G7*1000))</f>
        <v/>
      </c>
      <c r="J6" s="718" t="str">
        <f>IF(I6="","",(I6/H6))</f>
        <v/>
      </c>
      <c r="L6" s="158" t="s">
        <v>107</v>
      </c>
      <c r="M6" s="621" t="str">
        <f>IF(C8="選択","",IF(C8="中止",-(H6),IF(C8="変更",(H8-H6),"")))</f>
        <v/>
      </c>
      <c r="N6" s="621" t="str">
        <f>IF(C8="選択","",IF(C8="中止",-(I6),IF(C8="変更",(I8-I6),"")))</f>
        <v/>
      </c>
      <c r="O6" s="622" t="str">
        <f>IF(B6="","",B6)</f>
        <v/>
      </c>
      <c r="P6" s="621" t="str">
        <f>IF(B6="","",IF(C8="変更",H8,IF(C8="中止",0,IF(B8="報告済",'⑦1.活動計画変更（販促）'!P6,IF(C7="上期　変更",H7,IF(C7="中止",0,H6))))))</f>
        <v/>
      </c>
      <c r="Q6" s="621" t="str">
        <f>IF(B6="","",IF(C8="変更",I8,IF(C8="中止",0,IF(B8="報告済",'⑦1.活動計画変更（販促）'!Q6,IF(C7="上期　変更",I7,IF(C7="中止",0,I6))))))</f>
        <v/>
      </c>
      <c r="R6" s="623">
        <f>IF(C8="変更",'⑧2.変更活動積算内訳（販促）'!U7,IF('⑧1.活動計画変更（販促）'!C8="中止",0,IF('⑧1.活動計画変更（販促）'!B8="報告済",'⑧2.変更活動積算内訳（販促）'!G7,IF('⑧1.活動計画変更（販促）'!C7="上期　変更",'⑧2.変更活動積算内訳（販促）'!N7,IF('⑧1.活動計画変更（販促）'!C7="中止",0,'⑧2.変更活動積算内訳（販促）'!G7)))))</f>
        <v>0</v>
      </c>
      <c r="S6" s="623">
        <f>IF(C8="変更",'⑧2.変更活動積算内訳（販促）'!V7,IF('⑧1.活動計画変更（販促）'!C8="中止",0,IF('⑧1.活動計画変更（販促）'!B8="報告済",'⑧2.変更活動積算内訳（販促）'!H7,IF('⑧1.活動計画変更（販促）'!C7="上期　変更",'⑧2.変更活動積算内訳（販促）'!O7,IF('⑧1.活動計画変更（販促）'!C7="中止",0,'⑧2.変更活動積算内訳（販促）'!H7)))))</f>
        <v>0</v>
      </c>
    </row>
    <row r="7" spans="1:19" ht="36" customHeight="1">
      <c r="B7" s="830"/>
      <c r="C7" s="847" t="str">
        <f>IF('⑦1.活動計画変更（販促）'!C7="変更","上期　変更",IF('⑦1.活動計画変更（販促）'!C7="選択","",'⑦1.活動計画変更（販促）'!C7))</f>
        <v/>
      </c>
      <c r="D7" s="832" t="str">
        <f>IF(C7="上期　変更",'⑦1.活動計画変更（販促）'!D7,IF('⑧1.活動計画変更（販促）'!C7="中止","",""))</f>
        <v/>
      </c>
      <c r="E7" s="833" t="str">
        <f>IF(C7="上期　変更",'⑦1.活動計画変更（販促）'!E7,IF('⑧1.活動計画変更（販促）'!C7="中止","",""))</f>
        <v/>
      </c>
      <c r="F7" s="833" t="str">
        <f>IF(C7="上期　変更",'⑦1.活動計画変更（販促）'!F7,IF('⑧1.活動計画変更（販促）'!C7="中止","",""))</f>
        <v/>
      </c>
      <c r="G7" s="834" t="str">
        <f>IF(C7="上期　変更",'⑦1.活動計画変更（販促）'!G7,IF('⑧1.活動計画変更（販促）'!C7="中止","",""))</f>
        <v/>
      </c>
      <c r="H7" s="852" t="str">
        <f>IF(C7="上期　変更",'⑦1.活動計画変更（販促）'!H7,IF('⑧1.活動計画変更（販促）'!C7="中止","",""))</f>
        <v/>
      </c>
      <c r="I7" s="835" t="str">
        <f>IF(C7="上期　変更",'⑦1.活動計画変更（販促）'!I7,IF('⑧1.活動計画変更（販促）'!C7="中止","",""))</f>
        <v/>
      </c>
      <c r="J7" s="853" t="str">
        <f t="shared" ref="J7:J65" si="1">IF(I7="","",(I7/H7))</f>
        <v/>
      </c>
      <c r="L7" s="163" t="s">
        <v>108</v>
      </c>
      <c r="M7" s="621"/>
      <c r="N7" s="621"/>
      <c r="O7" s="622"/>
      <c r="P7" s="621"/>
      <c r="Q7" s="621"/>
      <c r="R7" s="623"/>
      <c r="S7" s="623"/>
    </row>
    <row r="8" spans="1:19" ht="36" customHeight="1">
      <c r="B8" s="850" t="str">
        <f>IF('②4.実施状況（販促）'!G5="実施済","報告済","")</f>
        <v/>
      </c>
      <c r="C8" s="598" t="s">
        <v>286</v>
      </c>
      <c r="D8" s="700"/>
      <c r="E8" s="701"/>
      <c r="F8" s="701"/>
      <c r="G8" s="702"/>
      <c r="H8" s="716" t="str">
        <f>IF('⑧2.変更活動積算内訳（販促）'!T7=0,"",'⑧2.変更活動積算内訳（販促）'!T7)</f>
        <v/>
      </c>
      <c r="I8" s="703"/>
      <c r="J8" s="719" t="str">
        <f t="shared" si="1"/>
        <v/>
      </c>
      <c r="M8" s="477"/>
      <c r="N8" s="477"/>
      <c r="O8" s="597"/>
      <c r="P8" s="477"/>
      <c r="Q8" s="477"/>
      <c r="R8" s="159"/>
      <c r="S8" s="159"/>
    </row>
    <row r="9" spans="1:19" ht="36" customHeight="1">
      <c r="B9" s="708" t="str">
        <f>IF('①4.事業内容（販促）'!B6="","",'①4.事業内容（販促）'!B6)</f>
        <v/>
      </c>
      <c r="C9" s="709" t="str">
        <f>IF(B9="","","申請時")</f>
        <v/>
      </c>
      <c r="D9" s="710" t="str">
        <f>IF('①4.事業内容（販促）'!C6="","",'①4.事業内容（販促）'!C6)</f>
        <v/>
      </c>
      <c r="E9" s="711" t="str">
        <f>IF('①4.事業内容（販促）'!D6="","",'①4.事業内容（販促）'!D6)</f>
        <v/>
      </c>
      <c r="F9" s="711" t="str">
        <f>IF('①4.事業内容（販促）'!F6="","",'①4.事業内容（販促）'!F6)</f>
        <v/>
      </c>
      <c r="G9" s="712" t="str">
        <f>IF('①4.事業内容（販促）'!H6="","",'①4.事業内容（販促）'!H6)</f>
        <v/>
      </c>
      <c r="H9" s="715">
        <f>IF('①7.積算内訳（販促）'!F16="","",'①7.積算内訳（販促）'!F16)</f>
        <v>0</v>
      </c>
      <c r="I9" s="713" t="str">
        <f>IF('①6.成果目標（販促）'!G9="","",('①6.成果目標（販促）'!G9*1000))</f>
        <v/>
      </c>
      <c r="J9" s="720" t="str">
        <f t="shared" si="1"/>
        <v/>
      </c>
      <c r="L9" s="158" t="s">
        <v>455</v>
      </c>
      <c r="M9" s="488" t="str">
        <f>IF(C11="選択","",IF(C11="中止",H9,IF(C11="変更",(H11-H9),"")))</f>
        <v/>
      </c>
      <c r="N9" s="488" t="str">
        <f>IF(C11="選択","",IF(C11="中止",-(I9),IF(C11="変更",(I11-I9),"")))</f>
        <v/>
      </c>
      <c r="O9" s="622" t="str">
        <f t="shared" ref="O9:O63" si="2">IF(B9="","",B9)</f>
        <v/>
      </c>
      <c r="P9" s="488" t="str">
        <f>IF(B9="","",IF(C11="変更",H11,IF(C11="中止",0,IF(B1="報告済",'⑦1.活動計画変更（販促）'!P8,IF(C10="上期　変更",H10,IF(C10="中止",0,H9))))))</f>
        <v/>
      </c>
      <c r="Q9" s="488" t="str">
        <f>IF(B9="","",IF(C11="変更",I11,IF(C11="中止",0,IF(B11="報告済",'⑦1.活動計画変更（販促）'!Q8,IF(C10="上期　変更",I10,IF(C10="中止",0,I9))))))</f>
        <v/>
      </c>
      <c r="R9" s="623">
        <f>IF(C11="変更",'⑧2.変更活動積算内訳（販促）'!U17,IF('⑧1.活動計画変更（販促）'!C11="中止",0,IF('⑧1.活動計画変更（販促）'!B11="報告済",'⑧2.変更活動積算内訳（販促）'!G17,IF('⑧1.活動計画変更（販促）'!C10="上期　変更",'⑧2.変更活動積算内訳（販促）'!N17,IF('⑧1.活動計画変更（販促）'!C10="中止",0,'⑧2.変更活動積算内訳（販促）'!G17)))))</f>
        <v>0</v>
      </c>
      <c r="S9" s="623">
        <f>IF(C11="変更",'⑧2.変更活動積算内訳（販促）'!V17,IF('⑧1.活動計画変更（販促）'!C11="中止",0,IF('⑧1.活動計画変更（販促）'!B11="報告済",'⑧2.変更活動積算内訳（販促）'!H17,IF('⑧1.活動計画変更（販促）'!C10="上期　変更",'⑧2.変更活動積算内訳（販促）'!O17,IF('⑧1.活動計画変更（販促）'!C10="中止",0,'⑧2.変更活動積算内訳（販促）'!H17)))))</f>
        <v>0</v>
      </c>
    </row>
    <row r="10" spans="1:19" ht="36" customHeight="1">
      <c r="B10" s="830"/>
      <c r="C10" s="847" t="str">
        <f>IF('⑦1.活動計画変更（販促）'!C9="変更","上期　変更",IF('⑦1.活動計画変更（販促）'!C9="選択","",'⑦1.活動計画変更（販促）'!C9))</f>
        <v/>
      </c>
      <c r="D10" s="832" t="str">
        <f>IF(C10="上期　変更",'⑦1.活動計画変更（販促）'!D9,IF('⑧1.活動計画変更（販促）'!C10="中止","",""))</f>
        <v/>
      </c>
      <c r="E10" s="833" t="str">
        <f>IF(C10="上期　変更",'⑦1.活動計画変更（販促）'!E9,IF('⑧1.活動計画変更（販促）'!C10="中止","",""))</f>
        <v/>
      </c>
      <c r="F10" s="833" t="str">
        <f>IF(C10="上期　変更",'⑦1.活動計画変更（販促）'!F9,IF('⑧1.活動計画変更（販促）'!C10="中止","",""))</f>
        <v/>
      </c>
      <c r="G10" s="834" t="str">
        <f>IF(C10="上期　変更",'⑦1.活動計画変更（販促）'!G9,IF('⑧1.活動計画変更（販促）'!C10="中止","",""))</f>
        <v/>
      </c>
      <c r="H10" s="852" t="str">
        <f>IF(C10="上期　変更",'⑦1.活動計画変更（販促）'!H9,IF('⑧1.活動計画変更（販促）'!C10="中止","",""))</f>
        <v/>
      </c>
      <c r="I10" s="835" t="str">
        <f>IF(C10="上期　変更",'⑦1.活動計画変更（販促）'!I9,IF('⑧1.活動計画変更（販促）'!C10="中止","",""))</f>
        <v/>
      </c>
      <c r="J10" s="854" t="str">
        <f t="shared" si="1"/>
        <v/>
      </c>
      <c r="L10" s="163" t="s">
        <v>456</v>
      </c>
      <c r="M10" s="488"/>
      <c r="N10" s="488"/>
      <c r="O10" s="622"/>
      <c r="P10" s="488"/>
      <c r="Q10" s="488"/>
      <c r="R10" s="172"/>
      <c r="S10" s="172"/>
    </row>
    <row r="11" spans="1:19" ht="36" customHeight="1">
      <c r="B11" s="850" t="str">
        <f>IF('②4.実施状況（販促）'!G6="実施済","報告済","")</f>
        <v/>
      </c>
      <c r="C11" s="598" t="s">
        <v>286</v>
      </c>
      <c r="D11" s="700"/>
      <c r="E11" s="701"/>
      <c r="F11" s="701"/>
      <c r="G11" s="702"/>
      <c r="H11" s="716" t="str">
        <f>IF('⑧2.変更活動積算内訳（販促）'!T17=0,"",'⑧2.変更活動積算内訳（販促）'!T17)</f>
        <v/>
      </c>
      <c r="I11" s="703"/>
      <c r="J11" s="721" t="str">
        <f t="shared" si="1"/>
        <v/>
      </c>
      <c r="M11" s="477"/>
      <c r="N11" s="477"/>
      <c r="O11" s="597"/>
      <c r="P11" s="477"/>
      <c r="Q11" s="477"/>
      <c r="R11" s="159"/>
      <c r="S11" s="159"/>
    </row>
    <row r="12" spans="1:19" ht="36" customHeight="1">
      <c r="B12" s="708" t="str">
        <f>IF('①4.事業内容（販促）'!B7="","",'①4.事業内容（販促）'!B7)</f>
        <v/>
      </c>
      <c r="C12" s="709" t="str">
        <f>IF(B12="","","申請時")</f>
        <v/>
      </c>
      <c r="D12" s="710" t="str">
        <f>IF('①4.事業内容（販促）'!C7="","",'①4.事業内容（販促）'!C7)</f>
        <v/>
      </c>
      <c r="E12" s="711" t="str">
        <f>IF('①4.事業内容（販促）'!D7="","",'①4.事業内容（販促）'!D7)</f>
        <v/>
      </c>
      <c r="F12" s="711" t="str">
        <f>IF('①4.事業内容（販促）'!F7="","",'①4.事業内容（販促）'!F7)</f>
        <v/>
      </c>
      <c r="G12" s="712" t="str">
        <f>IF('①4.事業内容（販促）'!H7="","",'①4.事業内容（販促）'!H7)</f>
        <v/>
      </c>
      <c r="H12" s="715">
        <f>IF('①7.積算内訳（販促）'!F26="","",'①7.積算内訳（販促）'!F26)</f>
        <v>0</v>
      </c>
      <c r="I12" s="713" t="str">
        <f>IF('①6.成果目標（販促）'!G11="","",('①6.成果目標（販促）'!G11*1000))</f>
        <v/>
      </c>
      <c r="J12" s="720" t="str">
        <f t="shared" si="1"/>
        <v/>
      </c>
      <c r="L12" s="124"/>
      <c r="M12" s="488" t="str">
        <f>IF(C14="選択","",IF(C14="中止",-(H12),IF(C14="変更",(H14-H12),"")))</f>
        <v/>
      </c>
      <c r="N12" s="488" t="str">
        <f>IF(C14="選択","",IF(C14="中止",-(I12),IF(C14="変更",(I14-I12),"")))</f>
        <v/>
      </c>
      <c r="O12" s="622" t="str">
        <f t="shared" si="2"/>
        <v/>
      </c>
      <c r="P12" s="488" t="str">
        <f>IF(B12="","",IF(C14="変更",H14,IF(C14="中止",0,IF(B14="報告済",'⑦1.活動計画変更（販促）'!P10,IF(C13="上期　変更",H13,IF(C13="中止",0,H12))))))</f>
        <v/>
      </c>
      <c r="Q12" s="488" t="str">
        <f>IF(B12="","",IF(C14="変更",I14,IF(C14="中止",0,IF(B14="報告済",'⑦1.活動計画変更（販促）'!Q10,IF(C13="上期　変更",I13,IF(C13="中止",0,I12))))))</f>
        <v/>
      </c>
      <c r="R12" s="623">
        <f>IF(C14="変更",'⑧2.変更活動積算内訳（販促）'!U27,IF('⑧1.活動計画変更（販促）'!C14="中止",0,IF('⑧1.活動計画変更（販促）'!B14="報告済",'⑧2.変更活動積算内訳（販促）'!G27,IF('⑧1.活動計画変更（販促）'!C13="上期　変更",'⑧2.変更活動積算内訳（販促）'!N27,IF('⑧1.活動計画変更（販促）'!C13="中止",0,'⑧2.変更活動積算内訳（販促）'!G27)))))</f>
        <v>0</v>
      </c>
      <c r="S12" s="623">
        <f>IF(C14="変更",'⑧2.変更活動積算内訳（販促）'!V27,IF('⑧1.活動計画変更（販促）'!C14="中止",0,IF('⑧1.活動計画変更（販促）'!B14="報告済",'⑧2.変更活動積算内訳（販促）'!H27,IF('⑧1.活動計画変更（販促）'!C13="上期　変更",'⑧2.変更活動積算内訳（販促）'!O27,IF('⑧1.活動計画変更（販促）'!C13="中止",0,'⑧2.変更活動積算内訳（販促）'!H27)))))</f>
        <v>0</v>
      </c>
    </row>
    <row r="13" spans="1:19" ht="36" customHeight="1">
      <c r="B13" s="830"/>
      <c r="C13" s="847" t="str">
        <f>IF('⑦1.活動計画変更（販促）'!C11="変更","上期　変更",IF('⑦1.活動計画変更（販促）'!C11="選択","",'⑦1.活動計画変更（販促）'!C11))</f>
        <v/>
      </c>
      <c r="D13" s="832" t="str">
        <f>IF(C13="上期　変更",'⑦1.活動計画変更（販促）'!D11,IF('⑧1.活動計画変更（販促）'!C13="中止","",""))</f>
        <v/>
      </c>
      <c r="E13" s="833" t="str">
        <f>IF(C13="上期　変更",'⑦1.活動計画変更（販促）'!E11,IF('⑧1.活動計画変更（販促）'!C13="中止","",""))</f>
        <v/>
      </c>
      <c r="F13" s="833" t="str">
        <f>IF(C13="上期　変更",'⑦1.活動計画変更（販促）'!F11,IF('⑧1.活動計画変更（販促）'!C13="中止","",""))</f>
        <v/>
      </c>
      <c r="G13" s="834" t="str">
        <f>IF(C13="上期　変更",'⑦1.活動計画変更（販促）'!G11,IF('⑧1.活動計画変更（販促）'!C13="中止","",""))</f>
        <v/>
      </c>
      <c r="H13" s="852" t="str">
        <f>IF(C13="上期　変更",'⑦1.活動計画変更（販促）'!H11,IF('⑧1.活動計画変更（販促）'!C13="中止","",""))</f>
        <v/>
      </c>
      <c r="I13" s="835" t="str">
        <f>IF(C13="上期　変更",'⑦1.活動計画変更（販促）'!I11,IF('⑧1.活動計画変更（販促）'!C13="中止","",""))</f>
        <v/>
      </c>
      <c r="J13" s="854" t="str">
        <f t="shared" si="1"/>
        <v/>
      </c>
      <c r="L13" s="124"/>
      <c r="M13" s="488"/>
      <c r="N13" s="488"/>
      <c r="O13" s="622"/>
      <c r="P13" s="488"/>
      <c r="Q13" s="488"/>
      <c r="R13" s="172"/>
      <c r="S13" s="172"/>
    </row>
    <row r="14" spans="1:19" ht="36" customHeight="1">
      <c r="B14" s="850" t="str">
        <f>IF('②4.実施状況（販促）'!G7="実施済","報告済","")</f>
        <v/>
      </c>
      <c r="C14" s="598" t="s">
        <v>286</v>
      </c>
      <c r="D14" s="700"/>
      <c r="E14" s="701"/>
      <c r="F14" s="701"/>
      <c r="G14" s="702"/>
      <c r="H14" s="716" t="str">
        <f>IF('⑧2.変更活動積算内訳（販促）'!T27=0,"",'⑧2.変更活動積算内訳（販促）'!T27)</f>
        <v/>
      </c>
      <c r="I14" s="703"/>
      <c r="J14" s="721" t="str">
        <f t="shared" si="1"/>
        <v/>
      </c>
      <c r="M14" s="477"/>
      <c r="N14" s="477"/>
      <c r="O14" s="597"/>
      <c r="P14" s="477"/>
      <c r="Q14" s="477"/>
      <c r="R14" s="159"/>
      <c r="S14" s="159"/>
    </row>
    <row r="15" spans="1:19" ht="36" customHeight="1">
      <c r="B15" s="708" t="str">
        <f>IF('①4.事業内容（販促）'!B8="","",'①4.事業内容（販促）'!B8)</f>
        <v/>
      </c>
      <c r="C15" s="709" t="str">
        <f>IF(B15="","","申請時")</f>
        <v/>
      </c>
      <c r="D15" s="710" t="str">
        <f>IF('①4.事業内容（販促）'!C8="","",'①4.事業内容（販促）'!C8)</f>
        <v/>
      </c>
      <c r="E15" s="711" t="str">
        <f>IF('①4.事業内容（販促）'!D8="","",'①4.事業内容（販促）'!D8)</f>
        <v/>
      </c>
      <c r="F15" s="711" t="str">
        <f>IF('①4.事業内容（販促）'!F8="","",'①4.事業内容（販促）'!F8)</f>
        <v/>
      </c>
      <c r="G15" s="712" t="str">
        <f>IF('①4.事業内容（販促）'!H8="","",'①4.事業内容（販促）'!H8)</f>
        <v/>
      </c>
      <c r="H15" s="715">
        <f>IF('①7.積算内訳（販促）'!F36="","",'①7.積算内訳（販促）'!F36)</f>
        <v>0</v>
      </c>
      <c r="I15" s="713" t="str">
        <f>IF('①6.成果目標（販促）'!G13="","",('①6.成果目標（販促）'!G13*1000))</f>
        <v/>
      </c>
      <c r="J15" s="720" t="str">
        <f t="shared" si="1"/>
        <v/>
      </c>
      <c r="M15" s="488" t="str">
        <f>IF(C17="選択","",IF(C17="中止",-(H15),IF(C17="変更",(H17-H15),"")))</f>
        <v/>
      </c>
      <c r="N15" s="488" t="str">
        <f>IF(C17="選択","",IF(C17="中止",-(I15),IF(C17="変更",(I17-I15),"")))</f>
        <v/>
      </c>
      <c r="O15" s="622" t="str">
        <f t="shared" si="2"/>
        <v/>
      </c>
      <c r="P15" s="488" t="str">
        <f>IF(B15="","",IF(C17="変更",H17,IF(C17="中止",0,IF(B17="報告済",'⑦1.活動計画変更（販促）'!P12,IF(C16="上期　変更",H16,IF(C16="中止",0,H15))))))</f>
        <v/>
      </c>
      <c r="Q15" s="488" t="str">
        <f>IF(B15="","",IF(C17="変更",I17,IF(C17="中止",0,IF(B17="報告済",'⑦1.活動計画変更（販促）'!Q12,IF(C16="上期　変更",I16,IF(C16="中止",0,I15))))))</f>
        <v/>
      </c>
      <c r="R15" s="623">
        <f>IF(C17="変更",'⑧2.変更活動積算内訳（販促）'!U37,IF('⑧1.活動計画変更（販促）'!C17="中止",0,IF('⑧1.活動計画変更（販促）'!B17="報告済",'⑧2.変更活動積算内訳（販促）'!G37,IF('⑧1.活動計画変更（販促）'!C16="上期　変更",'⑧2.変更活動積算内訳（販促）'!N37,IF('⑧1.活動計画変更（販促）'!C16="中止",0,'⑧2.変更活動積算内訳（販促）'!G47)))))</f>
        <v>0</v>
      </c>
      <c r="S15" s="623">
        <f>IF(C17="変更",'⑧2.変更活動積算内訳（販促）'!V37,IF('⑧1.活動計画変更（販促）'!C17="中止",0,IF('⑧1.活動計画変更（販促）'!B17="報告済",'⑧2.変更活動積算内訳（販促）'!H37,IF('⑧1.活動計画変更（販促）'!C16="上期　変更",'⑧2.変更活動積算内訳（販促）'!O37,IF('⑧1.活動計画変更（販促）'!C16="中止",0,'⑧2.変更活動積算内訳（販促）'!H37)))))</f>
        <v>0</v>
      </c>
    </row>
    <row r="16" spans="1:19" ht="36" customHeight="1">
      <c r="B16" s="830"/>
      <c r="C16" s="847" t="str">
        <f>IF('⑦1.活動計画変更（販促）'!C13="変更","上期　変更",IF('⑦1.活動計画変更（販促）'!C13="選択","",'⑦1.活動計画変更（販促）'!C13))</f>
        <v/>
      </c>
      <c r="D16" s="832" t="str">
        <f>IF(C16="上期　変更",'⑦1.活動計画変更（販促）'!D13,IF('⑧1.活動計画変更（販促）'!C16="中止","",""))</f>
        <v/>
      </c>
      <c r="E16" s="833" t="str">
        <f>IF(C16="上期　変更",'⑦1.活動計画変更（販促）'!E13,IF('⑧1.活動計画変更（販促）'!C16="中止","",""))</f>
        <v/>
      </c>
      <c r="F16" s="833" t="str">
        <f>IF(C16="上期　変更",'⑦1.活動計画変更（販促）'!F13,IF('⑧1.活動計画変更（販促）'!C16="中止","",""))</f>
        <v/>
      </c>
      <c r="G16" s="834" t="str">
        <f>IF(C16="上期　変更",'⑦1.活動計画変更（販促）'!G13,IF('⑧1.活動計画変更（販促）'!C16="中止","",""))</f>
        <v/>
      </c>
      <c r="H16" s="852" t="str">
        <f>IF(C16="上期　変更",'⑦1.活動計画変更（販促）'!H13,IF('⑧1.活動計画変更（販促）'!C16="中止","",""))</f>
        <v/>
      </c>
      <c r="I16" s="835" t="str">
        <f>IF(C16="上期　変更",'⑦1.活動計画変更（販促）'!I13,IF('⑧1.活動計画変更（販促）'!C16="中止","",""))</f>
        <v/>
      </c>
      <c r="J16" s="854" t="str">
        <f t="shared" si="1"/>
        <v/>
      </c>
      <c r="M16" s="488"/>
      <c r="N16" s="488"/>
      <c r="O16" s="622"/>
      <c r="P16" s="488"/>
      <c r="Q16" s="488"/>
      <c r="R16" s="172"/>
      <c r="S16" s="172"/>
    </row>
    <row r="17" spans="2:19" ht="36" customHeight="1">
      <c r="B17" s="850" t="str">
        <f>IF('②4.実施状況（販促）'!G8="実施済","報告済","")</f>
        <v/>
      </c>
      <c r="C17" s="598" t="s">
        <v>286</v>
      </c>
      <c r="D17" s="700"/>
      <c r="E17" s="701"/>
      <c r="F17" s="701"/>
      <c r="G17" s="702"/>
      <c r="H17" s="716" t="str">
        <f>IF('⑧2.変更活動積算内訳（販促）'!T37=0,"",'⑧2.変更活動積算内訳（販促）'!T37)</f>
        <v/>
      </c>
      <c r="I17" s="703"/>
      <c r="J17" s="721" t="str">
        <f t="shared" si="1"/>
        <v/>
      </c>
      <c r="M17" s="477"/>
      <c r="N17" s="477"/>
      <c r="O17" s="597"/>
      <c r="P17" s="477"/>
      <c r="Q17" s="477"/>
      <c r="R17" s="159"/>
      <c r="S17" s="159"/>
    </row>
    <row r="18" spans="2:19" ht="36" customHeight="1">
      <c r="B18" s="708" t="str">
        <f>IF('①4.事業内容（販促）'!B9="","",'①4.事業内容（販促）'!B9)</f>
        <v/>
      </c>
      <c r="C18" s="709" t="str">
        <f>IF(B18="","","申請時")</f>
        <v/>
      </c>
      <c r="D18" s="710" t="str">
        <f>IF('①4.事業内容（販促）'!C9="","",'①4.事業内容（販促）'!C9)</f>
        <v/>
      </c>
      <c r="E18" s="711" t="str">
        <f>IF('①4.事業内容（販促）'!D9="","",'①4.事業内容（販促）'!D9)</f>
        <v/>
      </c>
      <c r="F18" s="711" t="str">
        <f>IF('①4.事業内容（販促）'!F9="","",'①4.事業内容（販促）'!F9)</f>
        <v/>
      </c>
      <c r="G18" s="712" t="str">
        <f>IF('①4.事業内容（販促）'!H9="","",'①4.事業内容（販促）'!H9)</f>
        <v/>
      </c>
      <c r="H18" s="715">
        <f>IF('①7.積算内訳（販促）'!F46="","",'①7.積算内訳（販促）'!F46)</f>
        <v>0</v>
      </c>
      <c r="I18" s="713" t="str">
        <f>IF('①6.成果目標（販促）'!G15="","",('①6.成果目標（販促）'!G15*1000))</f>
        <v/>
      </c>
      <c r="J18" s="720" t="str">
        <f t="shared" si="1"/>
        <v/>
      </c>
      <c r="M18" s="488" t="str">
        <f>IF(C20="選択","",IF(C20="中止",-(H18),IF(C20="変更",(H20-H18),"")))</f>
        <v/>
      </c>
      <c r="N18" s="488" t="str">
        <f>IF(C20="選択","",IF(C20="中止",-(I18),IF(C20="変更",(I20-I18),"")))</f>
        <v/>
      </c>
      <c r="O18" s="622" t="str">
        <f t="shared" si="2"/>
        <v/>
      </c>
      <c r="P18" s="488" t="str">
        <f>IF(B18="","",IF(C20="変更",H20,IF(C20="中止",0,IF(B20="報告済",'⑦1.活動計画変更（販促）'!P14,IF(C19="上期　変更",H19,IF(C19="中止",0,H18))))))</f>
        <v/>
      </c>
      <c r="Q18" s="488" t="str">
        <f>IF(B18="","",IF(C20="変更",I20,IF(C20="中止",0,IF(B20="報告済",'⑦1.活動計画変更（販促）'!Q14,IF(C19="上期　変更",I19,IF(C19="中止",0,I18))))))</f>
        <v/>
      </c>
      <c r="R18" s="623">
        <f>IF(C20="変更",'⑧2.変更活動積算内訳（販促）'!U47,IF('⑧1.活動計画変更（販促）'!C20="中止",0,IF('⑧1.活動計画変更（販促）'!B20="報告済",'⑧2.変更活動積算内訳（販促）'!G47,IF('⑧1.活動計画変更（販促）'!C19="上期　変更",'⑧2.変更活動積算内訳（販促）'!N47,IF('⑧1.活動計画変更（販促）'!C19="中止",0,'⑧2.変更活動積算内訳（販促）'!G47)))))</f>
        <v>0</v>
      </c>
      <c r="S18" s="623">
        <f>IF(C20="変更",'⑧2.変更活動積算内訳（販促）'!V47,IF('⑧1.活動計画変更（販促）'!C20="中止",0,IF('⑧1.活動計画変更（販促）'!B20="報告済",'⑧2.変更活動積算内訳（販促）'!H47,IF('⑧1.活動計画変更（販促）'!C19="上期　変更",'⑧2.変更活動積算内訳（販促）'!O47,IF('⑧1.活動計画変更（販促）'!C19="中止",0,'⑧2.変更活動積算内訳（販促）'!H47)))))</f>
        <v>0</v>
      </c>
    </row>
    <row r="19" spans="2:19" ht="36" customHeight="1">
      <c r="B19" s="830"/>
      <c r="C19" s="847" t="str">
        <f>IF('⑦1.活動計画変更（販促）'!C15="変更","上期　変更",IF('⑦1.活動計画変更（販促）'!C15="選択","",'⑦1.活動計画変更（販促）'!C15))</f>
        <v/>
      </c>
      <c r="D19" s="832" t="str">
        <f>IF(C19="上期　変更",'⑦1.活動計画変更（販促）'!D15,IF('⑧1.活動計画変更（販促）'!C19="中止","",""))</f>
        <v/>
      </c>
      <c r="E19" s="833" t="str">
        <f>IF(C19="上期　変更",'⑦1.活動計画変更（販促）'!E15,IF('⑧1.活動計画変更（販促）'!C19="中止","",""))</f>
        <v/>
      </c>
      <c r="F19" s="833" t="str">
        <f>IF(C19="上期　変更",'⑦1.活動計画変更（販促）'!F15,IF('⑧1.活動計画変更（販促）'!C19="中止","",""))</f>
        <v/>
      </c>
      <c r="G19" s="834" t="str">
        <f>IF(C19="上期　変更",'⑦1.活動計画変更（販促）'!G15,IF('⑧1.活動計画変更（販促）'!C19="中止","",""))</f>
        <v/>
      </c>
      <c r="H19" s="852" t="str">
        <f>IF(C19="上期　変更",'⑦1.活動計画変更（販促）'!H15,IF('⑧1.活動計画変更（販促）'!C19="中止","",""))</f>
        <v/>
      </c>
      <c r="I19" s="835" t="str">
        <f>IF(C19="上期　変更",'⑦1.活動計画変更（販促）'!I15,IF('⑧1.活動計画変更（販促）'!C19="中止","",""))</f>
        <v/>
      </c>
      <c r="J19" s="854" t="str">
        <f t="shared" si="1"/>
        <v/>
      </c>
      <c r="M19" s="488"/>
      <c r="N19" s="488"/>
      <c r="O19" s="622"/>
      <c r="P19" s="488"/>
      <c r="Q19" s="488"/>
      <c r="R19" s="172"/>
      <c r="S19" s="172"/>
    </row>
    <row r="20" spans="2:19" ht="36" customHeight="1">
      <c r="B20" s="850" t="str">
        <f>IF('②4.実施状況（販促）'!G9="実施済","報告済","")</f>
        <v/>
      </c>
      <c r="C20" s="598" t="s">
        <v>286</v>
      </c>
      <c r="D20" s="700"/>
      <c r="E20" s="701"/>
      <c r="F20" s="701"/>
      <c r="G20" s="702"/>
      <c r="H20" s="716" t="str">
        <f>IF('⑧2.変更活動積算内訳（販促）'!T47=0,"",'⑧2.変更活動積算内訳（販促）'!T47)</f>
        <v/>
      </c>
      <c r="I20" s="703"/>
      <c r="J20" s="721" t="str">
        <f t="shared" si="1"/>
        <v/>
      </c>
      <c r="K20" s="157"/>
      <c r="M20" s="477"/>
      <c r="N20" s="477"/>
      <c r="O20" s="597"/>
      <c r="P20" s="477"/>
      <c r="Q20" s="477"/>
      <c r="R20" s="159"/>
      <c r="S20" s="159"/>
    </row>
    <row r="21" spans="2:19" ht="36" customHeight="1">
      <c r="B21" s="708" t="str">
        <f>IF('①4.事業内容（販促）'!B10="","",'①4.事業内容（販促）'!B10)</f>
        <v/>
      </c>
      <c r="C21" s="709" t="str">
        <f>IF(B21="","","申請時")</f>
        <v/>
      </c>
      <c r="D21" s="710" t="str">
        <f>IF('①4.事業内容（販促）'!C10="","",'①4.事業内容（販促）'!C10)</f>
        <v/>
      </c>
      <c r="E21" s="711" t="str">
        <f>IF('①4.事業内容（販促）'!D10="","",'①4.事業内容（販促）'!D10)</f>
        <v/>
      </c>
      <c r="F21" s="711" t="str">
        <f>IF('①4.事業内容（販促）'!F10="","",'①4.事業内容（販促）'!F10)</f>
        <v/>
      </c>
      <c r="G21" s="712" t="str">
        <f>IF('①4.事業内容（販促）'!H10="","",'①4.事業内容（販促）'!H10)</f>
        <v/>
      </c>
      <c r="H21" s="715">
        <f>IF('①7.積算内訳（販促）'!F56="","",'①7.積算内訳（販促）'!F56)</f>
        <v>0</v>
      </c>
      <c r="I21" s="713" t="str">
        <f>IF('①6.成果目標（販促）'!G17="","",('①6.成果目標（販促）'!G17*1000))</f>
        <v/>
      </c>
      <c r="J21" s="722" t="str">
        <f t="shared" si="1"/>
        <v/>
      </c>
      <c r="M21" s="488" t="str">
        <f>IF(C23="選択","",IF(C23="中止",-(H21),IF(C23="変更",(H23-H21),"")))</f>
        <v/>
      </c>
      <c r="N21" s="488" t="str">
        <f>IF(C23="選択","",IF(C23="中止",-(I21),IF(C23="変更",(I23-I21),"")))</f>
        <v/>
      </c>
      <c r="O21" s="622" t="str">
        <f t="shared" si="2"/>
        <v/>
      </c>
      <c r="P21" s="488" t="str">
        <f>IF(B21="","",IF(C23="変更",H23,IF(C23="中止",0,IF(B23="報告済",'⑦1.活動計画変更（販促）'!P16,IF(C22="上期　変更",H22,IF(C22="中止",0,H21))))))</f>
        <v/>
      </c>
      <c r="Q21" s="488" t="str">
        <f>IF(B21="","",IF(C23="変更",I23,IF(C23="中止",0,IF(B23="報告済",'⑦1.活動計画変更（販促）'!Q16,IF(C22="上期　変更",I22,IF(C22="中止",0,I21))))))</f>
        <v/>
      </c>
      <c r="R21" s="623">
        <f>IF(C23="変更",'⑧2.変更活動積算内訳（販促）'!U57,IF('⑧1.活動計画変更（販促）'!C23="中止",0,IF('⑧1.活動計画変更（販促）'!B23="報告済",'⑧2.変更活動積算内訳（販促）'!G57,IF('⑧1.活動計画変更（販促）'!C22="上期　変更",'⑧2.変更活動積算内訳（販促）'!N57,IF('⑧1.活動計画変更（販促）'!C22="中止",0,'⑧2.変更活動積算内訳（販促）'!G57)))))</f>
        <v>0</v>
      </c>
      <c r="S21" s="623">
        <f>IF(C23="変更",'⑧2.変更活動積算内訳（販促）'!V57,IF('⑧1.活動計画変更（販促）'!C23="中止",0,IF('⑧1.活動計画変更（販促）'!B23="報告済",'⑧2.変更活動積算内訳（販促）'!H57,IF('⑧1.活動計画変更（販促）'!C22="上期　変更",'⑧2.変更活動積算内訳（販促）'!O57,IF('⑧1.活動計画変更（販促）'!C22="中止",0,'⑧2.変更活動積算内訳（販促）'!H57)))))</f>
        <v>0</v>
      </c>
    </row>
    <row r="22" spans="2:19" ht="36" customHeight="1">
      <c r="B22" s="830"/>
      <c r="C22" s="831" t="str">
        <f>IF('⑦1.活動計画変更（販促）'!C17="変更","上期　変更",IF('⑦1.活動計画変更（販促）'!C17="選択","",'⑦1.活動計画変更（販促）'!C17))</f>
        <v/>
      </c>
      <c r="D22" s="832" t="str">
        <f>IF(C22="上期　変更",'⑦1.活動計画変更（販促）'!D17,IF('⑧1.活動計画変更（販促）'!C22="中止","",""))</f>
        <v/>
      </c>
      <c r="E22" s="833" t="str">
        <f>IF(C22="上期　変更",'⑦1.活動計画変更（販促）'!E17,IF('⑧1.活動計画変更（販促）'!C22="中止","",""))</f>
        <v/>
      </c>
      <c r="F22" s="833" t="str">
        <f>IF(C22="上期　変更",'⑦1.活動計画変更（販促）'!F17,IF('⑧1.活動計画変更（販促）'!C22="中止","",""))</f>
        <v/>
      </c>
      <c r="G22" s="834" t="str">
        <f>IF(C22="上期　変更",'⑦1.活動計画変更（販促）'!G17,IF('⑧1.活動計画変更（販促）'!C22="中止","",""))</f>
        <v/>
      </c>
      <c r="H22" s="852" t="str">
        <f>IF(C22="上期　変更",'⑦1.活動計画変更（販促）'!H17,IF('⑧1.活動計画変更（販促）'!C22="中止","",""))</f>
        <v/>
      </c>
      <c r="I22" s="835" t="str">
        <f>IF(C22="上期　変更",'⑦1.活動計画変更（販促）'!I17,IF('⑧1.活動計画変更（販促）'!C22="中止","",""))</f>
        <v/>
      </c>
      <c r="J22" s="842" t="str">
        <f t="shared" si="1"/>
        <v/>
      </c>
      <c r="M22" s="488"/>
      <c r="N22" s="488"/>
      <c r="O22" s="622"/>
      <c r="P22" s="488"/>
      <c r="Q22" s="488"/>
      <c r="R22" s="172"/>
      <c r="S22" s="172"/>
    </row>
    <row r="23" spans="2:19" ht="36" customHeight="1">
      <c r="B23" s="850" t="str">
        <f>IF('②4.実施状況（販促）'!G10="実施済","報告済","")</f>
        <v/>
      </c>
      <c r="C23" s="611" t="s">
        <v>286</v>
      </c>
      <c r="D23" s="700"/>
      <c r="E23" s="701"/>
      <c r="F23" s="701"/>
      <c r="G23" s="702"/>
      <c r="H23" s="716" t="str">
        <f>IF('⑧2.変更活動積算内訳（販促）'!T57=0,"",'⑧2.変更活動積算内訳（販促）'!T57)</f>
        <v/>
      </c>
      <c r="I23" s="703"/>
      <c r="J23" s="724" t="str">
        <f t="shared" si="1"/>
        <v/>
      </c>
      <c r="M23" s="477"/>
      <c r="N23" s="477"/>
      <c r="O23" s="597"/>
      <c r="P23" s="477"/>
      <c r="Q23" s="477"/>
      <c r="R23" s="159"/>
      <c r="S23" s="159"/>
    </row>
    <row r="24" spans="2:19" ht="36" customHeight="1">
      <c r="B24" s="708" t="str">
        <f>IF('①4.事業内容（販促）'!B11="","",'①4.事業内容（販促）'!B11)</f>
        <v/>
      </c>
      <c r="C24" s="714" t="str">
        <f>IF(B24="","","申請時")</f>
        <v/>
      </c>
      <c r="D24" s="710" t="str">
        <f>IF('①4.事業内容（販促）'!C11="","",'①4.事業内容（販促）'!C11)</f>
        <v/>
      </c>
      <c r="E24" s="711" t="str">
        <f>IF('①4.事業内容（販促）'!D11="","",'①4.事業内容（販促）'!D11)</f>
        <v/>
      </c>
      <c r="F24" s="711" t="str">
        <f>IF('①4.事業内容（販促）'!F11="","",'①4.事業内容（販促）'!F11)</f>
        <v/>
      </c>
      <c r="G24" s="712" t="str">
        <f>IF('①4.事業内容（販促）'!H11="","",'①4.事業内容（販促）'!H11)</f>
        <v/>
      </c>
      <c r="H24" s="715">
        <f>IF('①7.積算内訳（販促）'!F66="","",'①7.積算内訳（販促）'!F66)</f>
        <v>0</v>
      </c>
      <c r="I24" s="713" t="str">
        <f>IF('①6.成果目標（販促）'!G19="","",('①6.成果目標（販促）'!G19*1000))</f>
        <v/>
      </c>
      <c r="J24" s="722" t="str">
        <f t="shared" si="1"/>
        <v/>
      </c>
      <c r="M24" s="488" t="str">
        <f>IF(C26="選択","",IF(C26="中止",-(H24),IF(C26="変更",(H26-H24),"")))</f>
        <v/>
      </c>
      <c r="N24" s="488" t="str">
        <f>IF(C26="選択","",IF(C26="中止",-(I24),IF(C26="変更",(I26-I24),"")))</f>
        <v/>
      </c>
      <c r="O24" s="622" t="str">
        <f t="shared" si="2"/>
        <v/>
      </c>
      <c r="P24" s="488" t="str">
        <f>IF(B24="","",IF(C26="変更",H26,IF(C26="中止",0,IF(B26="報告済",'⑦1.活動計画変更（販促）'!P18,IF(C25="上期　変更",H25,IF(C25="中止",0,H24))))))</f>
        <v/>
      </c>
      <c r="Q24" s="488" t="str">
        <f>IF(B24="","",IF(C26="変更",I26,IF(C26="中止",0,IF(B26="報告済",'⑦1.活動計画変更（販促）'!Q18,IF(C25="上期　変更",I25,IF(C25="中止",0,I24))))))</f>
        <v/>
      </c>
      <c r="R24" s="623">
        <f>IF(C26="変更",'⑧2.変更活動積算内訳（販促）'!U67,IF('⑧1.活動計画変更（販促）'!C26="中止",0,IF('⑧1.活動計画変更（販促）'!B26="報告済",'⑧2.変更活動積算内訳（販促）'!G67,IF('⑧1.活動計画変更（販促）'!C25="上期　変更",'⑧2.変更活動積算内訳（販促）'!N67,IF('⑧1.活動計画変更（販促）'!C25="中止",0,'⑧2.変更活動積算内訳（販促）'!G67)))))</f>
        <v>0</v>
      </c>
      <c r="S24" s="623">
        <f>IF(C26="変更",'⑧2.変更活動積算内訳（販促）'!V67,IF('⑧1.活動計画変更（販促）'!C26="中止",0,IF('⑧1.活動計画変更（販促）'!B26="報告済",'⑧2.変更活動積算内訳（販促）'!H67,IF('⑧1.活動計画変更（販促）'!C25="上期　変更",'⑧2.変更活動積算内訳（販促）'!O67,IF('⑧1.活動計画変更（販促）'!C25="中止",0,'⑧2.変更活動積算内訳（販促）'!H67)))))</f>
        <v>0</v>
      </c>
    </row>
    <row r="25" spans="2:19" ht="36" customHeight="1">
      <c r="B25" s="830"/>
      <c r="C25" s="847" t="str">
        <f>IF('⑦1.活動計画変更（販促）'!C19="変更","上期　変更",IF('⑦1.活動計画変更（販促）'!C19="選択","",'⑦1.活動計画変更（販促）'!C19))</f>
        <v/>
      </c>
      <c r="D25" s="832" t="str">
        <f>IF(C25="上期　変更",'⑦1.活動計画変更（販促）'!D19,IF('⑧1.活動計画変更（販促）'!C25="中止","",""))</f>
        <v/>
      </c>
      <c r="E25" s="833" t="str">
        <f>IF(C25="上期　変更",'⑦1.活動計画変更（販促）'!E19,IF('⑧1.活動計画変更（販促）'!C25="中止","",""))</f>
        <v/>
      </c>
      <c r="F25" s="833" t="str">
        <f>IF(C25="上期　変更",'⑦1.活動計画変更（販促）'!F19,IF('⑧1.活動計画変更（販促）'!C25="中止","",""))</f>
        <v/>
      </c>
      <c r="G25" s="834" t="str">
        <f>IF(C25="上期　変更",'⑦1.活動計画変更（販促）'!G19,IF('⑧1.活動計画変更（販促）'!C25="中止","",""))</f>
        <v/>
      </c>
      <c r="H25" s="852" t="str">
        <f>IF(C25="上期　変更",'⑦1.活動計画変更（販促）'!H19,IF('⑧1.活動計画変更（販促）'!C25="中止","",""))</f>
        <v/>
      </c>
      <c r="I25" s="835" t="str">
        <f>IF(C25="上期　変更",'⑦1.活動計画変更（販促）'!I19,IF('⑧1.活動計画変更（販促）'!C25="中止","",""))</f>
        <v/>
      </c>
      <c r="J25" s="842" t="str">
        <f t="shared" si="1"/>
        <v/>
      </c>
      <c r="M25" s="488"/>
      <c r="N25" s="488"/>
      <c r="O25" s="622"/>
      <c r="P25" s="488"/>
      <c r="Q25" s="488"/>
      <c r="R25" s="172"/>
      <c r="S25" s="172"/>
    </row>
    <row r="26" spans="2:19" ht="36" customHeight="1">
      <c r="B26" s="850" t="str">
        <f>IF('②4.実施状況（販促）'!G11="実施済","報告済","")</f>
        <v/>
      </c>
      <c r="C26" s="598" t="s">
        <v>286</v>
      </c>
      <c r="D26" s="700"/>
      <c r="E26" s="701"/>
      <c r="F26" s="701"/>
      <c r="G26" s="702"/>
      <c r="H26" s="716" t="str">
        <f>IF('⑧2.変更活動積算内訳（販促）'!T67=0,"",'⑧2.変更活動積算内訳（販促）'!T67)</f>
        <v/>
      </c>
      <c r="I26" s="703"/>
      <c r="J26" s="724" t="str">
        <f t="shared" si="1"/>
        <v/>
      </c>
      <c r="M26" s="477"/>
      <c r="N26" s="477"/>
      <c r="O26" s="597"/>
      <c r="P26" s="477"/>
      <c r="Q26" s="477"/>
      <c r="R26" s="159"/>
      <c r="S26" s="159"/>
    </row>
    <row r="27" spans="2:19" ht="36" customHeight="1">
      <c r="B27" s="708" t="str">
        <f>IF('①4.事業内容（販促）'!B12="","",'①4.事業内容（販促）'!B12)</f>
        <v/>
      </c>
      <c r="C27" s="709" t="str">
        <f>IF(B27="","","申請時")</f>
        <v/>
      </c>
      <c r="D27" s="710" t="str">
        <f>IF('①4.事業内容（販促）'!C12="","",'①4.事業内容（販促）'!C12)</f>
        <v/>
      </c>
      <c r="E27" s="711" t="str">
        <f>IF('①4.事業内容（販促）'!D12="","",'①4.事業内容（販促）'!D12)</f>
        <v/>
      </c>
      <c r="F27" s="711" t="str">
        <f>IF('①4.事業内容（販促）'!F12="","",'①4.事業内容（販促）'!F12)</f>
        <v/>
      </c>
      <c r="G27" s="712" t="str">
        <f>IF('①4.事業内容（販促）'!H12="","",'①4.事業内容（販促）'!H12)</f>
        <v/>
      </c>
      <c r="H27" s="715">
        <f>IF('①7.積算内訳（販促）'!F76="","",'①7.積算内訳（販促）'!F76)</f>
        <v>0</v>
      </c>
      <c r="I27" s="713" t="str">
        <f>IF('①6.成果目標（販促）'!G21="","",('①6.成果目標（販促）'!G21*1000))</f>
        <v/>
      </c>
      <c r="J27" s="722" t="str">
        <f t="shared" si="1"/>
        <v/>
      </c>
      <c r="M27" s="488" t="str">
        <f>IF(C29="選択","",IF(C29="中止",-(H27),IF(C29="変更",(H29-H27),"")))</f>
        <v/>
      </c>
      <c r="N27" s="488" t="str">
        <f>IF(C29="選択","",IF(C29="中止",-(I27),IF(C29="変更",(I29-I27),"")))</f>
        <v/>
      </c>
      <c r="O27" s="622" t="str">
        <f t="shared" si="2"/>
        <v/>
      </c>
      <c r="P27" s="488" t="str">
        <f>IF(B27="","",IF(C29="変更",H29,IF(C29="中止",0,IF(B29="報告済",'⑦1.活動計画変更（販促）'!P20,IF(C28="上期　変更",H28,IF(C28="中止",0,H27))))))</f>
        <v/>
      </c>
      <c r="Q27" s="488" t="str">
        <f>IF(B27="","",IF(C29="変更",I29,IF(C29="中止",0,IF(B29="報告済",'⑦1.活動計画変更（販促）'!Q20,IF(C28="上期　変更",I28,IF(C28="中止",0,I27))))))</f>
        <v/>
      </c>
      <c r="R27" s="623">
        <f>IF(C29="変更",'⑧2.変更活動積算内訳（販促）'!U77,IF('⑧1.活動計画変更（販促）'!C29="中止",0,IF('⑧1.活動計画変更（販促）'!B29="報告済",'⑧2.変更活動積算内訳（販促）'!G77,IF('⑧1.活動計画変更（販促）'!C28="上期　変更",'⑧2.変更活動積算内訳（販促）'!N77,IF('⑧1.活動計画変更（販促）'!C28="中止",0,'⑧2.変更活動積算内訳（販促）'!G77)))))</f>
        <v>0</v>
      </c>
      <c r="S27" s="623">
        <f>IF(C29="変更",'⑧2.変更活動積算内訳（販促）'!V77,IF('⑧1.活動計画変更（販促）'!C29="中止",0,IF('⑧1.活動計画変更（販促）'!B29="報告済",'⑧2.変更活動積算内訳（販促）'!H77,IF('⑧1.活動計画変更（販促）'!C28="上期　変更",'⑧2.変更活動積算内訳（販促）'!O77,IF('⑧1.活動計画変更（販促）'!C28="中止",0,'⑧2.変更活動積算内訳（販促）'!H77)))))</f>
        <v>0</v>
      </c>
    </row>
    <row r="28" spans="2:19" ht="36" customHeight="1">
      <c r="B28" s="830"/>
      <c r="C28" s="847" t="str">
        <f>IF('⑦1.活動計画変更（販促）'!C21="変更","上期　変更",IF('⑦1.活動計画変更（販促）'!C21="選択","",'⑦1.活動計画変更（販促）'!C21))</f>
        <v/>
      </c>
      <c r="D28" s="832" t="str">
        <f>IF(C28="上期　変更",'⑦1.活動計画変更（販促）'!D21,IF('⑧1.活動計画変更（販促）'!C28="中止","",""))</f>
        <v/>
      </c>
      <c r="E28" s="833" t="str">
        <f>IF(C28="上期　変更",'⑦1.活動計画変更（販促）'!E21,IF('⑧1.活動計画変更（販促）'!C28="中止","",""))</f>
        <v/>
      </c>
      <c r="F28" s="833" t="str">
        <f>IF(C28="上期　変更",'⑦1.活動計画変更（販促）'!F21,IF('⑧1.活動計画変更（販促）'!C28="中止","",""))</f>
        <v/>
      </c>
      <c r="G28" s="834" t="str">
        <f>IF(C28="上期　変更",'⑦1.活動計画変更（販促）'!G21,IF('⑧1.活動計画変更（販促）'!C28="中止","",""))</f>
        <v/>
      </c>
      <c r="H28" s="852" t="str">
        <f>IF(C28="上期　変更",'⑦1.活動計画変更（販促）'!H21,IF('⑧1.活動計画変更（販促）'!C28="中止","",""))</f>
        <v/>
      </c>
      <c r="I28" s="835" t="str">
        <f>IF(C28="上期　変更",'⑦1.活動計画変更（販促）'!I21,IF('⑧1.活動計画変更（販促）'!C28="中止","",""))</f>
        <v/>
      </c>
      <c r="J28" s="842" t="str">
        <f t="shared" si="1"/>
        <v/>
      </c>
      <c r="M28" s="488"/>
      <c r="N28" s="488"/>
      <c r="O28" s="622"/>
      <c r="P28" s="488"/>
      <c r="Q28" s="488"/>
      <c r="R28" s="172"/>
      <c r="S28" s="172"/>
    </row>
    <row r="29" spans="2:19" ht="36" customHeight="1">
      <c r="B29" s="850" t="str">
        <f>IF('②4.実施状況（販促）'!G12="実施済","報告済","")</f>
        <v/>
      </c>
      <c r="C29" s="598" t="s">
        <v>286</v>
      </c>
      <c r="D29" s="700"/>
      <c r="E29" s="701"/>
      <c r="F29" s="701"/>
      <c r="G29" s="702"/>
      <c r="H29" s="716" t="str">
        <f>IF('⑧2.変更活動積算内訳（販促）'!T77=0,"",'⑧2.変更活動積算内訳（販促）'!T77)</f>
        <v/>
      </c>
      <c r="I29" s="703"/>
      <c r="J29" s="724" t="str">
        <f t="shared" si="1"/>
        <v/>
      </c>
      <c r="M29" s="477"/>
      <c r="N29" s="477"/>
      <c r="O29" s="597"/>
      <c r="P29" s="477"/>
      <c r="Q29" s="477"/>
      <c r="R29" s="159"/>
      <c r="S29" s="159"/>
    </row>
    <row r="30" spans="2:19" ht="36" customHeight="1">
      <c r="B30" s="708" t="str">
        <f>IF('①4.事業内容（販促）'!B13="","",'①4.事業内容（販促）'!B13)</f>
        <v/>
      </c>
      <c r="C30" s="709" t="str">
        <f>IF(B30="","","申請時")</f>
        <v/>
      </c>
      <c r="D30" s="710" t="str">
        <f>IF('①4.事業内容（販促）'!C13="","",'①4.事業内容（販促）'!C13)</f>
        <v/>
      </c>
      <c r="E30" s="711" t="str">
        <f>IF('①4.事業内容（販促）'!D13="","",'①4.事業内容（販促）'!D13)</f>
        <v/>
      </c>
      <c r="F30" s="711" t="str">
        <f>IF('①4.事業内容（販促）'!F13="","",'①4.事業内容（販促）'!F13)</f>
        <v/>
      </c>
      <c r="G30" s="712" t="str">
        <f>IF('①4.事業内容（販促）'!H13="","",'①4.事業内容（販促）'!H13)</f>
        <v/>
      </c>
      <c r="H30" s="715">
        <f>IF('①7.積算内訳（販促）'!F86="","",'①7.積算内訳（販促）'!F86)</f>
        <v>0</v>
      </c>
      <c r="I30" s="713" t="str">
        <f>IF('①6.成果目標（販促）'!G23="","",('①6.成果目標（販促）'!G23*1000))</f>
        <v/>
      </c>
      <c r="J30" s="722" t="str">
        <f t="shared" si="1"/>
        <v/>
      </c>
      <c r="M30" s="488" t="str">
        <f>IF(C32="選択","",IF(C32="中止",-(H30),IF(C32="変更",(H32-H30),"")))</f>
        <v/>
      </c>
      <c r="N30" s="488" t="str">
        <f>IF(C32="選択","",IF(C32="中止",-(I30),IF(C32="変更",(I32-I30),"")))</f>
        <v/>
      </c>
      <c r="O30" s="622" t="str">
        <f t="shared" si="2"/>
        <v/>
      </c>
      <c r="P30" s="488" t="str">
        <f>IF(B30="","",IF(C32="変更",H32,IF(C32="中止",0,IF(B32="報告済",'⑦1.活動計画変更（販促）'!P22,IF(C31="上期　変更",H31,IF(C31="中止",0,H30))))))</f>
        <v/>
      </c>
      <c r="Q30" s="488" t="str">
        <f>IF(B30="","",IF(C32="変更",I32,IF(C32="中止",0,IF(B32="報告済",'⑦1.活動計画変更（販促）'!Q22,IF(C31="上期　変更",I31,IF(C31="中止",0,I30))))))</f>
        <v/>
      </c>
      <c r="R30" s="623">
        <f>IF(C32="変更",'⑧2.変更活動積算内訳（販促）'!U87,IF('⑧1.活動計画変更（販促）'!C32="中止",0,IF('⑧1.活動計画変更（販促）'!B32="報告済",'⑧2.変更活動積算内訳（販促）'!G87,IF('⑧1.活動計画変更（販促）'!C31="上期　変更",'⑧2.変更活動積算内訳（販促）'!N87,IF('⑧1.活動計画変更（販促）'!C31="中止",0,'⑧2.変更活動積算内訳（販促）'!G87)))))</f>
        <v>0</v>
      </c>
      <c r="S30" s="623">
        <f>IF(C32="変更",'⑧2.変更活動積算内訳（販促）'!V87,IF('⑧1.活動計画変更（販促）'!C32="中止",0,IF('⑧1.活動計画変更（販促）'!B32="報告済",'⑧2.変更活動積算内訳（販促）'!H87,IF('⑧1.活動計画変更（販促）'!C31="上期　変更",'⑧2.変更活動積算内訳（販促）'!O87,IF('⑧1.活動計画変更（販促）'!C31="中止",0,'⑧2.変更活動積算内訳（販促）'!H87)))))</f>
        <v>0</v>
      </c>
    </row>
    <row r="31" spans="2:19" ht="36" customHeight="1">
      <c r="B31" s="830"/>
      <c r="C31" s="847" t="str">
        <f>IF('⑦1.活動計画変更（販促）'!C23="変更","上期　変更",IF('⑦1.活動計画変更（販促）'!C23="選択","",'⑦1.活動計画変更（販促）'!C23))</f>
        <v/>
      </c>
      <c r="D31" s="832" t="str">
        <f>IF(C31="上期　変更",'⑦1.活動計画変更（販促）'!D23,IF('⑧1.活動計画変更（販促）'!C31="中止","",""))</f>
        <v/>
      </c>
      <c r="E31" s="833" t="str">
        <f>IF(C31="上期　変更",'⑦1.活動計画変更（販促）'!E23,IF('⑧1.活動計画変更（販促）'!C31="中止","",""))</f>
        <v/>
      </c>
      <c r="F31" s="833" t="str">
        <f>IF(C31="上期　変更",'⑦1.活動計画変更（販促）'!F23,IF('⑧1.活動計画変更（販促）'!C31="中止","",""))</f>
        <v/>
      </c>
      <c r="G31" s="834" t="str">
        <f>IF(C31="上期　変更",'⑦1.活動計画変更（販促）'!G23,IF('⑧1.活動計画変更（販促）'!C31="中止","",""))</f>
        <v/>
      </c>
      <c r="H31" s="852" t="str">
        <f>IF(C31="上期　変更",'⑦1.活動計画変更（販促）'!H23,IF('⑧1.活動計画変更（販促）'!C31="中止","",""))</f>
        <v/>
      </c>
      <c r="I31" s="835" t="str">
        <f>IF(C31="上期　変更",'⑦1.活動計画変更（販促）'!I23,IF('⑧1.活動計画変更（販促）'!C31="中止","",""))</f>
        <v/>
      </c>
      <c r="J31" s="842" t="str">
        <f t="shared" si="1"/>
        <v/>
      </c>
      <c r="M31" s="488"/>
      <c r="N31" s="488"/>
      <c r="O31" s="622"/>
      <c r="P31" s="488"/>
      <c r="Q31" s="488"/>
      <c r="R31" s="172"/>
      <c r="S31" s="172"/>
    </row>
    <row r="32" spans="2:19" ht="36" customHeight="1">
      <c r="B32" s="850" t="str">
        <f>IF('②4.実施状況（販促）'!G13="実施済","報告済","")</f>
        <v/>
      </c>
      <c r="C32" s="598" t="s">
        <v>286</v>
      </c>
      <c r="D32" s="700"/>
      <c r="E32" s="701"/>
      <c r="F32" s="701"/>
      <c r="G32" s="702"/>
      <c r="H32" s="716" t="str">
        <f>IF('⑧2.変更活動積算内訳（販促）'!T87=0,"",'⑧2.変更活動積算内訳（販促）'!T87)</f>
        <v/>
      </c>
      <c r="I32" s="703"/>
      <c r="J32" s="724" t="str">
        <f t="shared" si="1"/>
        <v/>
      </c>
      <c r="M32" s="477"/>
      <c r="N32" s="477"/>
      <c r="O32" s="597"/>
      <c r="P32" s="477"/>
      <c r="Q32" s="477"/>
      <c r="R32" s="159"/>
      <c r="S32" s="159"/>
    </row>
    <row r="33" spans="2:19" ht="36" customHeight="1">
      <c r="B33" s="708" t="str">
        <f>IF('①4.事業内容（販促）'!B14="","",'①4.事業内容（販促）'!B14)</f>
        <v/>
      </c>
      <c r="C33" s="709" t="str">
        <f>IF(B33="","","申請時")</f>
        <v/>
      </c>
      <c r="D33" s="710" t="str">
        <f>IF('①4.事業内容（販促）'!C14="","",'①4.事業内容（販促）'!C14)</f>
        <v/>
      </c>
      <c r="E33" s="711" t="str">
        <f>IF('①4.事業内容（販促）'!D14="","",'①4.事業内容（販促）'!D14)</f>
        <v/>
      </c>
      <c r="F33" s="711" t="str">
        <f>IF('①4.事業内容（販促）'!F14="","",'①4.事業内容（販促）'!F14)</f>
        <v/>
      </c>
      <c r="G33" s="712" t="str">
        <f>IF('①4.事業内容（販促）'!H14="","",'①4.事業内容（販促）'!H14)</f>
        <v/>
      </c>
      <c r="H33" s="715">
        <f>IF('①7.積算内訳（販促）'!F96="","",'①7.積算内訳（販促）'!F96)</f>
        <v>0</v>
      </c>
      <c r="I33" s="713" t="str">
        <f>IF('①6.成果目標（販促）'!G25="","",('①6.成果目標（販促）'!G25*1000))</f>
        <v/>
      </c>
      <c r="J33" s="722" t="str">
        <f t="shared" si="1"/>
        <v/>
      </c>
      <c r="M33" s="488" t="str">
        <f>IF(C35="選択","",IF(C35="中止",-(H33),IF(C35="変更",(H35-H33),"")))</f>
        <v/>
      </c>
      <c r="N33" s="488" t="str">
        <f>IF(C35="選択","",IF(C35="中止",-(I33),IF(C35="変更",(I35-I33),"")))</f>
        <v/>
      </c>
      <c r="O33" s="622" t="str">
        <f t="shared" si="2"/>
        <v/>
      </c>
      <c r="P33" s="488" t="str">
        <f>IF(B33="","",IF(C35="変更",H35,IF(C35="中止",0,IF(B35="報告済",'⑦1.活動計画変更（販促）'!P24,IF(C34="上期　変更",H34,IF(C34="中止",0,H33))))))</f>
        <v/>
      </c>
      <c r="Q33" s="488" t="str">
        <f>IF(B33="","",IF(C35="変更",I35,IF(C35="中止",0,IF(B35="報告済",'⑦1.活動計画変更（販促）'!Q24,IF(C34="上期　変更",I34,IF(C34="中止",0,I33))))))</f>
        <v/>
      </c>
      <c r="R33" s="623">
        <f>IF(C35="変更",'⑧2.変更活動積算内訳（販促）'!U97,IF('⑧1.活動計画変更（販促）'!C35="中止",0,IF('⑧1.活動計画変更（販促）'!B35="報告済",'⑧2.変更活動積算内訳（販促）'!G97,IF('⑧1.活動計画変更（販促）'!C34="上期　変更",'⑧2.変更活動積算内訳（販促）'!N97,IF('⑧1.活動計画変更（販促）'!C34="中止",0,'⑧2.変更活動積算内訳（販促）'!G97)))))</f>
        <v>0</v>
      </c>
      <c r="S33" s="623">
        <f>IF(C35="変更",'⑧2.変更活動積算内訳（販促）'!V97,IF('⑧1.活動計画変更（販促）'!C35="中止",0,IF('⑧1.活動計画変更（販促）'!B35="報告済",'⑧2.変更活動積算内訳（販促）'!H97,IF('⑧1.活動計画変更（販促）'!C34="上期　変更",'⑧2.変更活動積算内訳（販促）'!O97,IF('⑧1.活動計画変更（販促）'!C34="中止",0,'⑧2.変更活動積算内訳（販促）'!H97)))))</f>
        <v>0</v>
      </c>
    </row>
    <row r="34" spans="2:19" ht="36" customHeight="1">
      <c r="B34" s="830"/>
      <c r="C34" s="831" t="str">
        <f>IF('⑦1.活動計画変更（販促）'!C25="変更","上期　変更",IF('⑦1.活動計画変更（販促）'!C25="選択","",'⑦1.活動計画変更（販促）'!C25))</f>
        <v/>
      </c>
      <c r="D34" s="832" t="str">
        <f>IF(C34="上期　変更",'⑦1.活動計画変更（販促）'!D25,IF('⑧1.活動計画変更（販促）'!C34="中止","",""))</f>
        <v/>
      </c>
      <c r="E34" s="833" t="str">
        <f>IF(C34="上期　変更",'⑦1.活動計画変更（販促）'!E25,IF('⑧1.活動計画変更（販促）'!C34="中止","",""))</f>
        <v/>
      </c>
      <c r="F34" s="833" t="str">
        <f>IF(C34="上期　変更",'⑦1.活動計画変更（販促）'!F25,IF('⑧1.活動計画変更（販促）'!C34="中止","",""))</f>
        <v/>
      </c>
      <c r="G34" s="834" t="str">
        <f>IF(C34="上期　変更",'⑦1.活動計画変更（販促）'!G25,IF('⑧1.活動計画変更（販促）'!C34="中止","",""))</f>
        <v/>
      </c>
      <c r="H34" s="852" t="str">
        <f>IF(C34="上期　変更",'⑦1.活動計画変更（販促）'!H25,IF('⑧1.活動計画変更（販促）'!C34="中止","",""))</f>
        <v/>
      </c>
      <c r="I34" s="835" t="str">
        <f>IF(C34="上期　変更",'⑦1.活動計画変更（販促）'!I25,IF('⑧1.活動計画変更（販促）'!C34="中止","",""))</f>
        <v/>
      </c>
      <c r="J34" s="842" t="str">
        <f t="shared" si="1"/>
        <v/>
      </c>
      <c r="M34" s="488"/>
      <c r="N34" s="488"/>
      <c r="O34" s="622"/>
      <c r="P34" s="488"/>
      <c r="Q34" s="488"/>
      <c r="R34" s="172"/>
      <c r="S34" s="172"/>
    </row>
    <row r="35" spans="2:19" ht="36" customHeight="1">
      <c r="B35" s="850" t="str">
        <f>IF('②4.実施状況（販促）'!G14="実施済","報告済","")</f>
        <v/>
      </c>
      <c r="C35" s="611" t="s">
        <v>286</v>
      </c>
      <c r="D35" s="700"/>
      <c r="E35" s="701"/>
      <c r="F35" s="701"/>
      <c r="G35" s="702"/>
      <c r="H35" s="716" t="str">
        <f>IF('⑧2.変更活動積算内訳（販促）'!T97=0,"",'⑧2.変更活動積算内訳（販促）'!T97)</f>
        <v/>
      </c>
      <c r="I35" s="703"/>
      <c r="J35" s="724" t="str">
        <f t="shared" si="1"/>
        <v/>
      </c>
      <c r="M35" s="477"/>
      <c r="N35" s="477"/>
      <c r="O35" s="597"/>
      <c r="P35" s="477"/>
      <c r="Q35" s="477"/>
      <c r="R35" s="159"/>
      <c r="S35" s="159"/>
    </row>
    <row r="36" spans="2:19" ht="36" customHeight="1">
      <c r="B36" s="708" t="str">
        <f>IF('①4.事業内容（販促）'!B15="","",'①4.事業内容（販促）'!B15)</f>
        <v/>
      </c>
      <c r="C36" s="714" t="str">
        <f>IF(B36="","","申請時")</f>
        <v/>
      </c>
      <c r="D36" s="710" t="str">
        <f>IF('①4.事業内容（販促）'!C15="","",'①4.事業内容（販促）'!C15)</f>
        <v/>
      </c>
      <c r="E36" s="711" t="str">
        <f>IF('①4.事業内容（販促）'!D15="","",'①4.事業内容（販促）'!D15)</f>
        <v/>
      </c>
      <c r="F36" s="711" t="str">
        <f>IF('①4.事業内容（販促）'!F15="","",'①4.事業内容（販促）'!F15)</f>
        <v/>
      </c>
      <c r="G36" s="712" t="str">
        <f>IF('①4.事業内容（販促）'!H15="","",'①4.事業内容（販促）'!H15)</f>
        <v/>
      </c>
      <c r="H36" s="715">
        <f>IF('①7.積算内訳（販促）'!F106="","",'①7.積算内訳（販促）'!F106)</f>
        <v>0</v>
      </c>
      <c r="I36" s="713" t="str">
        <f>IF('①6.成果目標（販促）'!G27="","",('①6.成果目標（販促）'!G27*1000))</f>
        <v/>
      </c>
      <c r="J36" s="722" t="str">
        <f t="shared" si="1"/>
        <v/>
      </c>
      <c r="M36" s="488" t="str">
        <f>IF(C38="選択","",IF(C38="中止",-(H36),IF(C38="変更",(H38-H36),"")))</f>
        <v/>
      </c>
      <c r="N36" s="488" t="str">
        <f>IF(C38="選択","",IF(C38="中止",-(I36),IF(C38="変更",(I38-I36),"")))</f>
        <v/>
      </c>
      <c r="O36" s="622" t="str">
        <f t="shared" si="2"/>
        <v/>
      </c>
      <c r="P36" s="488" t="str">
        <f>IF(B36="","",IF(C38="変更",H38,IF(C38="中止",0,IF(B38="報告済",'⑦1.活動計画変更（販促）'!P26,IF(C37="上期　変更",H37,IF(C37="中止",0,H36))))))</f>
        <v/>
      </c>
      <c r="Q36" s="488" t="str">
        <f>IF(B36="","",IF(C38="変更",I38,IF(C38="中止",0,IF(B38="報告済",'⑦1.活動計画変更（販促）'!Q26,IF(C37="上期　変更",I37,IF(C37="中止",0,I36))))))</f>
        <v/>
      </c>
      <c r="R36" s="623">
        <f>IF(C38="変更",'⑧2.変更活動積算内訳（販促）'!U107,IF('⑧1.活動計画変更（販促）'!C38="中止",0,IF('⑧1.活動計画変更（販促）'!B38="報告済",'⑧2.変更活動積算内訳（販促）'!G107,IF('⑧1.活動計画変更（販促）'!C37="上期　変更",'⑧2.変更活動積算内訳（販促）'!N107,IF('⑧1.活動計画変更（販促）'!C37="中止",0,'⑧2.変更活動積算内訳（販促）'!G107)))))</f>
        <v>0</v>
      </c>
      <c r="S36" s="623">
        <f>IF(C38="変更",'⑧2.変更活動積算内訳（販促）'!V107,IF('⑧1.活動計画変更（販促）'!C38="中止",0,IF('⑧1.活動計画変更（販促）'!B38="報告済",'⑧2.変更活動積算内訳（販促）'!H107,IF('⑧1.活動計画変更（販促）'!C37="上期　変更",'⑧2.変更活動積算内訳（販促）'!O107,IF('⑧1.活動計画変更（販促）'!C37="中止",0,'⑧2.変更活動積算内訳（販促）'!H107)))))</f>
        <v>0</v>
      </c>
    </row>
    <row r="37" spans="2:19" ht="36" customHeight="1">
      <c r="B37" s="830"/>
      <c r="C37" s="847" t="str">
        <f>IF('⑦1.活動計画変更（販促）'!C27="変更","上期　変更",IF('⑦1.活動計画変更（販促）'!C27="選択","",'⑦1.活動計画変更（販促）'!C27))</f>
        <v/>
      </c>
      <c r="D37" s="832" t="str">
        <f>IF(C37="上期　変更",'⑦1.活動計画変更（販促）'!D27,IF('⑧1.活動計画変更（販促）'!C37="中止","",""))</f>
        <v/>
      </c>
      <c r="E37" s="833" t="str">
        <f>IF(C37="上期　変更",'⑦1.活動計画変更（販促）'!E27,IF('⑧1.活動計画変更（販促）'!C37="中止","",""))</f>
        <v/>
      </c>
      <c r="F37" s="833" t="str">
        <f>IF(C37="上期　変更",'⑦1.活動計画変更（販促）'!F27,IF('⑧1.活動計画変更（販促）'!C37="中止","",""))</f>
        <v/>
      </c>
      <c r="G37" s="834" t="str">
        <f>IF(C37="上期　変更",'⑦1.活動計画変更（販促）'!G27,IF('⑧1.活動計画変更（販促）'!C37="中止","",""))</f>
        <v/>
      </c>
      <c r="H37" s="852" t="str">
        <f>IF(C37="上期　変更",'⑦1.活動計画変更（販促）'!H27,IF('⑧1.活動計画変更（販促）'!C37="中止","",""))</f>
        <v/>
      </c>
      <c r="I37" s="835" t="str">
        <f>IF(C37="上期　変更",'⑦1.活動計画変更（販促）'!I27,IF('⑧1.活動計画変更（販促）'!C37="中止","",""))</f>
        <v/>
      </c>
      <c r="J37" s="842" t="str">
        <f t="shared" si="1"/>
        <v/>
      </c>
      <c r="M37" s="488"/>
      <c r="N37" s="488"/>
      <c r="O37" s="622"/>
      <c r="P37" s="488"/>
      <c r="Q37" s="488"/>
      <c r="R37" s="172"/>
      <c r="S37" s="172"/>
    </row>
    <row r="38" spans="2:19" ht="36" customHeight="1">
      <c r="B38" s="850" t="str">
        <f>IF('②4.実施状況（販促）'!G15="実施済","報告済","")</f>
        <v/>
      </c>
      <c r="C38" s="598" t="s">
        <v>286</v>
      </c>
      <c r="D38" s="700"/>
      <c r="E38" s="701"/>
      <c r="F38" s="701"/>
      <c r="G38" s="702"/>
      <c r="H38" s="716" t="str">
        <f>IF('⑧2.変更活動積算内訳（販促）'!T107=0,"",'⑧2.変更活動積算内訳（販促）'!T107)</f>
        <v/>
      </c>
      <c r="I38" s="703"/>
      <c r="J38" s="724" t="str">
        <f t="shared" si="1"/>
        <v/>
      </c>
      <c r="M38" s="477"/>
      <c r="N38" s="477"/>
      <c r="O38" s="597"/>
      <c r="P38" s="477"/>
      <c r="Q38" s="477"/>
      <c r="R38" s="159"/>
      <c r="S38" s="159"/>
    </row>
    <row r="39" spans="2:19" ht="36" customHeight="1">
      <c r="B39" s="708" t="str">
        <f>IF('①4.事業内容（販促）'!B16="","",'①4.事業内容（販促）'!B16)</f>
        <v/>
      </c>
      <c r="C39" s="709" t="str">
        <f>IF(B39="","","申請時")</f>
        <v/>
      </c>
      <c r="D39" s="710" t="str">
        <f>IF('①4.事業内容（販促）'!C16="","",'①4.事業内容（販促）'!C16)</f>
        <v/>
      </c>
      <c r="E39" s="711" t="str">
        <f>IF('①4.事業内容（販促）'!D16="","",'①4.事業内容（販促）'!D16)</f>
        <v/>
      </c>
      <c r="F39" s="711" t="str">
        <f>IF('①4.事業内容（販促）'!F16="","",'①4.事業内容（販促）'!F16)</f>
        <v/>
      </c>
      <c r="G39" s="712" t="str">
        <f>IF('①4.事業内容（販促）'!H16="","",'①4.事業内容（販促）'!H16)</f>
        <v/>
      </c>
      <c r="H39" s="715">
        <f>IF('①7.積算内訳（販促）'!F116="","",'①7.積算内訳（販促）'!F116)</f>
        <v>0</v>
      </c>
      <c r="I39" s="713" t="str">
        <f>IF('①6.成果目標（販促）'!G29="","",('①6.成果目標（販促）'!G29*1000))</f>
        <v/>
      </c>
      <c r="J39" s="722" t="str">
        <f t="shared" si="1"/>
        <v/>
      </c>
      <c r="M39" s="488" t="str">
        <f>IF(C41="選択","",IF(C41="中止",-(H39),IF(C41="変更",(H41-H39),"")))</f>
        <v/>
      </c>
      <c r="N39" s="488" t="str">
        <f>IF(C41="選択","",IF(C41="中止",-(I39),IF(C41="変更",(I41-I39),"")))</f>
        <v/>
      </c>
      <c r="O39" s="622" t="str">
        <f t="shared" si="2"/>
        <v/>
      </c>
      <c r="P39" s="488" t="str">
        <f>IF(B39="","",IF(C41="変更",H41,IF(C41="中止",0,IF(B41="報告済",'⑦1.活動計画変更（販促）'!P28,IF(C40="上期　変更",H40,IF(C40="中止",0,H39))))))</f>
        <v/>
      </c>
      <c r="Q39" s="488" t="str">
        <f>IF(B39="","",IF(C41="変更",I41,IF(C41="中止",0,IF(B41="報告済",'⑦1.活動計画変更（販促）'!Q28,IF(C40="上期　変更",I40,IF(C40="中止",0,I39))))))</f>
        <v/>
      </c>
      <c r="R39" s="623">
        <f>IF(C41="変更",'⑧2.変更活動積算内訳（販促）'!U117,IF('⑧1.活動計画変更（販促）'!C41="中止",0,IF('⑧1.活動計画変更（販促）'!B41="報告済",'⑧2.変更活動積算内訳（販促）'!G117,IF('⑧1.活動計画変更（販促）'!C40="上期　変更",'⑧2.変更活動積算内訳（販促）'!N117,IF('⑧1.活動計画変更（販促）'!C40="中止",0,'⑧2.変更活動積算内訳（販促）'!G117)))))</f>
        <v>0</v>
      </c>
      <c r="S39" s="623">
        <f>IF(C41="変更",'⑧2.変更活動積算内訳（販促）'!V117,IF('⑧1.活動計画変更（販促）'!C41="中止",0,IF('⑧1.活動計画変更（販促）'!B41="報告済",'⑧2.変更活動積算内訳（販促）'!H117,IF('⑧1.活動計画変更（販促）'!C40="上期　変更",'⑧2.変更活動積算内訳（販促）'!O117,IF('⑧1.活動計画変更（販促）'!C40="中止",0,'⑧2.変更活動積算内訳（販促）'!H117)))))</f>
        <v>0</v>
      </c>
    </row>
    <row r="40" spans="2:19" ht="36" customHeight="1">
      <c r="B40" s="830"/>
      <c r="C40" s="831" t="str">
        <f>IF('⑦1.活動計画変更（販促）'!C29="変更","上期　変更",IF('⑦1.活動計画変更（販促）'!C29="選択","",'⑦1.活動計画変更（販促）'!C29))</f>
        <v/>
      </c>
      <c r="D40" s="832" t="str">
        <f>IF(C40="上期　変更",'⑦1.活動計画変更（販促）'!D29,IF('⑧1.活動計画変更（販促）'!C40="中止","",""))</f>
        <v/>
      </c>
      <c r="E40" s="833" t="str">
        <f>IF(C40="上期　変更",'⑦1.活動計画変更（販促）'!E29,IF('⑧1.活動計画変更（販促）'!C40="中止","",""))</f>
        <v/>
      </c>
      <c r="F40" s="833" t="str">
        <f>IF(C40="上期　変更",'⑦1.活動計画変更（販促）'!F29,IF('⑧1.活動計画変更（販促）'!C40="中止","",""))</f>
        <v/>
      </c>
      <c r="G40" s="834" t="str">
        <f>IF(C40="上期　変更",'⑦1.活動計画変更（販促）'!G29,IF('⑧1.活動計画変更（販促）'!C40="中止","",""))</f>
        <v/>
      </c>
      <c r="H40" s="852" t="str">
        <f>IF(C40="上期　変更",'⑦1.活動計画変更（販促）'!H29,IF('⑧1.活動計画変更（販促）'!C40="中止","",""))</f>
        <v/>
      </c>
      <c r="I40" s="835" t="str">
        <f>IF(C40="上期　変更",'⑦1.活動計画変更（販促）'!I29,IF('⑧1.活動計画変更（販促）'!C40="中止","",""))</f>
        <v/>
      </c>
      <c r="J40" s="842" t="str">
        <f t="shared" si="1"/>
        <v/>
      </c>
      <c r="M40" s="488"/>
      <c r="N40" s="488"/>
      <c r="O40" s="622"/>
      <c r="P40" s="488"/>
      <c r="Q40" s="488"/>
      <c r="R40" s="172"/>
      <c r="S40" s="172"/>
    </row>
    <row r="41" spans="2:19" ht="36" customHeight="1">
      <c r="B41" s="850" t="str">
        <f>IF('②4.実施状況（販促）'!G16="実施済","報告済","")</f>
        <v/>
      </c>
      <c r="C41" s="611" t="s">
        <v>286</v>
      </c>
      <c r="D41" s="700"/>
      <c r="E41" s="701"/>
      <c r="F41" s="701"/>
      <c r="G41" s="702"/>
      <c r="H41" s="716" t="str">
        <f>IF('⑧2.変更活動積算内訳（販促）'!T117=0,"",'⑧2.変更活動積算内訳（販促）'!T117)</f>
        <v/>
      </c>
      <c r="I41" s="703"/>
      <c r="J41" s="724" t="str">
        <f t="shared" si="1"/>
        <v/>
      </c>
      <c r="M41" s="477"/>
      <c r="N41" s="477"/>
      <c r="O41" s="597"/>
      <c r="P41" s="477"/>
      <c r="Q41" s="477"/>
      <c r="R41" s="159"/>
      <c r="S41" s="159"/>
    </row>
    <row r="42" spans="2:19" ht="36" customHeight="1">
      <c r="B42" s="708" t="str">
        <f>IF('①4.事業内容（販促）'!B17="","",'①4.事業内容（販促）'!B17)</f>
        <v/>
      </c>
      <c r="C42" s="714" t="str">
        <f>IF(B42="","","申請時")</f>
        <v/>
      </c>
      <c r="D42" s="710" t="str">
        <f>IF('①4.事業内容（販促）'!C17="","",'①4.事業内容（販促）'!C17)</f>
        <v/>
      </c>
      <c r="E42" s="711" t="str">
        <f>IF('①4.事業内容（販促）'!D17="","",'①4.事業内容（販促）'!D17)</f>
        <v/>
      </c>
      <c r="F42" s="711" t="str">
        <f>IF('①4.事業内容（販促）'!F17="","",'①4.事業内容（販促）'!F17)</f>
        <v/>
      </c>
      <c r="G42" s="712" t="str">
        <f>IF('①4.事業内容（販促）'!H17="","",'①4.事業内容（販促）'!H17)</f>
        <v/>
      </c>
      <c r="H42" s="715">
        <f>IF('①7.積算内訳（販促）'!F126="","",'①7.積算内訳（販促）'!F126)</f>
        <v>0</v>
      </c>
      <c r="I42" s="713" t="str">
        <f>IF('①6.成果目標（販促）'!G31="","",('①6.成果目標（販促）'!G31*1000))</f>
        <v/>
      </c>
      <c r="J42" s="722" t="str">
        <f t="shared" si="1"/>
        <v/>
      </c>
      <c r="M42" s="488" t="str">
        <f>IF(C44="選択","",IF(C44="中止",-(H42),IF(C44="変更",(H44-H42),"")))</f>
        <v/>
      </c>
      <c r="N42" s="488" t="str">
        <f>IF(C44="選択","",IF(C44="中止",-(I42),IF(C44="変更",(I44-I42),"")))</f>
        <v/>
      </c>
      <c r="O42" s="622" t="str">
        <f t="shared" si="2"/>
        <v/>
      </c>
      <c r="P42" s="488" t="str">
        <f>IF(B42="","",IF(C44="変更",H44,IF(C44="中止",0,IF(B44="報告済",'⑦1.活動計画変更（販促）'!P30,IF(C43="上期　変更",H43,IF(C43="中止",0,H42))))))</f>
        <v/>
      </c>
      <c r="Q42" s="488" t="str">
        <f>IF(B42="","",IF(C44="変更",I44,IF(C44="中止",0,IF(B44="報告済",'⑦1.活動計画変更（販促）'!Q30,IF(C43="上期　変更",I43,IF(C43="中止",0,I42))))))</f>
        <v/>
      </c>
      <c r="R42" s="623">
        <f>IF(C44="変更",'⑧2.変更活動積算内訳（販促）'!U127,IF('⑧1.活動計画変更（販促）'!C44="中止",0,IF('⑧1.活動計画変更（販促）'!B44="報告済",'⑧2.変更活動積算内訳（販促）'!G127,IF('⑧1.活動計画変更（販促）'!C43="上期　変更",'⑧2.変更活動積算内訳（販促）'!N127,IF('⑧1.活動計画変更（販促）'!C43="中止",0,'⑧2.変更活動積算内訳（販促）'!G127)))))</f>
        <v>0</v>
      </c>
      <c r="S42" s="623">
        <f>IF(C44="変更",'⑧2.変更活動積算内訳（販促）'!V127,IF('⑧1.活動計画変更（販促）'!C44="中止",0,IF('⑧1.活動計画変更（販促）'!B44="報告済",'⑧2.変更活動積算内訳（販促）'!H127,IF('⑧1.活動計画変更（販促）'!C43="上期　変更",'⑧2.変更活動積算内訳（販促）'!O127,IF('⑧1.活動計画変更（販促）'!C43="中止",0,'⑧2.変更活動積算内訳（販促）'!H127)))))</f>
        <v>0</v>
      </c>
    </row>
    <row r="43" spans="2:19" ht="36" customHeight="1">
      <c r="B43" s="830"/>
      <c r="C43" s="847" t="str">
        <f>IF('⑦1.活動計画変更（販促）'!C31="変更","上期　変更",IF('⑦1.活動計画変更（販促）'!C31="選択","",'⑦1.活動計画変更（販促）'!C31))</f>
        <v/>
      </c>
      <c r="D43" s="832" t="str">
        <f>IF(C43="上期　変更",'⑦1.活動計画変更（販促）'!D31,IF('⑧1.活動計画変更（販促）'!C43="中止","",""))</f>
        <v/>
      </c>
      <c r="E43" s="833" t="str">
        <f>IF(C43="上期　変更",'⑦1.活動計画変更（販促）'!E31,IF('⑧1.活動計画変更（販促）'!C43="中止","",""))</f>
        <v/>
      </c>
      <c r="F43" s="833" t="str">
        <f>IF(C43="上期　変更",'⑦1.活動計画変更（販促）'!F31,IF('⑧1.活動計画変更（販促）'!C43="中止","",""))</f>
        <v/>
      </c>
      <c r="G43" s="834" t="str">
        <f>IF(C43="上期　変更",'⑦1.活動計画変更（販促）'!G31,IF('⑧1.活動計画変更（販促）'!C43="中止","",""))</f>
        <v/>
      </c>
      <c r="H43" s="852" t="str">
        <f>IF(C43="上期　変更",'⑦1.活動計画変更（販促）'!H31,IF('⑧1.活動計画変更（販促）'!C43="中止","",""))</f>
        <v/>
      </c>
      <c r="I43" s="835" t="str">
        <f>IF(C43="上期　変更",'⑦1.活動計画変更（販促）'!I31,IF('⑧1.活動計画変更（販促）'!C43="中止","",""))</f>
        <v/>
      </c>
      <c r="J43" s="842" t="str">
        <f t="shared" si="1"/>
        <v/>
      </c>
      <c r="M43" s="488"/>
      <c r="N43" s="488"/>
      <c r="O43" s="622"/>
      <c r="P43" s="488"/>
      <c r="Q43" s="488"/>
      <c r="R43" s="172"/>
      <c r="S43" s="172"/>
    </row>
    <row r="44" spans="2:19" ht="36" customHeight="1">
      <c r="B44" s="850" t="str">
        <f>IF('②4.実施状況（販促）'!G17="実施済","報告済","")</f>
        <v/>
      </c>
      <c r="C44" s="598" t="s">
        <v>286</v>
      </c>
      <c r="D44" s="700"/>
      <c r="E44" s="701"/>
      <c r="F44" s="701"/>
      <c r="G44" s="702"/>
      <c r="H44" s="716" t="str">
        <f>IF('⑧2.変更活動積算内訳（販促）'!T127=0,"",'⑧2.変更活動積算内訳（販促）'!T127)</f>
        <v/>
      </c>
      <c r="I44" s="703"/>
      <c r="J44" s="724" t="str">
        <f t="shared" si="1"/>
        <v/>
      </c>
      <c r="M44" s="477"/>
      <c r="N44" s="477"/>
      <c r="O44" s="597"/>
      <c r="P44" s="477"/>
      <c r="Q44" s="477"/>
      <c r="R44" s="159"/>
      <c r="S44" s="159"/>
    </row>
    <row r="45" spans="2:19" ht="36" customHeight="1">
      <c r="B45" s="708" t="str">
        <f>IF('①4.事業内容（販促）'!B18="","",'①4.事業内容（販促）'!B18)</f>
        <v/>
      </c>
      <c r="C45" s="709" t="str">
        <f>IF(B45="","","申請時")</f>
        <v/>
      </c>
      <c r="D45" s="710" t="str">
        <f>IF('①4.事業内容（販促）'!C18="","",'①4.事業内容（販促）'!C18)</f>
        <v/>
      </c>
      <c r="E45" s="711" t="str">
        <f>IF('①4.事業内容（販促）'!D18="","",'①4.事業内容（販促）'!D18)</f>
        <v/>
      </c>
      <c r="F45" s="711" t="str">
        <f>IF('①4.事業内容（販促）'!F18="","",'①4.事業内容（販促）'!F18)</f>
        <v/>
      </c>
      <c r="G45" s="712" t="str">
        <f>IF('①4.事業内容（販促）'!H18="","",'①4.事業内容（販促）'!H18)</f>
        <v/>
      </c>
      <c r="H45" s="715">
        <f>IF('①7.積算内訳（販促）'!F136="","",'①7.積算内訳（販促）'!F136)</f>
        <v>0</v>
      </c>
      <c r="I45" s="713" t="str">
        <f>IF('①6.成果目標（販促）'!G33="","",('①6.成果目標（販促）'!G33*1000))</f>
        <v/>
      </c>
      <c r="J45" s="722" t="str">
        <f t="shared" si="1"/>
        <v/>
      </c>
      <c r="M45" s="488" t="str">
        <f>IF(C47="選択","",IF(C47="中止",-(H45),IF(C47="変更",(H47-H45),"")))</f>
        <v/>
      </c>
      <c r="N45" s="488" t="str">
        <f>IF(C47="選択","",IF(C47="中止",-(I45),IF(C47="変更",(I47-I45),"")))</f>
        <v/>
      </c>
      <c r="O45" s="622" t="str">
        <f t="shared" si="2"/>
        <v/>
      </c>
      <c r="P45" s="488" t="str">
        <f>IF(B45="","",IF(C47="変更",H47,IF(C47="中止",0,IF(B47="報告済",'⑦1.活動計画変更（販促）'!P32,IF(C46="上期　変更",H46,IF(C46="中止",0,H45))))))</f>
        <v/>
      </c>
      <c r="Q45" s="488" t="str">
        <f>IF(B45="","",IF(C47="変更",I47,IF(C47="中止",0,IF(B47="報告済",'⑦1.活動計画変更（販促）'!Q32,IF(C46="上期　変更",I46,IF(C46="中止",0,I45))))))</f>
        <v/>
      </c>
      <c r="R45" s="623">
        <f>IF(C47="変更",'⑧2.変更活動積算内訳（販促）'!U137,IF('⑧1.活動計画変更（販促）'!C47="中止",0,IF('⑧1.活動計画変更（販促）'!B47="報告済",'⑧2.変更活動積算内訳（販促）'!G137,IF('⑧1.活動計画変更（販促）'!C46="上期　変更",'⑧2.変更活動積算内訳（販促）'!N137,IF('⑧1.活動計画変更（販促）'!C46="中止",0,'⑧2.変更活動積算内訳（販促）'!G137)))))</f>
        <v>0</v>
      </c>
      <c r="S45" s="623">
        <f>IF(C47="変更",'⑧2.変更活動積算内訳（販促）'!V137,IF('⑧1.活動計画変更（販促）'!C47="中止",0,IF('⑧1.活動計画変更（販促）'!B47="報告済",'⑧2.変更活動積算内訳（販促）'!H137,IF('⑧1.活動計画変更（販促）'!C46="上期　変更",'⑧2.変更活動積算内訳（販促）'!O137,IF('⑧1.活動計画変更（販促）'!C46="中止",0,'⑧2.変更活動積算内訳（販促）'!H137)))))</f>
        <v>0</v>
      </c>
    </row>
    <row r="46" spans="2:19" ht="36" customHeight="1">
      <c r="B46" s="830"/>
      <c r="C46" s="847" t="str">
        <f>IF('⑦1.活動計画変更（販促）'!C33="変更","上期　変更",IF('⑦1.活動計画変更（販促）'!C33="選択","",'⑦1.活動計画変更（販促）'!C33))</f>
        <v/>
      </c>
      <c r="D46" s="832" t="str">
        <f>IF(C46="上期　変更",'⑦1.活動計画変更（販促）'!D33,IF('⑧1.活動計画変更（販促）'!C46="中止","",""))</f>
        <v/>
      </c>
      <c r="E46" s="833" t="str">
        <f>IF(C46="上期　変更",'⑦1.活動計画変更（販促）'!E33,IF('⑧1.活動計画変更（販促）'!C46="中止","",""))</f>
        <v/>
      </c>
      <c r="F46" s="833" t="str">
        <f>IF(C46="上期　変更",'⑦1.活動計画変更（販促）'!F33,IF('⑧1.活動計画変更（販促）'!C46="中止","",""))</f>
        <v/>
      </c>
      <c r="G46" s="834" t="str">
        <f>IF(C46="上期　変更",'⑦1.活動計画変更（販促）'!G33,IF('⑧1.活動計画変更（販促）'!C46="中止","",""))</f>
        <v/>
      </c>
      <c r="H46" s="852" t="str">
        <f>IF(C46="上期　変更",'⑦1.活動計画変更（販促）'!H33,IF('⑧1.活動計画変更（販促）'!C46="中止","",""))</f>
        <v/>
      </c>
      <c r="I46" s="835" t="str">
        <f>IF(C46="上期　変更",'⑦1.活動計画変更（販促）'!I33,IF('⑧1.活動計画変更（販促）'!C46="中止","",""))</f>
        <v/>
      </c>
      <c r="J46" s="842" t="str">
        <f t="shared" si="1"/>
        <v/>
      </c>
      <c r="M46" s="488"/>
      <c r="N46" s="488"/>
      <c r="O46" s="622"/>
      <c r="P46" s="488"/>
      <c r="Q46" s="488"/>
      <c r="R46" s="172"/>
      <c r="S46" s="172"/>
    </row>
    <row r="47" spans="2:19" ht="36" customHeight="1">
      <c r="B47" s="850" t="str">
        <f>IF('②4.実施状況（販促）'!G18="実施済","報告済","")</f>
        <v/>
      </c>
      <c r="C47" s="598" t="s">
        <v>286</v>
      </c>
      <c r="D47" s="700"/>
      <c r="E47" s="701"/>
      <c r="F47" s="701"/>
      <c r="G47" s="702"/>
      <c r="H47" s="716" t="str">
        <f>IF('⑧2.変更活動積算内訳（販促）'!T137=0,"",'⑧2.変更活動積算内訳（販促）'!T137)</f>
        <v/>
      </c>
      <c r="I47" s="703"/>
      <c r="J47" s="724" t="str">
        <f t="shared" si="1"/>
        <v/>
      </c>
      <c r="M47" s="477"/>
      <c r="N47" s="477"/>
      <c r="O47" s="597"/>
      <c r="P47" s="477"/>
      <c r="Q47" s="477"/>
      <c r="R47" s="159"/>
      <c r="S47" s="159"/>
    </row>
    <row r="48" spans="2:19" ht="36" customHeight="1">
      <c r="B48" s="708" t="str">
        <f>IF('①4.事業内容（販促）'!B19="","",'①4.事業内容（販促）'!B19)</f>
        <v/>
      </c>
      <c r="C48" s="709" t="str">
        <f>IF(B48="","","申請時")</f>
        <v/>
      </c>
      <c r="D48" s="710" t="str">
        <f>IF('①4.事業内容（販促）'!C19="","",'①4.事業内容（販促）'!C19)</f>
        <v/>
      </c>
      <c r="E48" s="711" t="str">
        <f>IF('①4.事業内容（販促）'!D19="","",'①4.事業内容（販促）'!D19)</f>
        <v/>
      </c>
      <c r="F48" s="711" t="str">
        <f>IF('①4.事業内容（販促）'!F19="","",'①4.事業内容（販促）'!F19)</f>
        <v/>
      </c>
      <c r="G48" s="712" t="str">
        <f>IF('①4.事業内容（販促）'!H19="","",'①4.事業内容（販促）'!H19)</f>
        <v/>
      </c>
      <c r="H48" s="715">
        <f>IF('①7.積算内訳（販促）'!F146="","",'①7.積算内訳（販促）'!F146)</f>
        <v>0</v>
      </c>
      <c r="I48" s="713" t="str">
        <f>IF('①6.成果目標（販促）'!G35="","",('①6.成果目標（販促）'!G35*1000))</f>
        <v/>
      </c>
      <c r="J48" s="722" t="str">
        <f t="shared" si="1"/>
        <v/>
      </c>
      <c r="M48" s="488" t="str">
        <f>IF(C50="選択","",IF(C50="中止",-(H48),IF(C50="変更",(H50-H48),"")))</f>
        <v/>
      </c>
      <c r="N48" s="488" t="str">
        <f>IF(C50="選択","",IF(C50="中止",-(I48),IF(C50="変更",(I50-I48),"")))</f>
        <v/>
      </c>
      <c r="O48" s="622" t="str">
        <f t="shared" si="2"/>
        <v/>
      </c>
      <c r="P48" s="488" t="str">
        <f>IF(B48="","",IF(C50="変更",H50,IF(C50="中止",0,IF(B50="報告済",'⑦1.活動計画変更（販促）'!P34,IF(C49="上期　変更",H49,IF(C49="中止",0,H48))))))</f>
        <v/>
      </c>
      <c r="Q48" s="488" t="str">
        <f>IF(B48="","",IF(C50="変更",I50,IF(C50="中止",0,IF(B50="報告済",'⑦1.活動計画変更（販促）'!Q34,IF(C49="上期　変更",I49,IF(C49="中止",0,I48))))))</f>
        <v/>
      </c>
      <c r="R48" s="623">
        <f>IF(C50="変更",'⑧2.変更活動積算内訳（販促）'!U147,IF('⑧1.活動計画変更（販促）'!C50="中止",0,IF('⑧1.活動計画変更（販促）'!B50="報告済",'⑧2.変更活動積算内訳（販促）'!G147,IF('⑧1.活動計画変更（販促）'!C49="上期　変更",'⑧2.変更活動積算内訳（販促）'!N147,IF('⑧1.活動計画変更（販促）'!C49="中止",0,'⑧2.変更活動積算内訳（販促）'!G147)))))</f>
        <v>0</v>
      </c>
      <c r="S48" s="623">
        <f>IF(C50="変更",'⑧2.変更活動積算内訳（販促）'!V147,IF('⑧1.活動計画変更（販促）'!C50="中止",0,IF('⑧1.活動計画変更（販促）'!B50="報告済",'⑧2.変更活動積算内訳（販促）'!H147,IF('⑧1.活動計画変更（販促）'!C49="上期　変更",'⑧2.変更活動積算内訳（販促）'!O147,IF('⑧1.活動計画変更（販促）'!C49="中止",0,'⑧2.変更活動積算内訳（販促）'!H147)))))</f>
        <v>0</v>
      </c>
    </row>
    <row r="49" spans="2:19" ht="36" customHeight="1">
      <c r="B49" s="830"/>
      <c r="C49" s="847" t="str">
        <f>IF('⑦1.活動計画変更（販促）'!C35="変更","上期　変更",IF('⑦1.活動計画変更（販促）'!C35="選択","",'⑦1.活動計画変更（販促）'!C35))</f>
        <v/>
      </c>
      <c r="D49" s="832" t="str">
        <f>IF(C49="上期　変更",'⑦1.活動計画変更（販促）'!D35,IF('⑧1.活動計画変更（販促）'!C49="中止","",""))</f>
        <v/>
      </c>
      <c r="E49" s="833" t="str">
        <f>IF(C49="上期　変更",'⑦1.活動計画変更（販促）'!E35,IF('⑧1.活動計画変更（販促）'!C49="中止","",""))</f>
        <v/>
      </c>
      <c r="F49" s="833" t="str">
        <f>IF(C49="上期　変更",'⑦1.活動計画変更（販促）'!F35,IF('⑧1.活動計画変更（販促）'!C49="中止","",""))</f>
        <v/>
      </c>
      <c r="G49" s="834" t="str">
        <f>IF(C49="上期　変更",'⑦1.活動計画変更（販促）'!G35,IF('⑧1.活動計画変更（販促）'!C49="中止","",""))</f>
        <v/>
      </c>
      <c r="H49" s="852" t="str">
        <f>IF(C49="上期　変更",'⑦1.活動計画変更（販促）'!H35,IF('⑧1.活動計画変更（販促）'!C49="中止","",""))</f>
        <v/>
      </c>
      <c r="I49" s="835" t="str">
        <f>IF(C49="上期　変更",'⑦1.活動計画変更（販促）'!I35,IF('⑧1.活動計画変更（販促）'!C49="中止","",""))</f>
        <v/>
      </c>
      <c r="J49" s="842" t="str">
        <f t="shared" si="1"/>
        <v/>
      </c>
      <c r="M49" s="488"/>
      <c r="N49" s="488"/>
      <c r="O49" s="622"/>
      <c r="P49" s="488"/>
      <c r="Q49" s="488"/>
      <c r="R49" s="172"/>
      <c r="S49" s="172"/>
    </row>
    <row r="50" spans="2:19" ht="36" customHeight="1">
      <c r="B50" s="850" t="str">
        <f>IF('②4.実施状況（販促）'!G19="実施済","報告済","")</f>
        <v/>
      </c>
      <c r="C50" s="598" t="s">
        <v>286</v>
      </c>
      <c r="D50" s="700"/>
      <c r="E50" s="701"/>
      <c r="F50" s="701"/>
      <c r="G50" s="702"/>
      <c r="H50" s="716" t="str">
        <f>IF('⑧2.変更活動積算内訳（販促）'!T147=0,"",'⑧2.変更活動積算内訳（販促）'!T147)</f>
        <v/>
      </c>
      <c r="I50" s="703"/>
      <c r="J50" s="724" t="str">
        <f t="shared" si="1"/>
        <v/>
      </c>
      <c r="M50" s="477"/>
      <c r="N50" s="477"/>
      <c r="O50" s="597"/>
      <c r="P50" s="477"/>
      <c r="Q50" s="477"/>
      <c r="R50" s="159"/>
      <c r="S50" s="159"/>
    </row>
    <row r="51" spans="2:19" ht="36" customHeight="1">
      <c r="B51" s="708" t="str">
        <f>IF('①4.事業内容（販促）'!B20="","",'①4.事業内容（販促）'!B20)</f>
        <v/>
      </c>
      <c r="C51" s="709" t="str">
        <f>IF(B51="","","申請時")</f>
        <v/>
      </c>
      <c r="D51" s="710" t="str">
        <f>IF('①4.事業内容（販促）'!C20="","",'①4.事業内容（販促）'!C20)</f>
        <v/>
      </c>
      <c r="E51" s="711" t="str">
        <f>IF('①4.事業内容（販促）'!D20="","",'①4.事業内容（販促）'!D20)</f>
        <v/>
      </c>
      <c r="F51" s="711" t="str">
        <f>IF('①4.事業内容（販促）'!F20="","",'①4.事業内容（販促）'!F20)</f>
        <v/>
      </c>
      <c r="G51" s="712" t="str">
        <f>IF('①4.事業内容（販促）'!H20="","",'①4.事業内容（販促）'!H20)</f>
        <v/>
      </c>
      <c r="H51" s="715">
        <f>IF('①7.積算内訳（販促）'!F156="","",'①7.積算内訳（販促）'!F156)</f>
        <v>0</v>
      </c>
      <c r="I51" s="713" t="str">
        <f>IF('①6.成果目標（販促）'!G37="","",('①6.成果目標（販促）'!G37*1000))</f>
        <v/>
      </c>
      <c r="J51" s="722" t="str">
        <f t="shared" si="1"/>
        <v/>
      </c>
      <c r="M51" s="488" t="str">
        <f>IF(C53="選択","",IF(C53="中止",-(H51),IF(C53="変更",(H53-H51),"")))</f>
        <v/>
      </c>
      <c r="N51" s="488" t="str">
        <f>IF(C53="選択","",IF(C53="中止",-(I51),IF(C53="変更",(I53-I51),"")))</f>
        <v/>
      </c>
      <c r="O51" s="622" t="str">
        <f t="shared" si="2"/>
        <v/>
      </c>
      <c r="P51" s="488" t="str">
        <f>IF(B51="","",IF(C53="変更",H53,IF(C53="中止",0,IF(B53="報告済",'⑦1.活動計画変更（販促）'!P36,IF(C52="上期　変更",H52,IF(C52="中止",0,H51))))))</f>
        <v/>
      </c>
      <c r="Q51" s="488" t="str">
        <f>IF(B51="","",IF(C53="変更",I53,IF(C53="中止",0,IF(B53="報告済",'⑦1.活動計画変更（販促）'!Q36,IF(C52="上期　変更",I52,IF(C52="中止",0,I51))))))</f>
        <v/>
      </c>
      <c r="R51" s="623">
        <f>IF(C53="変更",'⑧2.変更活動積算内訳（販促）'!U157,IF('⑧1.活動計画変更（販促）'!C53="中止",0,IF('⑧1.活動計画変更（販促）'!B53="報告済",'⑧2.変更活動積算内訳（販促）'!G157,IF('⑧1.活動計画変更（販促）'!C52="上期　変更",'⑧2.変更活動積算内訳（販促）'!N157,IF('⑧1.活動計画変更（販促）'!C52="中止",0,'⑧2.変更活動積算内訳（販促）'!G157)))))</f>
        <v>0</v>
      </c>
      <c r="S51" s="623">
        <f>IF(C53="変更",'⑧2.変更活動積算内訳（販促）'!V157,IF('⑧1.活動計画変更（販促）'!C53="中止",0,IF('⑧1.活動計画変更（販促）'!B53="報告済",'⑧2.変更活動積算内訳（販促）'!H157,IF('⑧1.活動計画変更（販促）'!C52="上期　変更",'⑧2.変更活動積算内訳（販促）'!O157,IF('⑧1.活動計画変更（販促）'!C52="中止",0,'⑧2.変更活動積算内訳（販促）'!H157)))))</f>
        <v>0</v>
      </c>
    </row>
    <row r="52" spans="2:19" ht="36" customHeight="1">
      <c r="B52" s="830"/>
      <c r="C52" s="847" t="str">
        <f>IF('⑦1.活動計画変更（販促）'!C37="変更","上期　変更",IF('⑦1.活動計画変更（販促）'!C37="選択","",'⑦1.活動計画変更（販促）'!C37))</f>
        <v/>
      </c>
      <c r="D52" s="832" t="str">
        <f>IF(C52="上期　変更",'⑦1.活動計画変更（販促）'!D37,IF('⑧1.活動計画変更（販促）'!C52="中止","",""))</f>
        <v/>
      </c>
      <c r="E52" s="833" t="str">
        <f>IF(C52="上期　変更",'⑦1.活動計画変更（販促）'!E37,IF('⑧1.活動計画変更（販促）'!C52="中止","",""))</f>
        <v/>
      </c>
      <c r="F52" s="833" t="str">
        <f>IF(C52="上期　変更",'⑦1.活動計画変更（販促）'!F37,IF('⑧1.活動計画変更（販促）'!C52="中止","",""))</f>
        <v/>
      </c>
      <c r="G52" s="834" t="str">
        <f>IF(C52="上期　変更",'⑦1.活動計画変更（販促）'!G37,IF('⑧1.活動計画変更（販促）'!C52="中止","",""))</f>
        <v/>
      </c>
      <c r="H52" s="852" t="str">
        <f>IF(C52="上期　変更",'⑦1.活動計画変更（販促）'!H37,IF('⑧1.活動計画変更（販促）'!C52="中止","",""))</f>
        <v/>
      </c>
      <c r="I52" s="835" t="str">
        <f>IF(C52="上期　変更",'⑦1.活動計画変更（販促）'!I37,IF('⑧1.活動計画変更（販促）'!C52="中止","",""))</f>
        <v/>
      </c>
      <c r="J52" s="842" t="str">
        <f t="shared" si="1"/>
        <v/>
      </c>
      <c r="M52" s="488"/>
      <c r="N52" s="488"/>
      <c r="O52" s="622"/>
      <c r="P52" s="488"/>
      <c r="Q52" s="488"/>
      <c r="R52" s="172"/>
      <c r="S52" s="172"/>
    </row>
    <row r="53" spans="2:19" ht="36" customHeight="1">
      <c r="B53" s="850" t="str">
        <f>IF('②4.実施状況（販促）'!G20="実施済","報告済","")</f>
        <v/>
      </c>
      <c r="C53" s="598" t="s">
        <v>286</v>
      </c>
      <c r="D53" s="700"/>
      <c r="E53" s="701"/>
      <c r="F53" s="701"/>
      <c r="G53" s="702"/>
      <c r="H53" s="716" t="str">
        <f>IF('⑧2.変更活動積算内訳（販促）'!T157=0,"",'⑧2.変更活動積算内訳（販促）'!T157)</f>
        <v/>
      </c>
      <c r="I53" s="703"/>
      <c r="J53" s="724" t="str">
        <f t="shared" si="1"/>
        <v/>
      </c>
      <c r="M53" s="477"/>
      <c r="N53" s="477"/>
      <c r="O53" s="597"/>
      <c r="P53" s="477"/>
      <c r="Q53" s="477"/>
      <c r="R53" s="159"/>
      <c r="S53" s="159"/>
    </row>
    <row r="54" spans="2:19" ht="36" customHeight="1">
      <c r="B54" s="708" t="str">
        <f>IF('①4.事業内容（販促）'!B21="","",'①4.事業内容（販促）'!B21)</f>
        <v/>
      </c>
      <c r="C54" s="709" t="str">
        <f>IF(B54="","","申請時")</f>
        <v/>
      </c>
      <c r="D54" s="710" t="str">
        <f>IF('①4.事業内容（販促）'!C21="","",'①4.事業内容（販促）'!C21)</f>
        <v/>
      </c>
      <c r="E54" s="711" t="str">
        <f>IF('①4.事業内容（販促）'!D21="","",'①4.事業内容（販促）'!D21)</f>
        <v/>
      </c>
      <c r="F54" s="711" t="str">
        <f>IF('①4.事業内容（販促）'!F21="","",'①4.事業内容（販促）'!F21)</f>
        <v/>
      </c>
      <c r="G54" s="712" t="str">
        <f>IF('①4.事業内容（販促）'!H21="","",'①4.事業内容（販促）'!H21)</f>
        <v/>
      </c>
      <c r="H54" s="715">
        <f>IF('①7.積算内訳（販促）'!F166="","",'①7.積算内訳（販促）'!F166)</f>
        <v>0</v>
      </c>
      <c r="I54" s="713" t="str">
        <f>IF('①6.成果目標（販促）'!G39="","",('①6.成果目標（販促）'!G39*1000))</f>
        <v/>
      </c>
      <c r="J54" s="722" t="str">
        <f t="shared" si="1"/>
        <v/>
      </c>
      <c r="M54" s="488" t="str">
        <f>IF(C56="選択","",IF(C56="中止",-(H54),IF(C56="変更",(H56-H54),"")))</f>
        <v/>
      </c>
      <c r="N54" s="488" t="str">
        <f>IF(C56="選択","",IF(C56="中止",-(I54),IF(C56="変更",(I56-I54),"")))</f>
        <v/>
      </c>
      <c r="O54" s="622" t="str">
        <f t="shared" si="2"/>
        <v/>
      </c>
      <c r="P54" s="488" t="str">
        <f>IF(B54="","",IF(C56="変更",H56,IF(C56="中止",0,IF(B56="報告済",'⑦1.活動計画変更（販促）'!P38,IF(C55="上期　変更",H55,IF(C55="中止",0,H54))))))</f>
        <v/>
      </c>
      <c r="Q54" s="488" t="str">
        <f>IF(B54="","",IF(C56="変更",I56,IF(C56="中止",0,IF(B56="報告済",'⑦1.活動計画変更（販促）'!Q38,IF(C55="上期　変更",I55,IF(C55="中止",0,I54))))))</f>
        <v/>
      </c>
      <c r="R54" s="623">
        <f>IF(C56="変更",'⑧2.変更活動積算内訳（販促）'!U167,IF('⑧1.活動計画変更（販促）'!C56="中止",0,IF('⑧1.活動計画変更（販促）'!B56="報告済",'⑧2.変更活動積算内訳（販促）'!G167,IF('⑧1.活動計画変更（販促）'!C55="上期　変更",'⑧2.変更活動積算内訳（販促）'!N167,IF('⑧1.活動計画変更（販促）'!C55="中止",0,'⑧2.変更活動積算内訳（販促）'!G167)))))</f>
        <v>0</v>
      </c>
      <c r="S54" s="623">
        <f>IF(C56="変更",'⑧2.変更活動積算内訳（販促）'!V167,IF('⑧1.活動計画変更（販促）'!C56="中止",0,IF('⑧1.活動計画変更（販促）'!B56="報告済",'⑧2.変更活動積算内訳（販促）'!H167,IF('⑧1.活動計画変更（販促）'!C55="上期　変更",'⑧2.変更活動積算内訳（販促）'!O167,IF('⑧1.活動計画変更（販促）'!C55="中止",0,'⑧2.変更活動積算内訳（販促）'!H167)))))</f>
        <v>0</v>
      </c>
    </row>
    <row r="55" spans="2:19" ht="36" customHeight="1">
      <c r="B55" s="830"/>
      <c r="C55" s="847" t="str">
        <f>IF('⑦1.活動計画変更（販促）'!C39="変更","上期　変更",IF('⑦1.活動計画変更（販促）'!C39="選択","",'⑦1.活動計画変更（販促）'!C39))</f>
        <v/>
      </c>
      <c r="D55" s="832" t="str">
        <f>IF(C55="上期　変更",'⑦1.活動計画変更（販促）'!D39,IF('⑧1.活動計画変更（販促）'!C55="中止","",""))</f>
        <v/>
      </c>
      <c r="E55" s="833" t="str">
        <f>IF(C55="上期　変更",'⑦1.活動計画変更（販促）'!E39,IF('⑧1.活動計画変更（販促）'!C55="中止","",""))</f>
        <v/>
      </c>
      <c r="F55" s="833" t="str">
        <f>IF(C55="上期　変更",'⑦1.活動計画変更（販促）'!F39,IF('⑧1.活動計画変更（販促）'!C55="中止","",""))</f>
        <v/>
      </c>
      <c r="G55" s="834" t="str">
        <f>IF(C55="上期　変更",'⑦1.活動計画変更（販促）'!G39,IF('⑧1.活動計画変更（販促）'!C55="中止","",""))</f>
        <v/>
      </c>
      <c r="H55" s="852" t="str">
        <f>IF(C55="上期　変更",'⑦1.活動計画変更（販促）'!H39,IF('⑧1.活動計画変更（販促）'!C55="中止","",""))</f>
        <v/>
      </c>
      <c r="I55" s="835" t="str">
        <f>IF(C55="上期　変更",'⑦1.活動計画変更（販促）'!I39,IF('⑧1.活動計画変更（販促）'!C55="中止","",""))</f>
        <v/>
      </c>
      <c r="J55" s="842" t="str">
        <f t="shared" si="1"/>
        <v/>
      </c>
      <c r="M55" s="488"/>
      <c r="N55" s="488"/>
      <c r="O55" s="622"/>
      <c r="P55" s="488"/>
      <c r="Q55" s="488"/>
      <c r="R55" s="172"/>
      <c r="S55" s="172"/>
    </row>
    <row r="56" spans="2:19" ht="36" customHeight="1">
      <c r="B56" s="850" t="str">
        <f>IF('②4.実施状況（販促）'!G21="実施済","報告済","")</f>
        <v/>
      </c>
      <c r="C56" s="598" t="s">
        <v>286</v>
      </c>
      <c r="D56" s="700"/>
      <c r="E56" s="701"/>
      <c r="F56" s="701"/>
      <c r="G56" s="702"/>
      <c r="H56" s="716" t="str">
        <f>IF('⑧2.変更活動積算内訳（販促）'!T167=0,"",'⑧2.変更活動積算内訳（販促）'!T167)</f>
        <v/>
      </c>
      <c r="I56" s="703"/>
      <c r="J56" s="724" t="str">
        <f t="shared" si="1"/>
        <v/>
      </c>
      <c r="M56" s="477"/>
      <c r="N56" s="477"/>
      <c r="O56" s="597"/>
      <c r="P56" s="477"/>
      <c r="Q56" s="477"/>
      <c r="R56" s="159"/>
      <c r="S56" s="159"/>
    </row>
    <row r="57" spans="2:19" ht="36" customHeight="1">
      <c r="B57" s="708" t="str">
        <f>IF('①4.事業内容（販促）'!B22="","",'①4.事業内容（販促）'!B22)</f>
        <v/>
      </c>
      <c r="C57" s="709" t="str">
        <f>IF(B57="","","申請時")</f>
        <v/>
      </c>
      <c r="D57" s="710" t="str">
        <f>IF('①4.事業内容（販促）'!C22="","",'①4.事業内容（販促）'!C22)</f>
        <v/>
      </c>
      <c r="E57" s="711" t="str">
        <f>IF('①4.事業内容（販促）'!D22="","",'①4.事業内容（販促）'!D22)</f>
        <v/>
      </c>
      <c r="F57" s="711" t="str">
        <f>IF('①4.事業内容（販促）'!F22="","",'①4.事業内容（販促）'!F22)</f>
        <v/>
      </c>
      <c r="G57" s="712" t="str">
        <f>IF('①4.事業内容（販促）'!H22="","",'①4.事業内容（販促）'!H22)</f>
        <v/>
      </c>
      <c r="H57" s="715">
        <f>IF('①7.積算内訳（販促）'!F176="","",'①7.積算内訳（販促）'!F176)</f>
        <v>0</v>
      </c>
      <c r="I57" s="713" t="str">
        <f>IF('①6.成果目標（販促）'!G41="","",('①6.成果目標（販促）'!G41*1000))</f>
        <v/>
      </c>
      <c r="J57" s="722" t="str">
        <f t="shared" si="1"/>
        <v/>
      </c>
      <c r="M57" s="488" t="str">
        <f>IF(C59="選択","",IF(C59="中止",-(H57),IF(C59="変更",(H59-H57),"")))</f>
        <v/>
      </c>
      <c r="N57" s="488" t="str">
        <f>IF(C59="選択","",IF(C59="中止",-(I57),IF(C59="変更",(I59-I57),"")))</f>
        <v/>
      </c>
      <c r="O57" s="622" t="str">
        <f t="shared" si="2"/>
        <v/>
      </c>
      <c r="P57" s="488" t="str">
        <f>IF(B57="","",IF(C59="変更",H59,IF(C59="中止",0,IF(B59="報告済",'⑦1.活動計画変更（販促）'!P40,IF(C58="上期　変更",H58,IF(C58="中止",0,H57))))))</f>
        <v/>
      </c>
      <c r="Q57" s="488" t="str">
        <f>IF(B57="","",IF(C59="変更",I59,IF(C59="中止",0,IF(B59="報告済",'⑦1.活動計画変更（販促）'!Q40,IF(C58="上期　変更",I58,IF(C58="中止",0,I57))))))</f>
        <v/>
      </c>
      <c r="R57" s="623">
        <f>IF(C59="変更",'⑧2.変更活動積算内訳（販促）'!U177,IF('⑧1.活動計画変更（販促）'!C59="中止",0,IF('⑧1.活動計画変更（販促）'!B59="報告済",'⑧2.変更活動積算内訳（販促）'!G177,IF('⑧1.活動計画変更（販促）'!C58="上期　変更",'⑧2.変更活動積算内訳（販促）'!N177,IF('⑧1.活動計画変更（販促）'!C58="中止",0,'⑧2.変更活動積算内訳（販促）'!G177)))))</f>
        <v>0</v>
      </c>
      <c r="S57" s="623">
        <f>IF(C59="変更",'⑧2.変更活動積算内訳（販促）'!V177,IF('⑧1.活動計画変更（販促）'!C59="中止",0,IF('⑧1.活動計画変更（販促）'!B59="報告済",'⑧2.変更活動積算内訳（販促）'!H177,IF('⑧1.活動計画変更（販促）'!C58="上期　変更",'⑧2.変更活動積算内訳（販促）'!O177,IF('⑧1.活動計画変更（販促）'!C58="中止",0,'⑧2.変更活動積算内訳（販促）'!H177)))))</f>
        <v>0</v>
      </c>
    </row>
    <row r="58" spans="2:19" ht="36" customHeight="1">
      <c r="B58" s="830"/>
      <c r="C58" s="847" t="str">
        <f>IF('⑦1.活動計画変更（販促）'!C41="変更","上期　変更",IF('⑦1.活動計画変更（販促）'!C41="選択","",'⑦1.活動計画変更（販促）'!C41))</f>
        <v/>
      </c>
      <c r="D58" s="832" t="str">
        <f>IF(C58="上期　変更",'⑦1.活動計画変更（販促）'!D41,IF('⑧1.活動計画変更（販促）'!C58="中止","",""))</f>
        <v/>
      </c>
      <c r="E58" s="833" t="str">
        <f>IF(C58="上期　変更",'⑦1.活動計画変更（販促）'!E41,IF('⑧1.活動計画変更（販促）'!C58="中止","",""))</f>
        <v/>
      </c>
      <c r="F58" s="833" t="str">
        <f>IF(C58="上期　変更",'⑦1.活動計画変更（販促）'!F41,IF('⑧1.活動計画変更（販促）'!C58="中止","",""))</f>
        <v/>
      </c>
      <c r="G58" s="834" t="str">
        <f>IF(C58="上期　変更",'⑦1.活動計画変更（販促）'!G41,IF('⑧1.活動計画変更（販促）'!C58="中止","",""))</f>
        <v/>
      </c>
      <c r="H58" s="852" t="str">
        <f>IF(C58="上期　変更",'⑦1.活動計画変更（販促）'!H41,IF('⑧1.活動計画変更（販促）'!C58="中止","",""))</f>
        <v/>
      </c>
      <c r="I58" s="835" t="str">
        <f>IF(C58="上期　変更",'⑦1.活動計画変更（販促）'!I41,IF('⑧1.活動計画変更（販促）'!C58="中止","",""))</f>
        <v/>
      </c>
      <c r="J58" s="842" t="str">
        <f t="shared" si="1"/>
        <v/>
      </c>
      <c r="M58" s="488"/>
      <c r="N58" s="488"/>
      <c r="O58" s="622"/>
      <c r="P58" s="488"/>
      <c r="Q58" s="488"/>
      <c r="R58" s="172"/>
      <c r="S58" s="172"/>
    </row>
    <row r="59" spans="2:19" ht="36" customHeight="1">
      <c r="B59" s="850" t="str">
        <f>IF('②4.実施状況（販促）'!G22="実施済","報告済","")</f>
        <v/>
      </c>
      <c r="C59" s="598" t="s">
        <v>286</v>
      </c>
      <c r="D59" s="700"/>
      <c r="E59" s="701"/>
      <c r="F59" s="701"/>
      <c r="G59" s="702"/>
      <c r="H59" s="716" t="str">
        <f>IF('⑧2.変更活動積算内訳（販促）'!T177=0,"",'⑧2.変更活動積算内訳（販促）'!T177)</f>
        <v/>
      </c>
      <c r="I59" s="703"/>
      <c r="J59" s="724" t="str">
        <f t="shared" si="1"/>
        <v/>
      </c>
      <c r="M59" s="477"/>
      <c r="N59" s="477"/>
      <c r="O59" s="597"/>
      <c r="P59" s="477"/>
      <c r="Q59" s="477"/>
      <c r="R59" s="159"/>
      <c r="S59" s="159"/>
    </row>
    <row r="60" spans="2:19" ht="36" customHeight="1">
      <c r="B60" s="708" t="str">
        <f>IF('①4.事業内容（販促）'!B23="","",'①4.事業内容（販促）'!B23)</f>
        <v/>
      </c>
      <c r="C60" s="709" t="str">
        <f>IF(B60="","","申請時")</f>
        <v/>
      </c>
      <c r="D60" s="710" t="str">
        <f>IF('①4.事業内容（販促）'!C23="","",'①4.事業内容（販促）'!C23)</f>
        <v/>
      </c>
      <c r="E60" s="711" t="str">
        <f>IF('①4.事業内容（販促）'!D23="","",'①4.事業内容（販促）'!D23)</f>
        <v/>
      </c>
      <c r="F60" s="711" t="str">
        <f>IF('①4.事業内容（販促）'!F23="","",'①4.事業内容（販促）'!F23)</f>
        <v/>
      </c>
      <c r="G60" s="712" t="str">
        <f>IF('①4.事業内容（販促）'!H23="","",'①4.事業内容（販促）'!H23)</f>
        <v/>
      </c>
      <c r="H60" s="715">
        <f>IF('①7.積算内訳（販促）'!F186="","",'①7.積算内訳（販促）'!F186)</f>
        <v>0</v>
      </c>
      <c r="I60" s="713" t="str">
        <f>IF('①6.成果目標（販促）'!G43="","",('①6.成果目標（販促）'!G43*1000))</f>
        <v/>
      </c>
      <c r="J60" s="722" t="str">
        <f t="shared" si="1"/>
        <v/>
      </c>
      <c r="M60" s="488" t="str">
        <f>IF(C62="選択","",IF(C62="中止",-(H60),IF(C62="変更",(H62-H60),"")))</f>
        <v/>
      </c>
      <c r="N60" s="488" t="str">
        <f>IF(C62="選択","",IF(C62="中止",-(I60),IF(C62="変更",(I62-I60),"")))</f>
        <v/>
      </c>
      <c r="O60" s="622" t="str">
        <f t="shared" si="2"/>
        <v/>
      </c>
      <c r="P60" s="488" t="str">
        <f>IF(B60="","",IF(C62="変更",H62,IF(C62="中止",0,IF(B62="報告済",'⑦1.活動計画変更（販促）'!P42,IF(C61="上期　変更",H61,IF(C61="中止",0,H60))))))</f>
        <v/>
      </c>
      <c r="Q60" s="488" t="str">
        <f>IF(B60="","",IF(C62="変更",I62,IF(C62="中止",0,IF(B62="報告済",'⑦1.活動計画変更（販促）'!Q42,IF(C61="上期　変更",I61,IF(C61="中止",0,I60))))))</f>
        <v/>
      </c>
      <c r="R60" s="623">
        <f>IF(C62="変更",'⑧2.変更活動積算内訳（販促）'!U187,IF('⑧1.活動計画変更（販促）'!C62="中止",0,IF('⑧1.活動計画変更（販促）'!B62="報告済",'⑧2.変更活動積算内訳（販促）'!G187,IF('⑧1.活動計画変更（販促）'!C61="上期　変更",'⑧2.変更活動積算内訳（販促）'!N187,IF('⑧1.活動計画変更（販促）'!C61="中止",0,'⑧2.変更活動積算内訳（販促）'!G187)))))</f>
        <v>0</v>
      </c>
      <c r="S60" s="623">
        <f>IF(C62="変更",'⑧2.変更活動積算内訳（販促）'!V187,IF('⑧1.活動計画変更（販促）'!C62="中止",0,IF('⑧1.活動計画変更（販促）'!B62="報告済",'⑧2.変更活動積算内訳（販促）'!H187,IF('⑧1.活動計画変更（販促）'!C61="上期　変更",'⑧2.変更活動積算内訳（販促）'!O187,IF('⑧1.活動計画変更（販促）'!C61="中止",0,'⑧2.変更活動積算内訳（販促）'!H187)))))</f>
        <v>0</v>
      </c>
    </row>
    <row r="61" spans="2:19" ht="36" customHeight="1">
      <c r="B61" s="830"/>
      <c r="C61" s="847" t="str">
        <f>IF('⑦1.活動計画変更（販促）'!C43="変更","上期　変更",IF('⑦1.活動計画変更（販促）'!C43="選択","",'⑦1.活動計画変更（販促）'!C43))</f>
        <v/>
      </c>
      <c r="D61" s="832" t="str">
        <f>IF(C61="上期　変更",'⑦1.活動計画変更（販促）'!D43,IF('⑧1.活動計画変更（販促）'!C61="中止","",""))</f>
        <v/>
      </c>
      <c r="E61" s="833" t="str">
        <f>IF(C61="上期　変更",'⑦1.活動計画変更（販促）'!E43,IF('⑧1.活動計画変更（販促）'!C61="中止","",""))</f>
        <v/>
      </c>
      <c r="F61" s="833" t="str">
        <f>IF(C61="上期　変更",'⑦1.活動計画変更（販促）'!F43,IF('⑧1.活動計画変更（販促）'!C61="中止","",""))</f>
        <v/>
      </c>
      <c r="G61" s="834" t="str">
        <f>IF(C61="上期　変更",'⑦1.活動計画変更（販促）'!G43,IF('⑧1.活動計画変更（販促）'!C61="中止","",""))</f>
        <v/>
      </c>
      <c r="H61" s="852" t="str">
        <f>IF(C61="上期　変更",'⑦1.活動計画変更（販促）'!H43,IF('⑧1.活動計画変更（販促）'!C61="中止","",""))</f>
        <v/>
      </c>
      <c r="I61" s="835" t="str">
        <f>IF(C61="上期　変更",'⑦1.活動計画変更（販促）'!I43,IF('⑧1.活動計画変更（販促）'!C61="中止","",""))</f>
        <v/>
      </c>
      <c r="J61" s="842" t="str">
        <f t="shared" si="1"/>
        <v/>
      </c>
      <c r="M61" s="488"/>
      <c r="N61" s="488"/>
      <c r="O61" s="622"/>
      <c r="P61" s="488"/>
      <c r="Q61" s="488"/>
      <c r="R61" s="172"/>
      <c r="S61" s="172"/>
    </row>
    <row r="62" spans="2:19" ht="36" customHeight="1">
      <c r="B62" s="850" t="str">
        <f>IF('②4.実施状況（販促）'!G23="実施済","報告済","")</f>
        <v/>
      </c>
      <c r="C62" s="598" t="s">
        <v>286</v>
      </c>
      <c r="D62" s="700"/>
      <c r="E62" s="701"/>
      <c r="F62" s="701"/>
      <c r="G62" s="702"/>
      <c r="H62" s="716" t="str">
        <f>IF('⑧2.変更活動積算内訳（販促）'!T187=0,"",'⑧2.変更活動積算内訳（販促）'!T187)</f>
        <v/>
      </c>
      <c r="I62" s="703"/>
      <c r="J62" s="724" t="str">
        <f t="shared" si="1"/>
        <v/>
      </c>
      <c r="M62" s="477"/>
      <c r="N62" s="477"/>
      <c r="O62" s="597"/>
      <c r="P62" s="477"/>
      <c r="Q62" s="477"/>
      <c r="R62" s="159"/>
      <c r="S62" s="159"/>
    </row>
    <row r="63" spans="2:19" ht="36" customHeight="1">
      <c r="B63" s="708" t="str">
        <f>IF('①4.事業内容（販促）'!B24="","",'①4.事業内容（販促）'!B24)</f>
        <v/>
      </c>
      <c r="C63" s="709" t="str">
        <f>IF(B63="","","申請時")</f>
        <v/>
      </c>
      <c r="D63" s="710" t="str">
        <f>IF('①4.事業内容（販促）'!C24="","",'①4.事業内容（販促）'!C24)</f>
        <v/>
      </c>
      <c r="E63" s="711" t="str">
        <f>IF('①4.事業内容（販促）'!D24="","",'①4.事業内容（販促）'!D24)</f>
        <v/>
      </c>
      <c r="F63" s="711" t="str">
        <f>IF('①4.事業内容（販促）'!F24="","",'①4.事業内容（販促）'!F24)</f>
        <v/>
      </c>
      <c r="G63" s="712" t="str">
        <f>IF('①4.事業内容（販促）'!H24="","",'①4.事業内容（販促）'!H24)</f>
        <v/>
      </c>
      <c r="H63" s="715">
        <f>IF('①7.積算内訳（販促）'!F196="","",'①7.積算内訳（販促）'!F196)</f>
        <v>0</v>
      </c>
      <c r="I63" s="713" t="str">
        <f>IF('①6.成果目標（販促）'!G45="","",('①6.成果目標（販促）'!G45*1000))</f>
        <v/>
      </c>
      <c r="J63" s="722" t="str">
        <f t="shared" si="1"/>
        <v/>
      </c>
      <c r="M63" s="488" t="str">
        <f>IF(C65="選択","",IF(C65="中止",-(H63),IF(C65="変更",(H65-H63),"")))</f>
        <v/>
      </c>
      <c r="N63" s="488" t="str">
        <f>IF(C65="選択","",IF(C65="中止",-(I63),IF(C65="変更",(I65-I63),"")))</f>
        <v/>
      </c>
      <c r="O63" s="622" t="str">
        <f t="shared" si="2"/>
        <v/>
      </c>
      <c r="P63" s="488" t="str">
        <f>IF(B63="","",IF(C65="変更",H65,IF(C65="中止",0,IF(B65="報告済",'⑦1.活動計画変更（販促）'!P44,IF(C64="上期　変更",H64,IF(C64="中止",0,H63))))))</f>
        <v/>
      </c>
      <c r="Q63" s="488" t="str">
        <f>IF(B63="","",IF(C65="変更",I65,IF(C65="中止",0,IF(B65="報告済",'⑦1.活動計画変更（販促）'!Q44,IF(C64="上期　変更",I64,IF(C64="中止",0,I63))))))</f>
        <v/>
      </c>
      <c r="R63" s="623">
        <f>IF(C65="変更",'⑧2.変更活動積算内訳（販促）'!U197,IF('⑧1.活動計画変更（販促）'!C65="中止",0,IF('⑧1.活動計画変更（販促）'!B65="報告済",'⑧2.変更活動積算内訳（販促）'!G197,IF('⑧1.活動計画変更（販促）'!C64="上期　変更",'⑧2.変更活動積算内訳（販促）'!N197,IF('⑧1.活動計画変更（販促）'!C64="中止",0,'⑧2.変更活動積算内訳（販促）'!G197)))))</f>
        <v>0</v>
      </c>
      <c r="S63" s="623">
        <f>IF(C65="変更",'⑧2.変更活動積算内訳（販促）'!V197,IF('⑧1.活動計画変更（販促）'!C65="中止",0,IF('⑧1.活動計画変更（販促）'!B65="報告済",'⑧2.変更活動積算内訳（販促）'!H197,IF('⑧1.活動計画変更（販促）'!C64="上期　変更",'⑧2.変更活動積算内訳（販促）'!O197,IF('⑧1.活動計画変更（販促）'!C64="中止",0,'⑧2.変更活動積算内訳（販促）'!H197)))))</f>
        <v>0</v>
      </c>
    </row>
    <row r="64" spans="2:19" ht="36" customHeight="1">
      <c r="B64" s="830"/>
      <c r="C64" s="831" t="str">
        <f>IF('⑦1.活動計画変更（販促）'!C45="変更","上期　変更",IF('⑦1.活動計画変更（販促）'!C45="選択","",'⑦1.活動計画変更（販促）'!C45))</f>
        <v/>
      </c>
      <c r="D64" s="832" t="str">
        <f>IF(C64="上期　変更",'⑦1.活動計画変更（販促）'!D45,IF('⑧1.活動計画変更（販促）'!C64="中止","",""))</f>
        <v/>
      </c>
      <c r="E64" s="833" t="str">
        <f>IF(C64="上期　変更",'⑦1.活動計画変更（販促）'!E45,IF('⑧1.活動計画変更（販促）'!C64="中止","",""))</f>
        <v/>
      </c>
      <c r="F64" s="833" t="str">
        <f>IF(C64="上期　変更",'⑦1.活動計画変更（販促）'!F45,IF('⑧1.活動計画変更（販促）'!C64="中止","",""))</f>
        <v/>
      </c>
      <c r="G64" s="834" t="str">
        <f>IF(C64="上期　変更",'⑦1.活動計画変更（販促）'!G45,IF('⑧1.活動計画変更（販促）'!C64="中止","",""))</f>
        <v/>
      </c>
      <c r="H64" s="852" t="str">
        <f>IF(C64="上期　変更",'⑦1.活動計画変更（販促）'!H45,IF('⑧1.活動計画変更（販促）'!C64="中止","",""))</f>
        <v/>
      </c>
      <c r="I64" s="835" t="str">
        <f>IF(C64="上期　変更",'⑦1.活動計画変更（販促）'!I45,IF('⑧1.活動計画変更（販促）'!C64="中止","",""))</f>
        <v/>
      </c>
      <c r="J64" s="842" t="str">
        <f t="shared" si="1"/>
        <v/>
      </c>
      <c r="M64" s="488"/>
      <c r="N64" s="488"/>
      <c r="O64" s="622"/>
      <c r="P64" s="488"/>
      <c r="Q64" s="488"/>
      <c r="R64" s="172"/>
      <c r="S64" s="172"/>
    </row>
    <row r="65" spans="2:19" ht="36" customHeight="1" thickBot="1">
      <c r="B65" s="851" t="str">
        <f>IF('②4.実施状況（販促）'!G24="実施済","報告済","")</f>
        <v/>
      </c>
      <c r="C65" s="606" t="s">
        <v>286</v>
      </c>
      <c r="D65" s="704"/>
      <c r="E65" s="705"/>
      <c r="F65" s="705"/>
      <c r="G65" s="706"/>
      <c r="H65" s="717" t="str">
        <f>IF('⑧2.変更活動積算内訳（販促）'!T197=0,"",'⑧2.変更活動積算内訳（販促）'!T197)</f>
        <v/>
      </c>
      <c r="I65" s="707"/>
      <c r="J65" s="723" t="str">
        <f t="shared" si="1"/>
        <v/>
      </c>
      <c r="M65" s="477"/>
      <c r="N65" s="477"/>
      <c r="O65" s="597"/>
      <c r="P65" s="477"/>
      <c r="Q65" s="477"/>
      <c r="R65" s="159"/>
      <c r="S65" s="159"/>
    </row>
    <row r="66" spans="2:19" ht="36" customHeight="1">
      <c r="B66" s="708" t="str">
        <f>IF('①4.事業内容（販促）'!B25="","",'①4.事業内容（販促）'!B25)</f>
        <v/>
      </c>
      <c r="C66" s="714" t="str">
        <f>IF(B66="","","申請時")</f>
        <v/>
      </c>
      <c r="D66" s="710" t="str">
        <f>IF('①4.事業内容（販促）'!C25="","",'①4.事業内容（販促）'!C25)</f>
        <v/>
      </c>
      <c r="E66" s="711" t="str">
        <f>IF('①4.事業内容（販促）'!D25="","",'①4.事業内容（販促）'!D25)</f>
        <v/>
      </c>
      <c r="F66" s="711" t="str">
        <f>IF('①4.事業内容（販促）'!F25="","",'①4.事業内容（販促）'!F25)</f>
        <v/>
      </c>
      <c r="G66" s="712" t="str">
        <f>IF('①4.事業内容（販促）'!H25="","",'①4.事業内容（販促）'!H25)</f>
        <v/>
      </c>
      <c r="H66" s="715">
        <f>IF('①7.積算内訳（販促）'!F206="","",'①7.積算内訳（販促）'!F206)</f>
        <v>0</v>
      </c>
      <c r="I66" s="713" t="str">
        <f>IF('①6.成果目標（販促）'!G47="","",('①6.成果目標（販促）'!G47*1000))</f>
        <v/>
      </c>
      <c r="J66" s="722" t="str">
        <f t="shared" ref="J66:J95" si="3">IF(I66="","",(I66/H66))</f>
        <v/>
      </c>
      <c r="M66" s="488" t="str">
        <f>IF(C68="選択","",IF(C68="中止",-(H66),IF(C68="変更",(H68-H66),"")))</f>
        <v/>
      </c>
      <c r="N66" s="488" t="str">
        <f>IF(C68="選択","",IF(C68="中止",-(I66),IF(C68="変更",(I68-I66),"")))</f>
        <v/>
      </c>
      <c r="O66" s="622" t="str">
        <f t="shared" ref="O66" si="4">IF(B66="","",B66)</f>
        <v/>
      </c>
      <c r="P66" s="488" t="str">
        <f>IF(B66="","",IF(C68="変更",H68,IF(C68="中止",0,IF(B68="報告済",'⑦1.活動計画変更（販促）'!P46,IF(C67="上期　変更",H67,IF(C67="中止",0,H66))))))</f>
        <v/>
      </c>
      <c r="Q66" s="488" t="str">
        <f>IF(B66="","",IF(C68="変更",I68,IF(C68="中止",0,IF(B68="報告済",'⑦1.活動計画変更（販促）'!Q46,IF(C67="上期　変更",I67,IF(C67="中止",0,I66))))))</f>
        <v/>
      </c>
      <c r="R66" s="623">
        <f>IF(C68="変更",'⑧2.変更活動積算内訳（販促）'!U137,IF('⑧1.活動計画変更（販促）'!C68="中止",0,IF('⑧1.活動計画変更（販促）'!B68="報告済",'⑧2.変更活動積算内訳（販促）'!G137,IF('⑧1.活動計画変更（販促）'!C67="上期　変更",'⑧2.変更活動積算内訳（販促）'!N137,IF('⑧1.活動計画変更（販促）'!C67="中止",0,'⑧2.変更活動積算内訳（販促）'!G137)))))</f>
        <v>0</v>
      </c>
      <c r="S66" s="623">
        <f>IF(C68="変更",'⑧2.変更活動積算内訳（販促）'!V137,IF('⑧1.活動計画変更（販促）'!C68="中止",0,IF('⑧1.活動計画変更（販促）'!B68="報告済",'⑧2.変更活動積算内訳（販促）'!H137,IF('⑧1.活動計画変更（販促）'!C67="上期　変更",'⑧2.変更活動積算内訳（販促）'!O137,IF('⑧1.活動計画変更（販促）'!C67="中止",0,'⑧2.変更活動積算内訳（販促）'!H137)))))</f>
        <v>0</v>
      </c>
    </row>
    <row r="67" spans="2:19" ht="36" customHeight="1">
      <c r="B67" s="830"/>
      <c r="C67" s="847" t="str">
        <f>IF('⑦1.活動計画変更（販促）'!C47="変更","上期　変更",IF('⑦1.活動計画変更（販促）'!C47="選択","",'⑦1.活動計画変更（販促）'!C47))</f>
        <v/>
      </c>
      <c r="D67" s="832" t="str">
        <f>IF(C67="上期　変更",'⑦1.活動計画変更（販促）'!D47,IF('⑧1.活動計画変更（販促）'!C67="中止","",""))</f>
        <v/>
      </c>
      <c r="E67" s="833" t="str">
        <f>IF(C67="上期　変更",'⑦1.活動計画変更（販促）'!E47,IF('⑧1.活動計画変更（販促）'!C67="中止","",""))</f>
        <v/>
      </c>
      <c r="F67" s="833" t="str">
        <f>IF(C67="上期　変更",'⑦1.活動計画変更（販促）'!F47,IF('⑧1.活動計画変更（販促）'!C67="中止","",""))</f>
        <v/>
      </c>
      <c r="G67" s="834" t="str">
        <f>IF(C67="上期　変更",'⑦1.活動計画変更（販促）'!G47,IF('⑧1.活動計画変更（販促）'!C67="中止","",""))</f>
        <v/>
      </c>
      <c r="H67" s="852" t="str">
        <f>IF(C67="上期　変更",'⑦1.活動計画変更（販促）'!H47,IF('⑧1.活動計画変更（販促）'!C67="中止","",""))</f>
        <v/>
      </c>
      <c r="I67" s="835" t="str">
        <f>IF(C67="上期　変更",'⑦1.活動計画変更（販促）'!I47,IF('⑧1.活動計画変更（販促）'!C67="中止","",""))</f>
        <v/>
      </c>
      <c r="J67" s="842" t="str">
        <f t="shared" si="3"/>
        <v/>
      </c>
      <c r="M67" s="488"/>
      <c r="N67" s="488"/>
      <c r="O67" s="622"/>
      <c r="P67" s="488"/>
      <c r="Q67" s="488"/>
      <c r="R67" s="172"/>
      <c r="S67" s="172"/>
    </row>
    <row r="68" spans="2:19" ht="36" customHeight="1">
      <c r="B68" s="850" t="str">
        <f>IF('②4.実施状況（販促）'!G25="実施済","報告済","")</f>
        <v/>
      </c>
      <c r="C68" s="598" t="s">
        <v>286</v>
      </c>
      <c r="D68" s="700"/>
      <c r="E68" s="701"/>
      <c r="F68" s="701"/>
      <c r="G68" s="702"/>
      <c r="H68" s="716" t="str">
        <f>IF('⑧2.変更活動積算内訳（販促）'!T207=0,"",'⑧2.変更活動積算内訳（販促）'!T207)</f>
        <v/>
      </c>
      <c r="I68" s="703"/>
      <c r="J68" s="724" t="str">
        <f t="shared" si="3"/>
        <v/>
      </c>
      <c r="M68" s="477"/>
      <c r="N68" s="477"/>
      <c r="O68" s="597"/>
      <c r="P68" s="477"/>
      <c r="Q68" s="477"/>
      <c r="R68" s="159"/>
      <c r="S68" s="159"/>
    </row>
    <row r="69" spans="2:19" ht="36" customHeight="1">
      <c r="B69" s="708" t="str">
        <f>IF('①4.事業内容（販促）'!B26="","",'①4.事業内容（販促）'!B26)</f>
        <v/>
      </c>
      <c r="C69" s="709" t="str">
        <f>IF(B69="","","申請時")</f>
        <v/>
      </c>
      <c r="D69" s="710" t="str">
        <f>IF('①4.事業内容（販促）'!C26="","",'①4.事業内容（販促）'!C26)</f>
        <v/>
      </c>
      <c r="E69" s="711" t="str">
        <f>IF('①4.事業内容（販促）'!D26="","",'①4.事業内容（販促）'!D26)</f>
        <v/>
      </c>
      <c r="F69" s="711" t="str">
        <f>IF('①4.事業内容（販促）'!F26="","",'①4.事業内容（販促）'!F26)</f>
        <v/>
      </c>
      <c r="G69" s="712" t="str">
        <f>IF('①4.事業内容（販促）'!H26="","",'①4.事業内容（販促）'!H26)</f>
        <v/>
      </c>
      <c r="H69" s="715">
        <f>IF('①7.積算内訳（販促）'!F216="","",'①7.積算内訳（販促）'!F216)</f>
        <v>0</v>
      </c>
      <c r="I69" s="713" t="str">
        <f>IF('①6.成果目標（販促）'!G49="","",('①6.成果目標（販促）'!G49*1000))</f>
        <v/>
      </c>
      <c r="J69" s="722" t="str">
        <f t="shared" si="3"/>
        <v/>
      </c>
      <c r="M69" s="488" t="str">
        <f>IF(C71="選択","",IF(C71="中止",-(H69),IF(C71="変更",(H71-H69),"")))</f>
        <v/>
      </c>
      <c r="N69" s="488" t="str">
        <f>IF(C71="選択","",IF(C71="中止",-(I69),IF(C71="変更",(I71-I69),"")))</f>
        <v/>
      </c>
      <c r="O69" s="622" t="str">
        <f t="shared" ref="O69" si="5">IF(B69="","",B69)</f>
        <v/>
      </c>
      <c r="P69" s="488" t="str">
        <f>IF(B69="","",IF(C71="変更",H71,IF(C71="中止",0,IF(B71="報告済",'⑦1.活動計画変更（販促）'!P48,IF(C70="上期　変更",H70,IF(C70="中止",0,H69))))))</f>
        <v/>
      </c>
      <c r="Q69" s="488" t="str">
        <f>IF(B69="","",IF(C71="変更",I71,IF(C71="中止",0,IF(B71="報告済",'⑦1.活動計画変更（販促）'!Q48,IF(C70="上期　変更",I70,IF(C70="中止",0,I69))))))</f>
        <v/>
      </c>
      <c r="R69" s="623">
        <f>IF(C71="変更",'⑧2.変更活動積算内訳（販促）'!U147,IF('⑧1.活動計画変更（販促）'!C71="中止",0,IF('⑧1.活動計画変更（販促）'!B71="報告済",'⑧2.変更活動積算内訳（販促）'!G147,IF('⑧1.活動計画変更（販促）'!C70="上期　変更",'⑧2.変更活動積算内訳（販促）'!N147,IF('⑧1.活動計画変更（販促）'!C70="中止",0,'⑧2.変更活動積算内訳（販促）'!G147)))))</f>
        <v>0</v>
      </c>
      <c r="S69" s="623">
        <f>IF(C71="変更",'⑧2.変更活動積算内訳（販促）'!V147,IF('⑧1.活動計画変更（販促）'!C71="中止",0,IF('⑧1.活動計画変更（販促）'!B71="報告済",'⑧2.変更活動積算内訳（販促）'!H147,IF('⑧1.活動計画変更（販促）'!C70="上期　変更",'⑧2.変更活動積算内訳（販促）'!O147,IF('⑧1.活動計画変更（販促）'!C70="中止",0,'⑧2.変更活動積算内訳（販促）'!H147)))))</f>
        <v>0</v>
      </c>
    </row>
    <row r="70" spans="2:19" ht="36" customHeight="1">
      <c r="B70" s="830"/>
      <c r="C70" s="831" t="str">
        <f>IF('⑦1.活動計画変更（販促）'!C49="変更","上期　変更",IF('⑦1.活動計画変更（販促）'!C49="選択","",'⑦1.活動計画変更（販促）'!C49))</f>
        <v/>
      </c>
      <c r="D70" s="832" t="str">
        <f>IF(C70="上期　変更",'⑦1.活動計画変更（販促）'!D49,IF('⑧1.活動計画変更（販促）'!C70="中止","",""))</f>
        <v/>
      </c>
      <c r="E70" s="833" t="str">
        <f>IF(C70="上期　変更",'⑦1.活動計画変更（販促）'!E49,IF('⑧1.活動計画変更（販促）'!C70="中止","",""))</f>
        <v/>
      </c>
      <c r="F70" s="833" t="str">
        <f>IF(C70="上期　変更",'⑦1.活動計画変更（販促）'!F49,IF('⑧1.活動計画変更（販促）'!C70="中止","",""))</f>
        <v/>
      </c>
      <c r="G70" s="834" t="str">
        <f>IF(C70="上期　変更",'⑦1.活動計画変更（販促）'!G49,IF('⑧1.活動計画変更（販促）'!C70="中止","",""))</f>
        <v/>
      </c>
      <c r="H70" s="852" t="str">
        <f>IF(C70="上期　変更",'⑦1.活動計画変更（販促）'!H49,IF('⑧1.活動計画変更（販促）'!C70="中止","",""))</f>
        <v/>
      </c>
      <c r="I70" s="835" t="str">
        <f>IF(C70="上期　変更",'⑦1.活動計画変更（販促）'!I49,IF('⑧1.活動計画変更（販促）'!C70="中止","",""))</f>
        <v/>
      </c>
      <c r="J70" s="842" t="str">
        <f t="shared" si="3"/>
        <v/>
      </c>
      <c r="M70" s="488"/>
      <c r="N70" s="488"/>
      <c r="O70" s="622"/>
      <c r="P70" s="488"/>
      <c r="Q70" s="488"/>
      <c r="R70" s="172"/>
      <c r="S70" s="172"/>
    </row>
    <row r="71" spans="2:19" ht="36" customHeight="1">
      <c r="B71" s="850" t="str">
        <f>IF('②4.実施状況（販促）'!G26="実施済","報告済","")</f>
        <v/>
      </c>
      <c r="C71" s="611" t="s">
        <v>286</v>
      </c>
      <c r="D71" s="700"/>
      <c r="E71" s="701"/>
      <c r="F71" s="701"/>
      <c r="G71" s="702"/>
      <c r="H71" s="716" t="str">
        <f>IF('⑧2.変更活動積算内訳（販促）'!T217=0,"",'⑧2.変更活動積算内訳（販促）'!T217)</f>
        <v/>
      </c>
      <c r="I71" s="703"/>
      <c r="J71" s="724" t="str">
        <f t="shared" si="3"/>
        <v/>
      </c>
      <c r="M71" s="477"/>
      <c r="N71" s="477"/>
      <c r="O71" s="597"/>
      <c r="P71" s="477"/>
      <c r="Q71" s="477"/>
      <c r="R71" s="159"/>
      <c r="S71" s="159"/>
    </row>
    <row r="72" spans="2:19" ht="36" customHeight="1">
      <c r="B72" s="708" t="str">
        <f>IF('①4.事業内容（販促）'!B27="","",'①4.事業内容（販促）'!B27)</f>
        <v/>
      </c>
      <c r="C72" s="714" t="str">
        <f>IF(B72="","","申請時")</f>
        <v/>
      </c>
      <c r="D72" s="710" t="str">
        <f>IF('①4.事業内容（販促）'!C27="","",'①4.事業内容（販促）'!C27)</f>
        <v/>
      </c>
      <c r="E72" s="711" t="str">
        <f>IF('①4.事業内容（販促）'!D27="","",'①4.事業内容（販促）'!D27)</f>
        <v/>
      </c>
      <c r="F72" s="711" t="str">
        <f>IF('①4.事業内容（販促）'!F27="","",'①4.事業内容（販促）'!F27)</f>
        <v/>
      </c>
      <c r="G72" s="712" t="str">
        <f>IF('①4.事業内容（販促）'!H27="","",'①4.事業内容（販促）'!H27)</f>
        <v/>
      </c>
      <c r="H72" s="715">
        <f>IF('①7.積算内訳（販促）'!F226="","",'①7.積算内訳（販促）'!F226)</f>
        <v>0</v>
      </c>
      <c r="I72" s="713" t="str">
        <f>IF('①6.成果目標（販促）'!G51="","",('①6.成果目標（販促）'!G51*1000))</f>
        <v/>
      </c>
      <c r="J72" s="722" t="str">
        <f t="shared" si="3"/>
        <v/>
      </c>
      <c r="M72" s="488" t="str">
        <f>IF(C74="選択","",IF(C74="中止",-(H72),IF(C74="変更",(H74-H72),"")))</f>
        <v/>
      </c>
      <c r="N72" s="488" t="str">
        <f>IF(C74="選択","",IF(C74="中止",-(I72),IF(C74="変更",(I74-I72),"")))</f>
        <v/>
      </c>
      <c r="O72" s="622" t="str">
        <f t="shared" ref="O72" si="6">IF(B72="","",B72)</f>
        <v/>
      </c>
      <c r="P72" s="488" t="str">
        <f>IF(B72="","",IF(C74="変更",H74,IF(C74="中止",0,IF(B74="報告済",'⑦1.活動計画変更（販促）'!P50,IF(C73="上期　変更",H73,IF(C73="中止",0,H72))))))</f>
        <v/>
      </c>
      <c r="Q72" s="488" t="str">
        <f>IF(B72="","",IF(C74="変更",I74,IF(C74="中止",0,IF(B74="報告済",'⑦1.活動計画変更（販促）'!Q50,IF(C73="上期　変更",I73,IF(C73="中止",0,I72))))))</f>
        <v/>
      </c>
      <c r="R72" s="623">
        <f>IF(C74="変更",'⑧2.変更活動積算内訳（販促）'!U157,IF('⑧1.活動計画変更（販促）'!C74="中止",0,IF('⑧1.活動計画変更（販促）'!B74="報告済",'⑧2.変更活動積算内訳（販促）'!G157,IF('⑧1.活動計画変更（販促）'!C73="上期　変更",'⑧2.変更活動積算内訳（販促）'!N157,IF('⑧1.活動計画変更（販促）'!C73="中止",0,'⑧2.変更活動積算内訳（販促）'!G157)))))</f>
        <v>0</v>
      </c>
      <c r="S72" s="623">
        <f>IF(C74="変更",'⑧2.変更活動積算内訳（販促）'!V157,IF('⑧1.活動計画変更（販促）'!C74="中止",0,IF('⑧1.活動計画変更（販促）'!B74="報告済",'⑧2.変更活動積算内訳（販促）'!H157,IF('⑧1.活動計画変更（販促）'!C73="上期　変更",'⑧2.変更活動積算内訳（販促）'!O157,IF('⑧1.活動計画変更（販促）'!C73="中止",0,'⑧2.変更活動積算内訳（販促）'!H157)))))</f>
        <v>0</v>
      </c>
    </row>
    <row r="73" spans="2:19" ht="36" customHeight="1">
      <c r="B73" s="830"/>
      <c r="C73" s="847" t="str">
        <f>IF('⑦1.活動計画変更（販促）'!C51="変更","上期　変更",IF('⑦1.活動計画変更（販促）'!C51="選択","",'⑦1.活動計画変更（販促）'!C51))</f>
        <v/>
      </c>
      <c r="D73" s="832" t="str">
        <f>IF(C73="上期　変更",'⑦1.活動計画変更（販促）'!D51,IF('⑧1.活動計画変更（販促）'!C73="中止","",""))</f>
        <v/>
      </c>
      <c r="E73" s="833" t="str">
        <f>IF(C73="上期　変更",'⑦1.活動計画変更（販促）'!E51,IF('⑧1.活動計画変更（販促）'!C73="中止","",""))</f>
        <v/>
      </c>
      <c r="F73" s="833" t="str">
        <f>IF(C73="上期　変更",'⑦1.活動計画変更（販促）'!F51,IF('⑧1.活動計画変更（販促）'!C73="中止","",""))</f>
        <v/>
      </c>
      <c r="G73" s="834" t="str">
        <f>IF(C73="上期　変更",'⑦1.活動計画変更（販促）'!G51,IF('⑧1.活動計画変更（販促）'!C73="中止","",""))</f>
        <v/>
      </c>
      <c r="H73" s="852" t="str">
        <f>IF(C73="上期　変更",'⑦1.活動計画変更（販促）'!H51,IF('⑧1.活動計画変更（販促）'!C73="中止","",""))</f>
        <v/>
      </c>
      <c r="I73" s="835" t="str">
        <f>IF(C73="上期　変更",'⑦1.活動計画変更（販促）'!I51,IF('⑧1.活動計画変更（販促）'!C73="中止","",""))</f>
        <v/>
      </c>
      <c r="J73" s="842" t="str">
        <f t="shared" si="3"/>
        <v/>
      </c>
      <c r="M73" s="488"/>
      <c r="N73" s="488"/>
      <c r="O73" s="622"/>
      <c r="P73" s="488"/>
      <c r="Q73" s="488"/>
      <c r="R73" s="172"/>
      <c r="S73" s="172"/>
    </row>
    <row r="74" spans="2:19" ht="36" customHeight="1">
      <c r="B74" s="850" t="str">
        <f>IF('②4.実施状況（販促）'!G27="実施済","報告済","")</f>
        <v/>
      </c>
      <c r="C74" s="598" t="s">
        <v>286</v>
      </c>
      <c r="D74" s="700"/>
      <c r="E74" s="701"/>
      <c r="F74" s="701"/>
      <c r="G74" s="702"/>
      <c r="H74" s="716" t="str">
        <f>IF('⑧2.変更活動積算内訳（販促）'!T227=0,"",'⑧2.変更活動積算内訳（販促）'!T227)</f>
        <v/>
      </c>
      <c r="I74" s="703"/>
      <c r="J74" s="724" t="str">
        <f t="shared" si="3"/>
        <v/>
      </c>
      <c r="M74" s="477"/>
      <c r="N74" s="477"/>
      <c r="O74" s="597"/>
      <c r="P74" s="477"/>
      <c r="Q74" s="477"/>
      <c r="R74" s="159"/>
      <c r="S74" s="159"/>
    </row>
    <row r="75" spans="2:19" ht="36" customHeight="1">
      <c r="B75" s="708" t="str">
        <f>IF('①4.事業内容（販促）'!B28="","",'①4.事業内容（販促）'!B28)</f>
        <v/>
      </c>
      <c r="C75" s="709" t="str">
        <f>IF(B75="","","申請時")</f>
        <v/>
      </c>
      <c r="D75" s="710" t="str">
        <f>IF('①4.事業内容（販促）'!C28="","",'①4.事業内容（販促）'!C28)</f>
        <v/>
      </c>
      <c r="E75" s="711" t="str">
        <f>IF('①4.事業内容（販促）'!D28="","",'①4.事業内容（販促）'!D28)</f>
        <v/>
      </c>
      <c r="F75" s="711" t="str">
        <f>IF('①4.事業内容（販促）'!F28="","",'①4.事業内容（販促）'!F28)</f>
        <v/>
      </c>
      <c r="G75" s="712" t="str">
        <f>IF('①4.事業内容（販促）'!H28="","",'①4.事業内容（販促）'!H28)</f>
        <v/>
      </c>
      <c r="H75" s="715">
        <f>IF('①7.積算内訳（販促）'!F236="","",'①7.積算内訳（販促）'!F236)</f>
        <v>0</v>
      </c>
      <c r="I75" s="713" t="str">
        <f>IF('①6.成果目標（販促）'!G53="","",('①6.成果目標（販促）'!G53*1000))</f>
        <v/>
      </c>
      <c r="J75" s="722" t="str">
        <f t="shared" si="3"/>
        <v/>
      </c>
      <c r="M75" s="488" t="str">
        <f>IF(C77="選択","",IF(C77="中止",-(H75),IF(C77="変更",(H77-H75),"")))</f>
        <v/>
      </c>
      <c r="N75" s="488" t="str">
        <f>IF(C77="選択","",IF(C77="中止",-(I75),IF(C77="変更",(I77-I75),"")))</f>
        <v/>
      </c>
      <c r="O75" s="622" t="str">
        <f t="shared" ref="O75" si="7">IF(B75="","",B75)</f>
        <v/>
      </c>
      <c r="P75" s="488" t="str">
        <f>IF(B75="","",IF(C77="変更",H77,IF(C77="中止",0,IF(B77="報告済",'⑦1.活動計画変更（販促）'!P52,IF(C76="上期　変更",H76,IF(C76="中止",0,H75))))))</f>
        <v/>
      </c>
      <c r="Q75" s="488" t="str">
        <f>IF(B75="","",IF(C77="変更",I77,IF(C77="中止",0,IF(B77="報告済",'⑦1.活動計画変更（販促）'!Q52,IF(C76="上期　変更",I76,IF(C76="中止",0,I75))))))</f>
        <v/>
      </c>
      <c r="R75" s="623">
        <f>IF(C77="変更",'⑧2.変更活動積算内訳（販促）'!U167,IF('⑧1.活動計画変更（販促）'!C77="中止",0,IF('⑧1.活動計画変更（販促）'!B77="報告済",'⑧2.変更活動積算内訳（販促）'!G167,IF('⑧1.活動計画変更（販促）'!C76="上期　変更",'⑧2.変更活動積算内訳（販促）'!N167,IF('⑧1.活動計画変更（販促）'!C76="中止",0,'⑧2.変更活動積算内訳（販促）'!G167)))))</f>
        <v>0</v>
      </c>
      <c r="S75" s="623">
        <f>IF(C77="変更",'⑧2.変更活動積算内訳（販促）'!V167,IF('⑧1.活動計画変更（販促）'!C77="中止",0,IF('⑧1.活動計画変更（販促）'!B77="報告済",'⑧2.変更活動積算内訳（販促）'!H167,IF('⑧1.活動計画変更（販促）'!C76="上期　変更",'⑧2.変更活動積算内訳（販促）'!O167,IF('⑧1.活動計画変更（販促）'!C76="中止",0,'⑧2.変更活動積算内訳（販促）'!H167)))))</f>
        <v>0</v>
      </c>
    </row>
    <row r="76" spans="2:19" ht="36" customHeight="1">
      <c r="B76" s="830"/>
      <c r="C76" s="847" t="str">
        <f>IF('⑦1.活動計画変更（販促）'!C53="変更","上期　変更",IF('⑦1.活動計画変更（販促）'!C53="選択","",'⑦1.活動計画変更（販促）'!C53))</f>
        <v/>
      </c>
      <c r="D76" s="832" t="str">
        <f>IF(C76="上期　変更",'⑦1.活動計画変更（販促）'!D53,IF('⑧1.活動計画変更（販促）'!C76="中止","",""))</f>
        <v/>
      </c>
      <c r="E76" s="833" t="str">
        <f>IF(C76="上期　変更",'⑦1.活動計画変更（販促）'!E53,IF('⑧1.活動計画変更（販促）'!C76="中止","",""))</f>
        <v/>
      </c>
      <c r="F76" s="833" t="str">
        <f>IF(C76="上期　変更",'⑦1.活動計画変更（販促）'!F53,IF('⑧1.活動計画変更（販促）'!C76="中止","",""))</f>
        <v/>
      </c>
      <c r="G76" s="834" t="str">
        <f>IF(C76="上期　変更",'⑦1.活動計画変更（販促）'!G53,IF('⑧1.活動計画変更（販促）'!C76="中止","",""))</f>
        <v/>
      </c>
      <c r="H76" s="852" t="str">
        <f>IF(C76="上期　変更",'⑦1.活動計画変更（販促）'!H53,IF('⑧1.活動計画変更（販促）'!C76="中止","",""))</f>
        <v/>
      </c>
      <c r="I76" s="835" t="str">
        <f>IF(C76="上期　変更",'⑦1.活動計画変更（販促）'!I53,IF('⑧1.活動計画変更（販促）'!C76="中止","",""))</f>
        <v/>
      </c>
      <c r="J76" s="842" t="str">
        <f t="shared" si="3"/>
        <v/>
      </c>
      <c r="M76" s="488"/>
      <c r="N76" s="488"/>
      <c r="O76" s="622"/>
      <c r="P76" s="488"/>
      <c r="Q76" s="488"/>
      <c r="R76" s="172"/>
      <c r="S76" s="172"/>
    </row>
    <row r="77" spans="2:19" ht="36" customHeight="1">
      <c r="B77" s="850" t="str">
        <f>IF('②4.実施状況（販促）'!G28="実施済","報告済","")</f>
        <v/>
      </c>
      <c r="C77" s="598" t="s">
        <v>286</v>
      </c>
      <c r="D77" s="700"/>
      <c r="E77" s="701"/>
      <c r="F77" s="701"/>
      <c r="G77" s="702"/>
      <c r="H77" s="716" t="str">
        <f>IF('⑧2.変更活動積算内訳（販促）'!T237=0,"",'⑧2.変更活動積算内訳（販促）'!T237)</f>
        <v/>
      </c>
      <c r="I77" s="703"/>
      <c r="J77" s="724" t="str">
        <f t="shared" si="3"/>
        <v/>
      </c>
      <c r="M77" s="477"/>
      <c r="N77" s="477"/>
      <c r="O77" s="597"/>
      <c r="P77" s="477"/>
      <c r="Q77" s="477"/>
      <c r="R77" s="159"/>
      <c r="S77" s="159"/>
    </row>
    <row r="78" spans="2:19" ht="36" customHeight="1">
      <c r="B78" s="708" t="str">
        <f>IF('①4.事業内容（販促）'!B29="","",'①4.事業内容（販促）'!B29)</f>
        <v/>
      </c>
      <c r="C78" s="709" t="str">
        <f>IF(B78="","","申請時")</f>
        <v/>
      </c>
      <c r="D78" s="710" t="str">
        <f>IF('①4.事業内容（販促）'!C29="","",'①4.事業内容（販促）'!C29)</f>
        <v/>
      </c>
      <c r="E78" s="711" t="str">
        <f>IF('①4.事業内容（販促）'!D29="","",'①4.事業内容（販促）'!D29)</f>
        <v/>
      </c>
      <c r="F78" s="711" t="str">
        <f>IF('①4.事業内容（販促）'!F29="","",'①4.事業内容（販促）'!F29)</f>
        <v/>
      </c>
      <c r="G78" s="712" t="str">
        <f>IF('①4.事業内容（販促）'!H29="","",'①4.事業内容（販促）'!H29)</f>
        <v/>
      </c>
      <c r="H78" s="715">
        <f>IF('①7.積算内訳（販促）'!F246="","",'①7.積算内訳（販促）'!F246)</f>
        <v>0</v>
      </c>
      <c r="I78" s="713" t="str">
        <f>IF('①6.成果目標（販促）'!G55="","",('①6.成果目標（販促）'!G55*1000))</f>
        <v/>
      </c>
      <c r="J78" s="722" t="str">
        <f t="shared" si="3"/>
        <v/>
      </c>
      <c r="M78" s="488" t="str">
        <f>IF(C80="選択","",IF(C80="中止",-(H78),IF(C80="変更",(H80-H78),"")))</f>
        <v/>
      </c>
      <c r="N78" s="488" t="str">
        <f>IF(C80="選択","",IF(C80="中止",-(I78),IF(C80="変更",(I80-I78),"")))</f>
        <v/>
      </c>
      <c r="O78" s="622" t="str">
        <f t="shared" ref="O78" si="8">IF(B78="","",B78)</f>
        <v/>
      </c>
      <c r="P78" s="488" t="str">
        <f>IF(B78="","",IF(C80="変更",H80,IF(C80="中止",0,IF(B80="報告済",'⑦1.活動計画変更（販促）'!P54,IF(C79="上期　変更",H79,IF(C79="中止",0,H78))))))</f>
        <v/>
      </c>
      <c r="Q78" s="488" t="str">
        <f>IF(B78="","",IF(C80="変更",I80,IF(C80="中止",0,IF(B80="報告済",'⑦1.活動計画変更（販促）'!Q54,IF(C79="上期　変更",I79,IF(C79="中止",0,I78))))))</f>
        <v/>
      </c>
      <c r="R78" s="623">
        <f>IF(C80="変更",'⑧2.変更活動積算内訳（販促）'!U177,IF('⑧1.活動計画変更（販促）'!C80="中止",0,IF('⑧1.活動計画変更（販促）'!B80="報告済",'⑧2.変更活動積算内訳（販促）'!G177,IF('⑧1.活動計画変更（販促）'!C79="上期　変更",'⑧2.変更活動積算内訳（販促）'!N177,IF('⑧1.活動計画変更（販促）'!C79="中止",0,'⑧2.変更活動積算内訳（販促）'!G177)))))</f>
        <v>0</v>
      </c>
      <c r="S78" s="623">
        <f>IF(C80="変更",'⑧2.変更活動積算内訳（販促）'!V177,IF('⑧1.活動計画変更（販促）'!C80="中止",0,IF('⑧1.活動計画変更（販促）'!B80="報告済",'⑧2.変更活動積算内訳（販促）'!H177,IF('⑧1.活動計画変更（販促）'!C79="上期　変更",'⑧2.変更活動積算内訳（販促）'!O177,IF('⑧1.活動計画変更（販促）'!C79="中止",0,'⑧2.変更活動積算内訳（販促）'!H177)))))</f>
        <v>0</v>
      </c>
    </row>
    <row r="79" spans="2:19" ht="36" customHeight="1">
      <c r="B79" s="830"/>
      <c r="C79" s="847" t="str">
        <f>IF('⑦1.活動計画変更（販促）'!C55="変更","上期　変更",IF('⑦1.活動計画変更（販促）'!C55="選択","",'⑦1.活動計画変更（販促）'!C55))</f>
        <v/>
      </c>
      <c r="D79" s="832" t="str">
        <f>IF(C79="上期　変更",'⑦1.活動計画変更（販促）'!D55,IF('⑧1.活動計画変更（販促）'!C79="中止","",""))</f>
        <v/>
      </c>
      <c r="E79" s="833" t="str">
        <f>IF(C79="上期　変更",'⑦1.活動計画変更（販促）'!E55,IF('⑧1.活動計画変更（販促）'!C79="中止","",""))</f>
        <v/>
      </c>
      <c r="F79" s="833" t="str">
        <f>IF(C79="上期　変更",'⑦1.活動計画変更（販促）'!F55,IF('⑧1.活動計画変更（販促）'!C79="中止","",""))</f>
        <v/>
      </c>
      <c r="G79" s="834" t="str">
        <f>IF(C79="上期　変更",'⑦1.活動計画変更（販促）'!G55,IF('⑧1.活動計画変更（販促）'!C79="中止","",""))</f>
        <v/>
      </c>
      <c r="H79" s="852" t="str">
        <f>IF(C79="上期　変更",'⑦1.活動計画変更（販促）'!H55,IF('⑧1.活動計画変更（販促）'!C79="中止","",""))</f>
        <v/>
      </c>
      <c r="I79" s="835" t="str">
        <f>IF(C79="上期　変更",'⑦1.活動計画変更（販促）'!I55,IF('⑧1.活動計画変更（販促）'!C79="中止","",""))</f>
        <v/>
      </c>
      <c r="J79" s="842" t="str">
        <f t="shared" si="3"/>
        <v/>
      </c>
      <c r="M79" s="488"/>
      <c r="N79" s="488"/>
      <c r="O79" s="622"/>
      <c r="P79" s="488"/>
      <c r="Q79" s="488"/>
      <c r="R79" s="172"/>
      <c r="S79" s="172"/>
    </row>
    <row r="80" spans="2:19" ht="36" customHeight="1">
      <c r="B80" s="850" t="str">
        <f>IF('②4.実施状況（販促）'!G29="実施済","報告済","")</f>
        <v/>
      </c>
      <c r="C80" s="598" t="s">
        <v>286</v>
      </c>
      <c r="D80" s="700"/>
      <c r="E80" s="701"/>
      <c r="F80" s="701"/>
      <c r="G80" s="702"/>
      <c r="H80" s="716" t="str">
        <f>IF('⑧2.変更活動積算内訳（販促）'!T247=0,"",'⑧2.変更活動積算内訳（販促）'!T247)</f>
        <v/>
      </c>
      <c r="I80" s="703"/>
      <c r="J80" s="724" t="str">
        <f t="shared" si="3"/>
        <v/>
      </c>
      <c r="M80" s="477"/>
      <c r="N80" s="477"/>
      <c r="O80" s="597"/>
      <c r="P80" s="477"/>
      <c r="Q80" s="477"/>
      <c r="R80" s="159"/>
      <c r="S80" s="159"/>
    </row>
    <row r="81" spans="2:19" ht="36" customHeight="1">
      <c r="B81" s="708" t="str">
        <f>IF('①4.事業内容（販促）'!B30="","",'①4.事業内容（販促）'!B30)</f>
        <v/>
      </c>
      <c r="C81" s="709" t="str">
        <f>IF(B81="","","申請時")</f>
        <v/>
      </c>
      <c r="D81" s="710" t="str">
        <f>IF('①4.事業内容（販促）'!C30="","",'①4.事業内容（販促）'!C30)</f>
        <v/>
      </c>
      <c r="E81" s="711" t="str">
        <f>IF('①4.事業内容（販促）'!D30="","",'①4.事業内容（販促）'!D30)</f>
        <v/>
      </c>
      <c r="F81" s="711" t="str">
        <f>IF('①4.事業内容（販促）'!F30="","",'①4.事業内容（販促）'!F30)</f>
        <v/>
      </c>
      <c r="G81" s="712" t="str">
        <f>IF('①4.事業内容（販促）'!H30="","",'①4.事業内容（販促）'!H30)</f>
        <v/>
      </c>
      <c r="H81" s="715">
        <f>IF('①7.積算内訳（販促）'!F256="","",'①7.積算内訳（販促）'!F256)</f>
        <v>0</v>
      </c>
      <c r="I81" s="713" t="str">
        <f>IF('①6.成果目標（販促）'!G57="","",('①6.成果目標（販促）'!G57*1000))</f>
        <v/>
      </c>
      <c r="J81" s="722" t="str">
        <f t="shared" si="3"/>
        <v/>
      </c>
      <c r="M81" s="488" t="str">
        <f>IF(C83="選択","",IF(C83="中止",-(H81),IF(C83="変更",(H83-H81),"")))</f>
        <v/>
      </c>
      <c r="N81" s="488" t="str">
        <f>IF(C83="選択","",IF(C83="中止",-(I81),IF(C83="変更",(I83-I81),"")))</f>
        <v/>
      </c>
      <c r="O81" s="622" t="str">
        <f t="shared" ref="O81" si="9">IF(B81="","",B81)</f>
        <v/>
      </c>
      <c r="P81" s="488" t="str">
        <f>IF(B81="","",IF(C83="変更",H83,IF(C83="中止",0,IF(B83="報告済",'⑦1.活動計画変更（販促）'!P56,IF(C82="上期　変更",H82,IF(C82="中止",0,H81))))))</f>
        <v/>
      </c>
      <c r="Q81" s="488" t="str">
        <f>IF(B81="","",IF(C83="変更",I83,IF(C83="中止",0,IF(B83="報告済",'⑦1.活動計画変更（販促）'!Q56,IF(C82="上期　変更",I82,IF(C82="中止",0,I81))))))</f>
        <v/>
      </c>
      <c r="R81" s="623">
        <f>IF(C83="変更",'⑧2.変更活動積算内訳（販促）'!U187,IF('⑧1.活動計画変更（販促）'!C83="中止",0,IF('⑧1.活動計画変更（販促）'!B83="報告済",'⑧2.変更活動積算内訳（販促）'!G187,IF('⑧1.活動計画変更（販促）'!C82="上期　変更",'⑧2.変更活動積算内訳（販促）'!N187,IF('⑧1.活動計画変更（販促）'!C82="中止",0,'⑧2.変更活動積算内訳（販促）'!G187)))))</f>
        <v>0</v>
      </c>
      <c r="S81" s="623">
        <f>IF(C83="変更",'⑧2.変更活動積算内訳（販促）'!V187,IF('⑧1.活動計画変更（販促）'!C83="中止",0,IF('⑧1.活動計画変更（販促）'!B83="報告済",'⑧2.変更活動積算内訳（販促）'!H187,IF('⑧1.活動計画変更（販促）'!C82="上期　変更",'⑧2.変更活動積算内訳（販促）'!O187,IF('⑧1.活動計画変更（販促）'!C82="中止",0,'⑧2.変更活動積算内訳（販促）'!H187)))))</f>
        <v>0</v>
      </c>
    </row>
    <row r="82" spans="2:19" ht="36" customHeight="1">
      <c r="B82" s="830"/>
      <c r="C82" s="847" t="str">
        <f>IF('⑦1.活動計画変更（販促）'!C57="変更","上期　変更",IF('⑦1.活動計画変更（販促）'!C57="選択","",'⑦1.活動計画変更（販促）'!C57))</f>
        <v/>
      </c>
      <c r="D82" s="832" t="str">
        <f>IF(C82="上期　変更",'⑦1.活動計画変更（販促）'!D57,IF('⑧1.活動計画変更（販促）'!C82="中止","",""))</f>
        <v/>
      </c>
      <c r="E82" s="833" t="str">
        <f>IF(C82="上期　変更",'⑦1.活動計画変更（販促）'!E57,IF('⑧1.活動計画変更（販促）'!C82="中止","",""))</f>
        <v/>
      </c>
      <c r="F82" s="833" t="str">
        <f>IF(C82="上期　変更",'⑦1.活動計画変更（販促）'!F57,IF('⑧1.活動計画変更（販促）'!C82="中止","",""))</f>
        <v/>
      </c>
      <c r="G82" s="834" t="str">
        <f>IF(C82="上期　変更",'⑦1.活動計画変更（販促）'!G57,IF('⑧1.活動計画変更（販促）'!C82="中止","",""))</f>
        <v/>
      </c>
      <c r="H82" s="852" t="str">
        <f>IF(C82="上期　変更",'⑦1.活動計画変更（販促）'!H57,IF('⑧1.活動計画変更（販促）'!C82="中止","",""))</f>
        <v/>
      </c>
      <c r="I82" s="835" t="str">
        <f>IF(C82="上期　変更",'⑦1.活動計画変更（販促）'!I57,IF('⑧1.活動計画変更（販促）'!C82="中止","",""))</f>
        <v/>
      </c>
      <c r="J82" s="842" t="str">
        <f t="shared" si="3"/>
        <v/>
      </c>
      <c r="M82" s="488"/>
      <c r="N82" s="488"/>
      <c r="O82" s="622"/>
      <c r="P82" s="488"/>
      <c r="Q82" s="488"/>
      <c r="R82" s="172"/>
      <c r="S82" s="172"/>
    </row>
    <row r="83" spans="2:19" ht="36" customHeight="1">
      <c r="B83" s="850" t="str">
        <f>IF('②4.実施状況（販促）'!G30="実施済","報告済","")</f>
        <v/>
      </c>
      <c r="C83" s="598" t="s">
        <v>286</v>
      </c>
      <c r="D83" s="700"/>
      <c r="E83" s="701"/>
      <c r="F83" s="701"/>
      <c r="G83" s="702"/>
      <c r="H83" s="716" t="str">
        <f>IF('⑧2.変更活動積算内訳（販促）'!T257=0,"",'⑧2.変更活動積算内訳（販促）'!T257)</f>
        <v/>
      </c>
      <c r="I83" s="703"/>
      <c r="J83" s="724" t="str">
        <f t="shared" si="3"/>
        <v/>
      </c>
      <c r="M83" s="477"/>
      <c r="N83" s="477"/>
      <c r="O83" s="597"/>
      <c r="P83" s="477"/>
      <c r="Q83" s="477"/>
      <c r="R83" s="159"/>
      <c r="S83" s="159"/>
    </row>
    <row r="84" spans="2:19" ht="36" customHeight="1">
      <c r="B84" s="708" t="str">
        <f>IF('①4.事業内容（販促）'!B31="","",'①4.事業内容（販促）'!B31)</f>
        <v/>
      </c>
      <c r="C84" s="709" t="str">
        <f>IF(B84="","","申請時")</f>
        <v/>
      </c>
      <c r="D84" s="710" t="str">
        <f>IF('①4.事業内容（販促）'!C31="","",'①4.事業内容（販促）'!C31)</f>
        <v/>
      </c>
      <c r="E84" s="711" t="str">
        <f>IF('①4.事業内容（販促）'!D31="","",'①4.事業内容（販促）'!D31)</f>
        <v/>
      </c>
      <c r="F84" s="711" t="str">
        <f>IF('①4.事業内容（販促）'!F31="","",'①4.事業内容（販促）'!F31)</f>
        <v/>
      </c>
      <c r="G84" s="712" t="str">
        <f>IF('①4.事業内容（販促）'!H31="","",'①4.事業内容（販促）'!H31)</f>
        <v/>
      </c>
      <c r="H84" s="715">
        <f>IF('①7.積算内訳（販促）'!F266="","",'①7.積算内訳（販促）'!F266)</f>
        <v>0</v>
      </c>
      <c r="I84" s="713" t="str">
        <f>IF('①6.成果目標（販促）'!G59="","",('①6.成果目標（販促）'!G59*1000))</f>
        <v/>
      </c>
      <c r="J84" s="722" t="str">
        <f t="shared" si="3"/>
        <v/>
      </c>
      <c r="M84" s="488" t="str">
        <f>IF(C86="選択","",IF(C86="中止",-(H84),IF(C86="変更",(H86-H84),"")))</f>
        <v/>
      </c>
      <c r="N84" s="488" t="str">
        <f>IF(C86="選択","",IF(C86="中止",-(I84),IF(C86="変更",(I86-I84),"")))</f>
        <v/>
      </c>
      <c r="O84" s="622" t="str">
        <f t="shared" ref="O84" si="10">IF(B84="","",B84)</f>
        <v/>
      </c>
      <c r="P84" s="488" t="str">
        <f>IF(B84="","",IF(C86="変更",H86,IF(C86="中止",0,IF(B86="報告済",'⑦1.活動計画変更（販促）'!P58,IF(C85="上期　変更",H85,IF(C85="中止",0,H84))))))</f>
        <v/>
      </c>
      <c r="Q84" s="488" t="str">
        <f>IF(B84="","",IF(C86="変更",I86,IF(C86="中止",0,IF(B86="報告済",'⑦1.活動計画変更（販促）'!Q58,IF(C85="上期　変更",I85,IF(C85="中止",0,I84))))))</f>
        <v/>
      </c>
      <c r="R84" s="623">
        <f>IF(C86="変更",'⑧2.変更活動積算内訳（販促）'!U197,IF('⑧1.活動計画変更（販促）'!C86="中止",0,IF('⑧1.活動計画変更（販促）'!B86="報告済",'⑧2.変更活動積算内訳（販促）'!G197,IF('⑧1.活動計画変更（販促）'!C85="上期　変更",'⑧2.変更活動積算内訳（販促）'!N197,IF('⑧1.活動計画変更（販促）'!C85="中止",0,'⑧2.変更活動積算内訳（販促）'!G197)))))</f>
        <v>0</v>
      </c>
      <c r="S84" s="623">
        <f>IF(C86="変更",'⑧2.変更活動積算内訳（販促）'!V197,IF('⑧1.活動計画変更（販促）'!C86="中止",0,IF('⑧1.活動計画変更（販促）'!B86="報告済",'⑧2.変更活動積算内訳（販促）'!H197,IF('⑧1.活動計画変更（販促）'!C85="上期　変更",'⑧2.変更活動積算内訳（販促）'!O197,IF('⑧1.活動計画変更（販促）'!C85="中止",0,'⑧2.変更活動積算内訳（販促）'!H197)))))</f>
        <v>0</v>
      </c>
    </row>
    <row r="85" spans="2:19" ht="36" customHeight="1">
      <c r="B85" s="830"/>
      <c r="C85" s="847" t="str">
        <f>IF('⑦1.活動計画変更（販促）'!C59="変更","上期　変更",IF('⑦1.活動計画変更（販促）'!C59="選択","",'⑦1.活動計画変更（販促）'!C59))</f>
        <v/>
      </c>
      <c r="D85" s="832" t="str">
        <f>IF(C85="上期　変更",'⑦1.活動計画変更（販促）'!D59,IF('⑧1.活動計画変更（販促）'!C85="中止","",""))</f>
        <v/>
      </c>
      <c r="E85" s="833" t="str">
        <f>IF(C85="上期　変更",'⑦1.活動計画変更（販促）'!E59,IF('⑧1.活動計画変更（販促）'!C85="中止","",""))</f>
        <v/>
      </c>
      <c r="F85" s="833" t="str">
        <f>IF(C85="上期　変更",'⑦1.活動計画変更（販促）'!F59,IF('⑧1.活動計画変更（販促）'!C85="中止","",""))</f>
        <v/>
      </c>
      <c r="G85" s="834" t="str">
        <f>IF(C85="上期　変更",'⑦1.活動計画変更（販促）'!G59,IF('⑧1.活動計画変更（販促）'!C85="中止","",""))</f>
        <v/>
      </c>
      <c r="H85" s="852" t="str">
        <f>IF(C85="上期　変更",'⑦1.活動計画変更（販促）'!H59,IF('⑧1.活動計画変更（販促）'!C85="中止","",""))</f>
        <v/>
      </c>
      <c r="I85" s="835" t="str">
        <f>IF(C85="上期　変更",'⑦1.活動計画変更（販促）'!I59,IF('⑧1.活動計画変更（販促）'!C85="中止","",""))</f>
        <v/>
      </c>
      <c r="J85" s="842" t="str">
        <f t="shared" si="3"/>
        <v/>
      </c>
      <c r="M85" s="488"/>
      <c r="N85" s="488"/>
      <c r="O85" s="622"/>
      <c r="P85" s="488"/>
      <c r="Q85" s="488"/>
      <c r="R85" s="172"/>
      <c r="S85" s="172"/>
    </row>
    <row r="86" spans="2:19" ht="36" customHeight="1">
      <c r="B86" s="850" t="str">
        <f>IF('②4.実施状況（販促）'!G31="実施済","報告済","")</f>
        <v/>
      </c>
      <c r="C86" s="598" t="s">
        <v>286</v>
      </c>
      <c r="D86" s="700"/>
      <c r="E86" s="701"/>
      <c r="F86" s="701"/>
      <c r="G86" s="702"/>
      <c r="H86" s="716" t="str">
        <f>IF('⑧2.変更活動積算内訳（販促）'!T267=0,"",'⑧2.変更活動積算内訳（販促）'!T267)</f>
        <v/>
      </c>
      <c r="I86" s="703"/>
      <c r="J86" s="724" t="str">
        <f t="shared" si="3"/>
        <v/>
      </c>
      <c r="M86" s="477"/>
      <c r="N86" s="477"/>
      <c r="O86" s="597"/>
      <c r="P86" s="477"/>
      <c r="Q86" s="477"/>
      <c r="R86" s="159"/>
      <c r="S86" s="159"/>
    </row>
    <row r="87" spans="2:19" ht="36" customHeight="1">
      <c r="B87" s="708" t="str">
        <f>IF('①4.事業内容（販促）'!B32="","",'①4.事業内容（販促）'!B32)</f>
        <v/>
      </c>
      <c r="C87" s="709" t="str">
        <f>IF(B87="","","申請時")</f>
        <v/>
      </c>
      <c r="D87" s="710" t="str">
        <f>IF('①4.事業内容（販促）'!C32="","",'①4.事業内容（販促）'!C32)</f>
        <v/>
      </c>
      <c r="E87" s="711" t="str">
        <f>IF('①4.事業内容（販促）'!D32="","",'①4.事業内容（販促）'!D32)</f>
        <v/>
      </c>
      <c r="F87" s="711" t="str">
        <f>IF('①4.事業内容（販促）'!F32="","",'①4.事業内容（販促）'!F32)</f>
        <v/>
      </c>
      <c r="G87" s="712" t="str">
        <f>IF('①4.事業内容（販促）'!H32="","",'①4.事業内容（販促）'!H32)</f>
        <v/>
      </c>
      <c r="H87" s="715">
        <f>IF('①7.積算内訳（販促）'!F276="","",'①7.積算内訳（販促）'!F276)</f>
        <v>0</v>
      </c>
      <c r="I87" s="713" t="str">
        <f>IF('①6.成果目標（販促）'!G61="","",('①6.成果目標（販促）'!G61*1000))</f>
        <v/>
      </c>
      <c r="J87" s="722" t="str">
        <f t="shared" si="3"/>
        <v/>
      </c>
      <c r="M87" s="488" t="str">
        <f>IF(C89="選択","",IF(C89="中止",-(H87),IF(C89="変更",(H89-H87),"")))</f>
        <v/>
      </c>
      <c r="N87" s="488" t="str">
        <f>IF(C89="選択","",IF(C89="中止",-(I87),IF(C89="変更",(I89-I87),"")))</f>
        <v/>
      </c>
      <c r="O87" s="622" t="str">
        <f t="shared" ref="O87" si="11">IF(B87="","",B87)</f>
        <v/>
      </c>
      <c r="P87" s="488" t="str">
        <f>IF(B87="","",IF(C89="変更",H89,IF(C89="中止",0,IF(B89="報告済",'⑦1.活動計画変更（販促）'!P60,IF(C88="上期　変更",H88,IF(C88="中止",0,H87))))))</f>
        <v/>
      </c>
      <c r="Q87" s="488" t="str">
        <f>IF(B87="","",IF(C89="変更",I89,IF(C89="中止",0,IF(B89="報告済",'⑦1.活動計画変更（販促）'!Q60,IF(C88="上期　変更",I88,IF(C88="中止",0,I87))))))</f>
        <v/>
      </c>
      <c r="R87" s="623">
        <f>IF(C89="変更",'⑧2.変更活動積算内訳（販促）'!U207,IF('⑧1.活動計画変更（販促）'!C89="中止",0,IF('⑧1.活動計画変更（販促）'!B89="報告済",'⑧2.変更活動積算内訳（販促）'!G207,IF('⑧1.活動計画変更（販促）'!C88="上期　変更",'⑧2.変更活動積算内訳（販促）'!N207,IF('⑧1.活動計画変更（販促）'!C88="中止",0,'⑧2.変更活動積算内訳（販促）'!G207)))))</f>
        <v>0</v>
      </c>
      <c r="S87" s="623">
        <f>IF(C89="変更",'⑧2.変更活動積算内訳（販促）'!V207,IF('⑧1.活動計画変更（販促）'!C89="中止",0,IF('⑧1.活動計画変更（販促）'!B89="報告済",'⑧2.変更活動積算内訳（販促）'!H207,IF('⑧1.活動計画変更（販促）'!C88="上期　変更",'⑧2.変更活動積算内訳（販促）'!O207,IF('⑧1.活動計画変更（販促）'!C88="中止",0,'⑧2.変更活動積算内訳（販促）'!H207)))))</f>
        <v>0</v>
      </c>
    </row>
    <row r="88" spans="2:19" ht="36" customHeight="1">
      <c r="B88" s="830"/>
      <c r="C88" s="847" t="str">
        <f>IF('⑦1.活動計画変更（販促）'!C61="変更","上期　変更",IF('⑦1.活動計画変更（販促）'!C61="選択","",'⑦1.活動計画変更（販促）'!C61))</f>
        <v/>
      </c>
      <c r="D88" s="832" t="str">
        <f>IF(C88="上期　変更",'⑦1.活動計画変更（販促）'!D61,IF('⑧1.活動計画変更（販促）'!C88="中止","",""))</f>
        <v/>
      </c>
      <c r="E88" s="833" t="str">
        <f>IF(C88="上期　変更",'⑦1.活動計画変更（販促）'!E61,IF('⑧1.活動計画変更（販促）'!C88="中止","",""))</f>
        <v/>
      </c>
      <c r="F88" s="833" t="str">
        <f>IF(C88="上期　変更",'⑦1.活動計画変更（販促）'!F61,IF('⑧1.活動計画変更（販促）'!C88="中止","",""))</f>
        <v/>
      </c>
      <c r="G88" s="834" t="str">
        <f>IF(C88="上期　変更",'⑦1.活動計画変更（販促）'!G61,IF('⑧1.活動計画変更（販促）'!C88="中止","",""))</f>
        <v/>
      </c>
      <c r="H88" s="852" t="str">
        <f>IF(C88="上期　変更",'⑦1.活動計画変更（販促）'!H61,IF('⑧1.活動計画変更（販促）'!C88="中止","",""))</f>
        <v/>
      </c>
      <c r="I88" s="835" t="str">
        <f>IF(C88="上期　変更",'⑦1.活動計画変更（販促）'!I61,IF('⑧1.活動計画変更（販促）'!C88="中止","",""))</f>
        <v/>
      </c>
      <c r="J88" s="842" t="str">
        <f t="shared" si="3"/>
        <v/>
      </c>
      <c r="M88" s="488"/>
      <c r="N88" s="488"/>
      <c r="O88" s="622"/>
      <c r="P88" s="488"/>
      <c r="Q88" s="488"/>
      <c r="R88" s="172"/>
      <c r="S88" s="172"/>
    </row>
    <row r="89" spans="2:19" ht="36" customHeight="1">
      <c r="B89" s="850" t="str">
        <f>IF('②4.実施状況（販促）'!G32="実施済","報告済","")</f>
        <v/>
      </c>
      <c r="C89" s="598" t="s">
        <v>286</v>
      </c>
      <c r="D89" s="700"/>
      <c r="E89" s="701"/>
      <c r="F89" s="701"/>
      <c r="G89" s="702"/>
      <c r="H89" s="716" t="str">
        <f>IF('⑧2.変更活動積算内訳（販促）'!T277=0,"",'⑧2.変更活動積算内訳（販促）'!T277)</f>
        <v/>
      </c>
      <c r="I89" s="703"/>
      <c r="J89" s="724" t="str">
        <f t="shared" si="3"/>
        <v/>
      </c>
      <c r="M89" s="477"/>
      <c r="N89" s="477"/>
      <c r="O89" s="597"/>
      <c r="P89" s="477"/>
      <c r="Q89" s="477"/>
      <c r="R89" s="159"/>
      <c r="S89" s="159"/>
    </row>
    <row r="90" spans="2:19" ht="36" customHeight="1">
      <c r="B90" s="708" t="str">
        <f>IF('①4.事業内容（販促）'!B33="","",'①4.事業内容（販促）'!B33)</f>
        <v/>
      </c>
      <c r="C90" s="709" t="str">
        <f>IF(B90="","","申請時")</f>
        <v/>
      </c>
      <c r="D90" s="710" t="str">
        <f>IF('①4.事業内容（販促）'!C33="","",'①4.事業内容（販促）'!C33)</f>
        <v/>
      </c>
      <c r="E90" s="711" t="str">
        <f>IF('①4.事業内容（販促）'!D33="","",'①4.事業内容（販促）'!D33)</f>
        <v/>
      </c>
      <c r="F90" s="711" t="str">
        <f>IF('①4.事業内容（販促）'!F33="","",'①4.事業内容（販促）'!F33)</f>
        <v/>
      </c>
      <c r="G90" s="712" t="str">
        <f>IF('①4.事業内容（販促）'!H33="","",'①4.事業内容（販促）'!H33)</f>
        <v/>
      </c>
      <c r="H90" s="715">
        <f>IF('①7.積算内訳（販促）'!F286="","",'①7.積算内訳（販促）'!F286)</f>
        <v>0</v>
      </c>
      <c r="I90" s="713" t="str">
        <f>IF('①6.成果目標（販促）'!G63="","",('①6.成果目標（販促）'!G63*1000))</f>
        <v/>
      </c>
      <c r="J90" s="722" t="str">
        <f t="shared" si="3"/>
        <v/>
      </c>
      <c r="M90" s="488" t="str">
        <f>IF(C92="選択","",IF(C92="中止",-(H90),IF(C92="変更",(H92-H90),"")))</f>
        <v/>
      </c>
      <c r="N90" s="488" t="str">
        <f>IF(C92="選択","",IF(C92="中止",-(I90),IF(C92="変更",(I92-I90),"")))</f>
        <v/>
      </c>
      <c r="O90" s="622" t="str">
        <f t="shared" ref="O90" si="12">IF(B90="","",B90)</f>
        <v/>
      </c>
      <c r="P90" s="488" t="str">
        <f>IF(B90="","",IF(C92="変更",H92,IF(C92="中止",0,IF(B92="報告済",'⑦1.活動計画変更（販促）'!P62,IF(C91="上期　変更",H91,IF(C91="中止",0,H90))))))</f>
        <v/>
      </c>
      <c r="Q90" s="488" t="str">
        <f>IF(B90="","",IF(C92="変更",I92,IF(C92="中止",0,IF(B92="報告済",'⑦1.活動計画変更（販促）'!Q62,IF(C91="上期　変更",I91,IF(C91="中止",0,I90))))))</f>
        <v/>
      </c>
      <c r="R90" s="623">
        <f>IF(C92="変更",'⑧2.変更活動積算内訳（販促）'!U217,IF('⑧1.活動計画変更（販促）'!C92="中止",0,IF('⑧1.活動計画変更（販促）'!B92="報告済",'⑧2.変更活動積算内訳（販促）'!G217,IF('⑧1.活動計画変更（販促）'!C91="上期　変更",'⑧2.変更活動積算内訳（販促）'!N217,IF('⑧1.活動計画変更（販促）'!C91="中止",0,'⑧2.変更活動積算内訳（販促）'!G217)))))</f>
        <v>0</v>
      </c>
      <c r="S90" s="623">
        <f>IF(C92="変更",'⑧2.変更活動積算内訳（販促）'!V217,IF('⑧1.活動計画変更（販促）'!C92="中止",0,IF('⑧1.活動計画変更（販促）'!B92="報告済",'⑧2.変更活動積算内訳（販促）'!H217,IF('⑧1.活動計画変更（販促）'!C91="上期　変更",'⑧2.変更活動積算内訳（販促）'!O217,IF('⑧1.活動計画変更（販促）'!C91="中止",0,'⑧2.変更活動積算内訳（販促）'!H217)))))</f>
        <v>0</v>
      </c>
    </row>
    <row r="91" spans="2:19" ht="36" customHeight="1">
      <c r="B91" s="830"/>
      <c r="C91" s="847" t="str">
        <f>IF('⑦1.活動計画変更（販促）'!C63="変更","上期　変更",IF('⑦1.活動計画変更（販促）'!C63="選択","",'⑦1.活動計画変更（販促）'!C63))</f>
        <v/>
      </c>
      <c r="D91" s="832" t="str">
        <f>IF(C91="上期　変更",'⑦1.活動計画変更（販促）'!D63,IF('⑧1.活動計画変更（販促）'!C91="中止","",""))</f>
        <v/>
      </c>
      <c r="E91" s="833" t="str">
        <f>IF(C91="上期　変更",'⑦1.活動計画変更（販促）'!E63,IF('⑧1.活動計画変更（販促）'!C91="中止","",""))</f>
        <v/>
      </c>
      <c r="F91" s="833" t="str">
        <f>IF(C91="上期　変更",'⑦1.活動計画変更（販促）'!F63,IF('⑧1.活動計画変更（販促）'!C91="中止","",""))</f>
        <v/>
      </c>
      <c r="G91" s="834" t="str">
        <f>IF(C91="上期　変更",'⑦1.活動計画変更（販促）'!G63,IF('⑧1.活動計画変更（販促）'!C91="中止","",""))</f>
        <v/>
      </c>
      <c r="H91" s="852" t="str">
        <f>IF(C91="上期　変更",'⑦1.活動計画変更（販促）'!H63,IF('⑧1.活動計画変更（販促）'!C91="中止","",""))</f>
        <v/>
      </c>
      <c r="I91" s="835" t="str">
        <f>IF(C91="上期　変更",'⑦1.活動計画変更（販促）'!I63,IF('⑧1.活動計画変更（販促）'!C91="中止","",""))</f>
        <v/>
      </c>
      <c r="J91" s="842" t="str">
        <f t="shared" si="3"/>
        <v/>
      </c>
      <c r="M91" s="488"/>
      <c r="N91" s="488"/>
      <c r="O91" s="622"/>
      <c r="P91" s="488"/>
      <c r="Q91" s="488"/>
      <c r="R91" s="172"/>
      <c r="S91" s="172"/>
    </row>
    <row r="92" spans="2:19" ht="36" customHeight="1">
      <c r="B92" s="850" t="str">
        <f>IF('②4.実施状況（販促）'!G33="実施済","報告済","")</f>
        <v/>
      </c>
      <c r="C92" s="598" t="s">
        <v>286</v>
      </c>
      <c r="D92" s="700"/>
      <c r="E92" s="701"/>
      <c r="F92" s="701"/>
      <c r="G92" s="702"/>
      <c r="H92" s="716" t="str">
        <f>IF('⑧2.変更活動積算内訳（販促）'!T287=0,"",'⑧2.変更活動積算内訳（販促）'!T287)</f>
        <v/>
      </c>
      <c r="I92" s="703"/>
      <c r="J92" s="724" t="str">
        <f t="shared" si="3"/>
        <v/>
      </c>
      <c r="M92" s="477"/>
      <c r="N92" s="477"/>
      <c r="O92" s="597"/>
      <c r="P92" s="477"/>
      <c r="Q92" s="477"/>
      <c r="R92" s="159"/>
      <c r="S92" s="159"/>
    </row>
    <row r="93" spans="2:19" ht="36" customHeight="1">
      <c r="B93" s="708" t="str">
        <f>IF('①4.事業内容（販促）'!B34="","",'①4.事業内容（販促）'!B34)</f>
        <v/>
      </c>
      <c r="C93" s="709" t="str">
        <f>IF(B93="","","申請時")</f>
        <v/>
      </c>
      <c r="D93" s="710" t="str">
        <f>IF('①4.事業内容（販促）'!C34="","",'①4.事業内容（販促）'!C34)</f>
        <v/>
      </c>
      <c r="E93" s="711" t="str">
        <f>IF('①4.事業内容（販促）'!D34="","",'①4.事業内容（販促）'!D34)</f>
        <v/>
      </c>
      <c r="F93" s="711" t="str">
        <f>IF('①4.事業内容（販促）'!F34="","",'①4.事業内容（販促）'!F34)</f>
        <v/>
      </c>
      <c r="G93" s="712" t="str">
        <f>IF('①4.事業内容（販促）'!H34="","",'①4.事業内容（販促）'!H34)</f>
        <v/>
      </c>
      <c r="H93" s="715">
        <f>IF('①7.積算内訳（販促）'!F296="","",'①7.積算内訳（販促）'!F296)</f>
        <v>0</v>
      </c>
      <c r="I93" s="713" t="str">
        <f>IF('①6.成果目標（販促）'!G65="","",('①6.成果目標（販促）'!G65*1000))</f>
        <v/>
      </c>
      <c r="J93" s="722" t="str">
        <f t="shared" si="3"/>
        <v/>
      </c>
      <c r="M93" s="488" t="str">
        <f>IF(C95="選択","",IF(C95="中止",-(H93),IF(C95="変更",(H95-H93),"")))</f>
        <v/>
      </c>
      <c r="N93" s="488" t="str">
        <f>IF(C95="選択","",IF(C95="中止",-(I93),IF(C95="変更",(I95-I93),"")))</f>
        <v/>
      </c>
      <c r="O93" s="622" t="str">
        <f t="shared" ref="O93" si="13">IF(B93="","",B93)</f>
        <v/>
      </c>
      <c r="P93" s="488" t="str">
        <f>IF(B93="","",IF(C95="変更",H95,IF(C95="中止",0,IF(B95="報告済",'⑦1.活動計画変更（販促）'!P64,IF(C94="上期　変更",H94,IF(C94="中止",0,H93))))))</f>
        <v/>
      </c>
      <c r="Q93" s="488" t="str">
        <f>IF(B93="","",IF(C95="変更",I95,IF(C95="中止",0,IF(B95="報告済",'⑦1.活動計画変更（販促）'!Q64,IF(C94="上期　変更",I94,IF(C94="中止",0,I93))))))</f>
        <v/>
      </c>
      <c r="R93" s="623">
        <f>IF(C95="変更",'⑧2.変更活動積算内訳（販促）'!U227,IF('⑧1.活動計画変更（販促）'!C95="中止",0,IF('⑧1.活動計画変更（販促）'!B95="報告済",'⑧2.変更活動積算内訳（販促）'!G227,IF('⑧1.活動計画変更（販促）'!C94="上期　変更",'⑧2.変更活動積算内訳（販促）'!N227,IF('⑧1.活動計画変更（販促）'!C94="中止",0,'⑧2.変更活動積算内訳（販促）'!G227)))))</f>
        <v>0</v>
      </c>
      <c r="S93" s="623">
        <f>IF(C95="変更",'⑧2.変更活動積算内訳（販促）'!V227,IF('⑧1.活動計画変更（販促）'!C95="中止",0,IF('⑧1.活動計画変更（販促）'!B95="報告済",'⑧2.変更活動積算内訳（販促）'!H227,IF('⑧1.活動計画変更（販促）'!C94="上期　変更",'⑧2.変更活動積算内訳（販促）'!O227,IF('⑧1.活動計画変更（販促）'!C94="中止",0,'⑧2.変更活動積算内訳（販促）'!H227)))))</f>
        <v>0</v>
      </c>
    </row>
    <row r="94" spans="2:19" ht="36" customHeight="1">
      <c r="B94" s="830"/>
      <c r="C94" s="831" t="str">
        <f>IF('⑦1.活動計画変更（販促）'!C65="変更","上期　変更",IF('⑦1.活動計画変更（販促）'!C65="選択","",'⑦1.活動計画変更（販促）'!C65))</f>
        <v/>
      </c>
      <c r="D94" s="832" t="str">
        <f>IF(C94="上期　変更",'⑦1.活動計画変更（販促）'!D65,IF('⑧1.活動計画変更（販促）'!C94="中止","",""))</f>
        <v/>
      </c>
      <c r="E94" s="833" t="str">
        <f>IF(C94="上期　変更",'⑦1.活動計画変更（販促）'!E65,IF('⑧1.活動計画変更（販促）'!C94="中止","",""))</f>
        <v/>
      </c>
      <c r="F94" s="833" t="str">
        <f>IF(C94="上期　変更",'⑦1.活動計画変更（販促）'!F65,IF('⑧1.活動計画変更（販促）'!C94="中止","",""))</f>
        <v/>
      </c>
      <c r="G94" s="834" t="str">
        <f>IF(C94="上期　変更",'⑦1.活動計画変更（販促）'!G65,IF('⑧1.活動計画変更（販促）'!C94="中止","",""))</f>
        <v/>
      </c>
      <c r="H94" s="852" t="str">
        <f>IF(C94="上期　変更",'⑦1.活動計画変更（販促）'!H65,IF('⑧1.活動計画変更（販促）'!C94="中止","",""))</f>
        <v/>
      </c>
      <c r="I94" s="835" t="str">
        <f>IF(C94="上期　変更",'⑦1.活動計画変更（販促）'!I65,IF('⑧1.活動計画変更（販促）'!C94="中止","",""))</f>
        <v/>
      </c>
      <c r="J94" s="842" t="str">
        <f t="shared" si="3"/>
        <v/>
      </c>
      <c r="M94" s="488"/>
      <c r="N94" s="488"/>
      <c r="O94" s="622"/>
      <c r="P94" s="488"/>
      <c r="Q94" s="488"/>
      <c r="R94" s="172"/>
      <c r="S94" s="172"/>
    </row>
    <row r="95" spans="2:19" ht="36" customHeight="1" thickBot="1">
      <c r="B95" s="851" t="str">
        <f>IF('②4.実施状況（販促）'!G34="実施済","報告済","")</f>
        <v/>
      </c>
      <c r="C95" s="606" t="s">
        <v>286</v>
      </c>
      <c r="D95" s="704"/>
      <c r="E95" s="705"/>
      <c r="F95" s="705"/>
      <c r="G95" s="706"/>
      <c r="H95" s="717" t="str">
        <f>IF('⑧2.変更活動積算内訳（販促）'!T297=0,"",'⑧2.変更活動積算内訳（販促）'!T297)</f>
        <v/>
      </c>
      <c r="I95" s="707"/>
      <c r="J95" s="723" t="str">
        <f t="shared" si="3"/>
        <v/>
      </c>
      <c r="M95" s="477"/>
      <c r="N95" s="477"/>
      <c r="O95" s="597"/>
      <c r="P95" s="477"/>
      <c r="Q95" s="477"/>
      <c r="R95" s="159"/>
      <c r="S95" s="159"/>
    </row>
    <row r="96" spans="2:19" ht="36" customHeight="1">
      <c r="B96" s="708" t="str">
        <f>IF('①4.事業内容（販促）'!B35="","",'①4.事業内容（販促）'!B35)</f>
        <v/>
      </c>
      <c r="C96" s="714" t="str">
        <f>IF(B96="","","申請時")</f>
        <v/>
      </c>
      <c r="D96" s="710" t="str">
        <f>IF('①4.事業内容（販促）'!C35="","",'①4.事業内容（販促）'!C35)</f>
        <v/>
      </c>
      <c r="E96" s="711" t="str">
        <f>IF('①4.事業内容（販促）'!D35="","",'①4.事業内容（販促）'!D35)</f>
        <v/>
      </c>
      <c r="F96" s="711" t="str">
        <f>IF('①4.事業内容（販促）'!F35="","",'①4.事業内容（販促）'!F35)</f>
        <v/>
      </c>
      <c r="G96" s="712" t="str">
        <f>IF('①4.事業内容（販促）'!H35="","",'①4.事業内容（販促）'!H35)</f>
        <v/>
      </c>
      <c r="H96" s="715">
        <f>IF('①7.積算内訳（販促）'!F306="","",'①7.積算内訳（販促）'!F306)</f>
        <v>0</v>
      </c>
      <c r="I96" s="713" t="str">
        <f>IF('①6.成果目標（販促）'!G67="","",('①6.成果目標（販促）'!G67*1000))</f>
        <v/>
      </c>
      <c r="J96" s="722" t="str">
        <f t="shared" ref="J96:J125" si="14">IF(I96="","",(I96/H96))</f>
        <v/>
      </c>
      <c r="M96" s="488" t="str">
        <f>IF(C98="選択","",IF(C98="中止",-(H96),IF(C98="変更",(H98-H96),"")))</f>
        <v/>
      </c>
      <c r="N96" s="488" t="str">
        <f>IF(C98="選択","",IF(C98="中止",-(I96),IF(C98="変更",(I98-I96),"")))</f>
        <v/>
      </c>
      <c r="O96" s="622" t="str">
        <f t="shared" ref="O96" si="15">IF(B96="","",B96)</f>
        <v/>
      </c>
      <c r="P96" s="488" t="str">
        <f>IF(B96="","",IF(C98="変更",H98,IF(C98="中止",0,IF(B98="報告済",'⑦1.活動計画変更（販促）'!P66,IF(C97="上期　変更",H97,IF(C97="中止",0,H96))))))</f>
        <v/>
      </c>
      <c r="Q96" s="488" t="str">
        <f>IF(B96="","",IF(C98="変更",I98,IF(C98="中止",0,IF(B98="報告済",'⑦1.活動計画変更（販促）'!Q66,IF(C97="上期　変更",I97,IF(C97="中止",0,I96))))))</f>
        <v/>
      </c>
      <c r="R96" s="623">
        <f>IF(C98="変更",'⑧2.変更活動積算内訳（販促）'!U167,IF('⑧1.活動計画変更（販促）'!C98="中止",0,IF('⑧1.活動計画変更（販促）'!B98="報告済",'⑧2.変更活動積算内訳（販促）'!G167,IF('⑧1.活動計画変更（販促）'!C97="上期　変更",'⑧2.変更活動積算内訳（販促）'!N167,IF('⑧1.活動計画変更（販促）'!C97="中止",0,'⑧2.変更活動積算内訳（販促）'!G167)))))</f>
        <v>0</v>
      </c>
      <c r="S96" s="623">
        <f>IF(C98="変更",'⑧2.変更活動積算内訳（販促）'!V167,IF('⑧1.活動計画変更（販促）'!C98="中止",0,IF('⑧1.活動計画変更（販促）'!B98="報告済",'⑧2.変更活動積算内訳（販促）'!H167,IF('⑧1.活動計画変更（販促）'!C97="上期　変更",'⑧2.変更活動積算内訳（販促）'!O167,IF('⑧1.活動計画変更（販促）'!C97="中止",0,'⑧2.変更活動積算内訳（販促）'!H167)))))</f>
        <v>0</v>
      </c>
    </row>
    <row r="97" spans="2:19" ht="36" customHeight="1">
      <c r="B97" s="830"/>
      <c r="C97" s="847" t="str">
        <f>IF('⑦1.活動計画変更（販促）'!C67="変更","上期　変更",IF('⑦1.活動計画変更（販促）'!C67="選択","",'⑦1.活動計画変更（販促）'!C67))</f>
        <v/>
      </c>
      <c r="D97" s="832" t="str">
        <f>IF(C97="上期　変更",'⑦1.活動計画変更（販促）'!D67,IF('⑧1.活動計画変更（販促）'!C97="中止","",""))</f>
        <v/>
      </c>
      <c r="E97" s="833" t="str">
        <f>IF(C97="上期　変更",'⑦1.活動計画変更（販促）'!E67,IF('⑧1.活動計画変更（販促）'!C97="中止","",""))</f>
        <v/>
      </c>
      <c r="F97" s="833" t="str">
        <f>IF(C97="上期　変更",'⑦1.活動計画変更（販促）'!F67,IF('⑧1.活動計画変更（販促）'!C97="中止","",""))</f>
        <v/>
      </c>
      <c r="G97" s="834" t="str">
        <f>IF(C97="上期　変更",'⑦1.活動計画変更（販促）'!G67,IF('⑧1.活動計画変更（販促）'!C97="中止","",""))</f>
        <v/>
      </c>
      <c r="H97" s="852" t="str">
        <f>IF(C97="上期　変更",'⑦1.活動計画変更（販促）'!H67,IF('⑧1.活動計画変更（販促）'!C97="中止","",""))</f>
        <v/>
      </c>
      <c r="I97" s="835" t="str">
        <f>IF(C97="上期　変更",'⑦1.活動計画変更（販促）'!I67,IF('⑧1.活動計画変更（販促）'!C97="中止","",""))</f>
        <v/>
      </c>
      <c r="J97" s="842" t="str">
        <f t="shared" si="14"/>
        <v/>
      </c>
      <c r="M97" s="488"/>
      <c r="N97" s="488"/>
      <c r="O97" s="622"/>
      <c r="P97" s="488"/>
      <c r="Q97" s="488"/>
      <c r="R97" s="172"/>
      <c r="S97" s="172"/>
    </row>
    <row r="98" spans="2:19" ht="36" customHeight="1">
      <c r="B98" s="850" t="str">
        <f>IF('②4.実施状況（販促）'!G35="実施済","報告済","")</f>
        <v/>
      </c>
      <c r="C98" s="598" t="s">
        <v>286</v>
      </c>
      <c r="D98" s="700"/>
      <c r="E98" s="701"/>
      <c r="F98" s="701"/>
      <c r="G98" s="702"/>
      <c r="H98" s="716" t="str">
        <f>IF('⑧2.変更活動積算内訳（販促）'!T307=0,"",'⑧2.変更活動積算内訳（販促）'!T307)</f>
        <v/>
      </c>
      <c r="I98" s="703"/>
      <c r="J98" s="724" t="str">
        <f t="shared" si="14"/>
        <v/>
      </c>
      <c r="M98" s="477"/>
      <c r="N98" s="477"/>
      <c r="O98" s="597"/>
      <c r="P98" s="477"/>
      <c r="Q98" s="477"/>
      <c r="R98" s="159"/>
      <c r="S98" s="159"/>
    </row>
    <row r="99" spans="2:19" ht="36" customHeight="1">
      <c r="B99" s="708" t="str">
        <f>IF('①4.事業内容（販促）'!B36="","",'①4.事業内容（販促）'!B36)</f>
        <v/>
      </c>
      <c r="C99" s="709" t="str">
        <f>IF(B99="","","申請時")</f>
        <v/>
      </c>
      <c r="D99" s="710" t="str">
        <f>IF('①4.事業内容（販促）'!C36="","",'①4.事業内容（販促）'!C36)</f>
        <v/>
      </c>
      <c r="E99" s="711" t="str">
        <f>IF('①4.事業内容（販促）'!D36="","",'①4.事業内容（販促）'!D36)</f>
        <v/>
      </c>
      <c r="F99" s="711" t="str">
        <f>IF('①4.事業内容（販促）'!F36="","",'①4.事業内容（販促）'!F36)</f>
        <v/>
      </c>
      <c r="G99" s="712" t="str">
        <f>IF('①4.事業内容（販促）'!H36="","",'①4.事業内容（販促）'!H36)</f>
        <v/>
      </c>
      <c r="H99" s="715">
        <f>IF('①7.積算内訳（販促）'!F316="","",'①7.積算内訳（販促）'!F316)</f>
        <v>0</v>
      </c>
      <c r="I99" s="713" t="str">
        <f>IF('①6.成果目標（販促）'!G69="","",('①6.成果目標（販促）'!G69*1000))</f>
        <v/>
      </c>
      <c r="J99" s="722" t="str">
        <f t="shared" si="14"/>
        <v/>
      </c>
      <c r="M99" s="488" t="str">
        <f>IF(C101="選択","",IF(C101="中止",-(H99),IF(C101="変更",(H101-H99),"")))</f>
        <v/>
      </c>
      <c r="N99" s="488" t="str">
        <f>IF(C101="選択","",IF(C101="中止",-(I99),IF(C101="変更",(I101-I99),"")))</f>
        <v/>
      </c>
      <c r="O99" s="622" t="str">
        <f t="shared" ref="O99" si="16">IF(B99="","",B99)</f>
        <v/>
      </c>
      <c r="P99" s="488" t="str">
        <f>IF(B99="","",IF(C101="変更",H101,IF(C101="中止",0,IF(B101="報告済",'⑦1.活動計画変更（販促）'!P68,IF(C100="上期　変更",H100,IF(C100="中止",0,H99))))))</f>
        <v/>
      </c>
      <c r="Q99" s="488" t="str">
        <f>IF(B99="","",IF(C101="変更",I101,IF(C101="中止",0,IF(B101="報告済",'⑦1.活動計画変更（販促）'!Q68,IF(C100="上期　変更",I100,IF(C100="中止",0,I99))))))</f>
        <v/>
      </c>
      <c r="R99" s="623">
        <f>IF(C101="変更",'⑧2.変更活動積算内訳（販促）'!U177,IF('⑧1.活動計画変更（販促）'!C101="中止",0,IF('⑧1.活動計画変更（販促）'!B101="報告済",'⑧2.変更活動積算内訳（販促）'!G177,IF('⑧1.活動計画変更（販促）'!C100="上期　変更",'⑧2.変更活動積算内訳（販促）'!N177,IF('⑧1.活動計画変更（販促）'!C100="中止",0,'⑧2.変更活動積算内訳（販促）'!G177)))))</f>
        <v>0</v>
      </c>
      <c r="S99" s="623">
        <f>IF(C101="変更",'⑧2.変更活動積算内訳（販促）'!V177,IF('⑧1.活動計画変更（販促）'!C101="中止",0,IF('⑧1.活動計画変更（販促）'!B101="報告済",'⑧2.変更活動積算内訳（販促）'!H177,IF('⑧1.活動計画変更（販促）'!C100="上期　変更",'⑧2.変更活動積算内訳（販促）'!O177,IF('⑧1.活動計画変更（販促）'!C100="中止",0,'⑧2.変更活動積算内訳（販促）'!H177)))))</f>
        <v>0</v>
      </c>
    </row>
    <row r="100" spans="2:19" ht="36" customHeight="1">
      <c r="B100" s="830"/>
      <c r="C100" s="831" t="str">
        <f>IF('⑦1.活動計画変更（販促）'!C69="変更","上期　変更",IF('⑦1.活動計画変更（販促）'!C69="選択","",'⑦1.活動計画変更（販促）'!C69))</f>
        <v/>
      </c>
      <c r="D100" s="832" t="str">
        <f>IF(C100="上期　変更",'⑦1.活動計画変更（販促）'!D69,IF('⑧1.活動計画変更（販促）'!C100="中止","",""))</f>
        <v/>
      </c>
      <c r="E100" s="833" t="str">
        <f>IF(C100="上期　変更",'⑦1.活動計画変更（販促）'!E69,IF('⑧1.活動計画変更（販促）'!C100="中止","",""))</f>
        <v/>
      </c>
      <c r="F100" s="833" t="str">
        <f>IF(C100="上期　変更",'⑦1.活動計画変更（販促）'!F69,IF('⑧1.活動計画変更（販促）'!C100="中止","",""))</f>
        <v/>
      </c>
      <c r="G100" s="834" t="str">
        <f>IF(C100="上期　変更",'⑦1.活動計画変更（販促）'!G69,IF('⑧1.活動計画変更（販促）'!C100="中止","",""))</f>
        <v/>
      </c>
      <c r="H100" s="852" t="str">
        <f>IF(C100="上期　変更",'⑦1.活動計画変更（販促）'!H69,IF('⑧1.活動計画変更（販促）'!C100="中止","",""))</f>
        <v/>
      </c>
      <c r="I100" s="835" t="str">
        <f>IF(C100="上期　変更",'⑦1.活動計画変更（販促）'!I69,IF('⑧1.活動計画変更（販促）'!C100="中止","",""))</f>
        <v/>
      </c>
      <c r="J100" s="842" t="str">
        <f t="shared" si="14"/>
        <v/>
      </c>
      <c r="M100" s="488"/>
      <c r="N100" s="488"/>
      <c r="O100" s="622"/>
      <c r="P100" s="488"/>
      <c r="Q100" s="488"/>
      <c r="R100" s="172"/>
      <c r="S100" s="172"/>
    </row>
    <row r="101" spans="2:19" ht="36" customHeight="1">
      <c r="B101" s="850" t="str">
        <f>IF('②4.実施状況（販促）'!G36="実施済","報告済","")</f>
        <v/>
      </c>
      <c r="C101" s="611" t="s">
        <v>286</v>
      </c>
      <c r="D101" s="700"/>
      <c r="E101" s="701"/>
      <c r="F101" s="701"/>
      <c r="G101" s="702"/>
      <c r="H101" s="716" t="str">
        <f>IF('⑧2.変更活動積算内訳（販促）'!T317=0,"",'⑧2.変更活動積算内訳（販促）'!T317)</f>
        <v/>
      </c>
      <c r="I101" s="703"/>
      <c r="J101" s="724" t="str">
        <f t="shared" si="14"/>
        <v/>
      </c>
      <c r="M101" s="477"/>
      <c r="N101" s="477"/>
      <c r="O101" s="597"/>
      <c r="P101" s="477"/>
      <c r="Q101" s="477"/>
      <c r="R101" s="159"/>
      <c r="S101" s="159"/>
    </row>
    <row r="102" spans="2:19" ht="36" customHeight="1">
      <c r="B102" s="708" t="str">
        <f>IF('①4.事業内容（販促）'!B37="","",'①4.事業内容（販促）'!B37)</f>
        <v/>
      </c>
      <c r="C102" s="714" t="str">
        <f>IF(B102="","","申請時")</f>
        <v/>
      </c>
      <c r="D102" s="710" t="str">
        <f>IF('①4.事業内容（販促）'!C37="","",'①4.事業内容（販促）'!C37)</f>
        <v/>
      </c>
      <c r="E102" s="711" t="str">
        <f>IF('①4.事業内容（販促）'!D37="","",'①4.事業内容（販促）'!D37)</f>
        <v/>
      </c>
      <c r="F102" s="711" t="str">
        <f>IF('①4.事業内容（販促）'!F37="","",'①4.事業内容（販促）'!F37)</f>
        <v/>
      </c>
      <c r="G102" s="712" t="str">
        <f>IF('①4.事業内容（販促）'!H37="","",'①4.事業内容（販促）'!H37)</f>
        <v/>
      </c>
      <c r="H102" s="715">
        <f>IF('①7.積算内訳（販促）'!F326="","",'①7.積算内訳（販促）'!F326)</f>
        <v>0</v>
      </c>
      <c r="I102" s="713" t="str">
        <f>IF('①6.成果目標（販促）'!G71="","",('①6.成果目標（販促）'!G71*1000))</f>
        <v/>
      </c>
      <c r="J102" s="722" t="str">
        <f t="shared" si="14"/>
        <v/>
      </c>
      <c r="M102" s="488" t="str">
        <f>IF(C104="選択","",IF(C104="中止",-(H102),IF(C104="変更",(H104-H102),"")))</f>
        <v/>
      </c>
      <c r="N102" s="488" t="str">
        <f>IF(C104="選択","",IF(C104="中止",-(I102),IF(C104="変更",(I104-I102),"")))</f>
        <v/>
      </c>
      <c r="O102" s="622" t="str">
        <f t="shared" ref="O102" si="17">IF(B102="","",B102)</f>
        <v/>
      </c>
      <c r="P102" s="488" t="str">
        <f>IF(B102="","",IF(C104="変更",H104,IF(C104="中止",0,IF(B104="報告済",'⑦1.活動計画変更（販促）'!P70,IF(C103="上期　変更",H103,IF(C103="中止",0,H102))))))</f>
        <v/>
      </c>
      <c r="Q102" s="488" t="str">
        <f>IF(B102="","",IF(C104="変更",I104,IF(C104="中止",0,IF(B104="報告済",'⑦1.活動計画変更（販促）'!Q70,IF(C103="上期　変更",I103,IF(C103="中止",0,I102))))))</f>
        <v/>
      </c>
      <c r="R102" s="623">
        <f>IF(C104="変更",'⑧2.変更活動積算内訳（販促）'!U187,IF('⑧1.活動計画変更（販促）'!C104="中止",0,IF('⑧1.活動計画変更（販促）'!B104="報告済",'⑧2.変更活動積算内訳（販促）'!G187,IF('⑧1.活動計画変更（販促）'!C103="上期　変更",'⑧2.変更活動積算内訳（販促）'!N187,IF('⑧1.活動計画変更（販促）'!C103="中止",0,'⑧2.変更活動積算内訳（販促）'!G187)))))</f>
        <v>0</v>
      </c>
      <c r="S102" s="623">
        <f>IF(C104="変更",'⑧2.変更活動積算内訳（販促）'!V187,IF('⑧1.活動計画変更（販促）'!C104="中止",0,IF('⑧1.活動計画変更（販促）'!B104="報告済",'⑧2.変更活動積算内訳（販促）'!H187,IF('⑧1.活動計画変更（販促）'!C103="上期　変更",'⑧2.変更活動積算内訳（販促）'!O187,IF('⑧1.活動計画変更（販促）'!C103="中止",0,'⑧2.変更活動積算内訳（販促）'!H187)))))</f>
        <v>0</v>
      </c>
    </row>
    <row r="103" spans="2:19" ht="36" customHeight="1">
      <c r="B103" s="830"/>
      <c r="C103" s="847" t="str">
        <f>IF('⑦1.活動計画変更（販促）'!C71="変更","上期　変更",IF('⑦1.活動計画変更（販促）'!C71="選択","",'⑦1.活動計画変更（販促）'!C71))</f>
        <v/>
      </c>
      <c r="D103" s="832" t="str">
        <f>IF(C103="上期　変更",'⑦1.活動計画変更（販促）'!D71,IF('⑧1.活動計画変更（販促）'!C103="中止","",""))</f>
        <v/>
      </c>
      <c r="E103" s="833" t="str">
        <f>IF(C103="上期　変更",'⑦1.活動計画変更（販促）'!E71,IF('⑧1.活動計画変更（販促）'!C103="中止","",""))</f>
        <v/>
      </c>
      <c r="F103" s="833" t="str">
        <f>IF(C103="上期　変更",'⑦1.活動計画変更（販促）'!F71,IF('⑧1.活動計画変更（販促）'!C103="中止","",""))</f>
        <v/>
      </c>
      <c r="G103" s="834" t="str">
        <f>IF(C103="上期　変更",'⑦1.活動計画変更（販促）'!G71,IF('⑧1.活動計画変更（販促）'!C103="中止","",""))</f>
        <v/>
      </c>
      <c r="H103" s="852" t="str">
        <f>IF(C103="上期　変更",'⑦1.活動計画変更（販促）'!H71,IF('⑧1.活動計画変更（販促）'!C103="中止","",""))</f>
        <v/>
      </c>
      <c r="I103" s="835" t="str">
        <f>IF(C103="上期　変更",'⑦1.活動計画変更（販促）'!I71,IF('⑧1.活動計画変更（販促）'!C103="中止","",""))</f>
        <v/>
      </c>
      <c r="J103" s="842" t="str">
        <f t="shared" si="14"/>
        <v/>
      </c>
      <c r="M103" s="488"/>
      <c r="N103" s="488"/>
      <c r="O103" s="622"/>
      <c r="P103" s="488"/>
      <c r="Q103" s="488"/>
      <c r="R103" s="172"/>
      <c r="S103" s="172"/>
    </row>
    <row r="104" spans="2:19" ht="36" customHeight="1">
      <c r="B104" s="850" t="str">
        <f>IF('②4.実施状況（販促）'!G37="実施済","報告済","")</f>
        <v/>
      </c>
      <c r="C104" s="598" t="s">
        <v>286</v>
      </c>
      <c r="D104" s="700"/>
      <c r="E104" s="701"/>
      <c r="F104" s="701"/>
      <c r="G104" s="702"/>
      <c r="H104" s="716" t="str">
        <f>IF('⑧2.変更活動積算内訳（販促）'!T327=0,"",'⑧2.変更活動積算内訳（販促）'!T327)</f>
        <v/>
      </c>
      <c r="I104" s="703"/>
      <c r="J104" s="724" t="str">
        <f t="shared" si="14"/>
        <v/>
      </c>
      <c r="M104" s="477"/>
      <c r="N104" s="477"/>
      <c r="O104" s="597"/>
      <c r="P104" s="477"/>
      <c r="Q104" s="477"/>
      <c r="R104" s="159"/>
      <c r="S104" s="159"/>
    </row>
    <row r="105" spans="2:19" ht="36" customHeight="1">
      <c r="B105" s="708" t="str">
        <f>IF('①4.事業内容（販促）'!B38="","",'①4.事業内容（販促）'!B38)</f>
        <v/>
      </c>
      <c r="C105" s="709" t="str">
        <f>IF(B105="","","申請時")</f>
        <v/>
      </c>
      <c r="D105" s="710" t="str">
        <f>IF('①4.事業内容（販促）'!C38="","",'①4.事業内容（販促）'!C38)</f>
        <v/>
      </c>
      <c r="E105" s="711" t="str">
        <f>IF('①4.事業内容（販促）'!D38="","",'①4.事業内容（販促）'!D38)</f>
        <v/>
      </c>
      <c r="F105" s="711" t="str">
        <f>IF('①4.事業内容（販促）'!F38="","",'①4.事業内容（販促）'!F38)</f>
        <v/>
      </c>
      <c r="G105" s="712" t="str">
        <f>IF('①4.事業内容（販促）'!H38="","",'①4.事業内容（販促）'!H38)</f>
        <v/>
      </c>
      <c r="H105" s="715">
        <f>IF('①7.積算内訳（販促）'!F336="","",'①7.積算内訳（販促）'!F336)</f>
        <v>0</v>
      </c>
      <c r="I105" s="713" t="str">
        <f>IF('①6.成果目標（販促）'!G73="","",('①6.成果目標（販促）'!G73*1000))</f>
        <v/>
      </c>
      <c r="J105" s="722" t="str">
        <f t="shared" si="14"/>
        <v/>
      </c>
      <c r="M105" s="488" t="str">
        <f>IF(C107="選択","",IF(C107="中止",-(H105),IF(C107="変更",(H107-H105),"")))</f>
        <v/>
      </c>
      <c r="N105" s="488" t="str">
        <f>IF(C107="選択","",IF(C107="中止",-(I105),IF(C107="変更",(I107-I105),"")))</f>
        <v/>
      </c>
      <c r="O105" s="622" t="str">
        <f t="shared" ref="O105" si="18">IF(B105="","",B105)</f>
        <v/>
      </c>
      <c r="P105" s="488" t="str">
        <f>IF(B105="","",IF(C107="変更",H107,IF(C107="中止",0,IF(B107="報告済",'⑦1.活動計画変更（販促）'!P72,IF(C106="上期　変更",H106,IF(C106="中止",0,H105))))))</f>
        <v/>
      </c>
      <c r="Q105" s="488" t="str">
        <f>IF(B105="","",IF(C107="変更",I107,IF(C107="中止",0,IF(B107="報告済",'⑦1.活動計画変更（販促）'!Q72,IF(C106="上期　変更",I106,IF(C106="中止",0,I105))))))</f>
        <v/>
      </c>
      <c r="R105" s="623">
        <f>IF(C107="変更",'⑧2.変更活動積算内訳（販促）'!U197,IF('⑧1.活動計画変更（販促）'!C107="中止",0,IF('⑧1.活動計画変更（販促）'!B107="報告済",'⑧2.変更活動積算内訳（販促）'!G197,IF('⑧1.活動計画変更（販促）'!C106="上期　変更",'⑧2.変更活動積算内訳（販促）'!N197,IF('⑧1.活動計画変更（販促）'!C106="中止",0,'⑧2.変更活動積算内訳（販促）'!G197)))))</f>
        <v>0</v>
      </c>
      <c r="S105" s="623">
        <f>IF(C107="変更",'⑧2.変更活動積算内訳（販促）'!V197,IF('⑧1.活動計画変更（販促）'!C107="中止",0,IF('⑧1.活動計画変更（販促）'!B107="報告済",'⑧2.変更活動積算内訳（販促）'!H197,IF('⑧1.活動計画変更（販促）'!C106="上期　変更",'⑧2.変更活動積算内訳（販促）'!O197,IF('⑧1.活動計画変更（販促）'!C106="中止",0,'⑧2.変更活動積算内訳（販促）'!H197)))))</f>
        <v>0</v>
      </c>
    </row>
    <row r="106" spans="2:19" ht="36" customHeight="1">
      <c r="B106" s="830"/>
      <c r="C106" s="847" t="str">
        <f>IF('⑦1.活動計画変更（販促）'!C73="変更","上期　変更",IF('⑦1.活動計画変更（販促）'!C73="選択","",'⑦1.活動計画変更（販促）'!C73))</f>
        <v/>
      </c>
      <c r="D106" s="832" t="str">
        <f>IF(C106="上期　変更",'⑦1.活動計画変更（販促）'!D73,IF('⑧1.活動計画変更（販促）'!C106="中止","",""))</f>
        <v/>
      </c>
      <c r="E106" s="833" t="str">
        <f>IF(C106="上期　変更",'⑦1.活動計画変更（販促）'!E73,IF('⑧1.活動計画変更（販促）'!C106="中止","",""))</f>
        <v/>
      </c>
      <c r="F106" s="833" t="str">
        <f>IF(C106="上期　変更",'⑦1.活動計画変更（販促）'!F73,IF('⑧1.活動計画変更（販促）'!C106="中止","",""))</f>
        <v/>
      </c>
      <c r="G106" s="834" t="str">
        <f>IF(C106="上期　変更",'⑦1.活動計画変更（販促）'!G73,IF('⑧1.活動計画変更（販促）'!C106="中止","",""))</f>
        <v/>
      </c>
      <c r="H106" s="852" t="str">
        <f>IF(C106="上期　変更",'⑦1.活動計画変更（販促）'!H73,IF('⑧1.活動計画変更（販促）'!C106="中止","",""))</f>
        <v/>
      </c>
      <c r="I106" s="835" t="str">
        <f>IF(C106="上期　変更",'⑦1.活動計画変更（販促）'!I73,IF('⑧1.活動計画変更（販促）'!C106="中止","",""))</f>
        <v/>
      </c>
      <c r="J106" s="842" t="str">
        <f t="shared" si="14"/>
        <v/>
      </c>
      <c r="M106" s="488"/>
      <c r="N106" s="488"/>
      <c r="O106" s="622"/>
      <c r="P106" s="488"/>
      <c r="Q106" s="488"/>
      <c r="R106" s="172"/>
      <c r="S106" s="172"/>
    </row>
    <row r="107" spans="2:19" ht="36" customHeight="1">
      <c r="B107" s="850" t="str">
        <f>IF('②4.実施状況（販促）'!G38="実施済","報告済","")</f>
        <v/>
      </c>
      <c r="C107" s="598" t="s">
        <v>286</v>
      </c>
      <c r="D107" s="700"/>
      <c r="E107" s="701"/>
      <c r="F107" s="701"/>
      <c r="G107" s="702"/>
      <c r="H107" s="716" t="str">
        <f>IF('⑧2.変更活動積算内訳（販促）'!T337=0,"",'⑧2.変更活動積算内訳（販促）'!T337)</f>
        <v/>
      </c>
      <c r="I107" s="703"/>
      <c r="J107" s="724" t="str">
        <f t="shared" si="14"/>
        <v/>
      </c>
      <c r="M107" s="477"/>
      <c r="N107" s="477"/>
      <c r="O107" s="597"/>
      <c r="P107" s="477"/>
      <c r="Q107" s="477"/>
      <c r="R107" s="159"/>
      <c r="S107" s="159"/>
    </row>
    <row r="108" spans="2:19" ht="36" customHeight="1">
      <c r="B108" s="708" t="str">
        <f>IF('①4.事業内容（販促）'!B39="","",'①4.事業内容（販促）'!B39)</f>
        <v/>
      </c>
      <c r="C108" s="709" t="str">
        <f>IF(B108="","","申請時")</f>
        <v/>
      </c>
      <c r="D108" s="710" t="str">
        <f>IF('①4.事業内容（販促）'!C39="","",'①4.事業内容（販促）'!C39)</f>
        <v/>
      </c>
      <c r="E108" s="711" t="str">
        <f>IF('①4.事業内容（販促）'!D39="","",'①4.事業内容（販促）'!D39)</f>
        <v/>
      </c>
      <c r="F108" s="711" t="str">
        <f>IF('①4.事業内容（販促）'!F39="","",'①4.事業内容（販促）'!F39)</f>
        <v/>
      </c>
      <c r="G108" s="712" t="str">
        <f>IF('①4.事業内容（販促）'!H39="","",'①4.事業内容（販促）'!H39)</f>
        <v/>
      </c>
      <c r="H108" s="715">
        <f>IF('①7.積算内訳（販促）'!F346="","",'①7.積算内訳（販促）'!F346)</f>
        <v>0</v>
      </c>
      <c r="I108" s="713" t="str">
        <f>IF('①6.成果目標（販促）'!G75="","",('①6.成果目標（販促）'!G75*1000))</f>
        <v/>
      </c>
      <c r="J108" s="722" t="str">
        <f t="shared" si="14"/>
        <v/>
      </c>
      <c r="M108" s="488" t="str">
        <f>IF(C110="選択","",IF(C110="中止",-(H108),IF(C110="変更",(H110-H108),"")))</f>
        <v/>
      </c>
      <c r="N108" s="488" t="str">
        <f>IF(C110="選択","",IF(C110="中止",-(I108),IF(C110="変更",(I110-I108),"")))</f>
        <v/>
      </c>
      <c r="O108" s="622" t="str">
        <f t="shared" ref="O108" si="19">IF(B108="","",B108)</f>
        <v/>
      </c>
      <c r="P108" s="488" t="str">
        <f>IF(B108="","",IF(C110="変更",H110,IF(C110="中止",0,IF(B110="報告済",'⑦1.活動計画変更（販促）'!P74,IF(C109="上期　変更",H109,IF(C109="中止",0,H108))))))</f>
        <v/>
      </c>
      <c r="Q108" s="488" t="str">
        <f>IF(B108="","",IF(C110="変更",I110,IF(C110="中止",0,IF(B110="報告済",'⑦1.活動計画変更（販促）'!Q74,IF(C109="上期　変更",I109,IF(C109="中止",0,I108))))))</f>
        <v/>
      </c>
      <c r="R108" s="623">
        <f>IF(C110="変更",'⑧2.変更活動積算内訳（販促）'!U207,IF('⑧1.活動計画変更（販促）'!C110="中止",0,IF('⑧1.活動計画変更（販促）'!B110="報告済",'⑧2.変更活動積算内訳（販促）'!G207,IF('⑧1.活動計画変更（販促）'!C109="上期　変更",'⑧2.変更活動積算内訳（販促）'!N207,IF('⑧1.活動計画変更（販促）'!C109="中止",0,'⑧2.変更活動積算内訳（販促）'!G207)))))</f>
        <v>0</v>
      </c>
      <c r="S108" s="623">
        <f>IF(C110="変更",'⑧2.変更活動積算内訳（販促）'!V207,IF('⑧1.活動計画変更（販促）'!C110="中止",0,IF('⑧1.活動計画変更（販促）'!B110="報告済",'⑧2.変更活動積算内訳（販促）'!H207,IF('⑧1.活動計画変更（販促）'!C109="上期　変更",'⑧2.変更活動積算内訳（販促）'!O207,IF('⑧1.活動計画変更（販促）'!C109="中止",0,'⑧2.変更活動積算内訳（販促）'!H207)))))</f>
        <v>0</v>
      </c>
    </row>
    <row r="109" spans="2:19" ht="36" customHeight="1">
      <c r="B109" s="830"/>
      <c r="C109" s="847" t="str">
        <f>IF('⑦1.活動計画変更（販促）'!C75="変更","上期　変更",IF('⑦1.活動計画変更（販促）'!C75="選択","",'⑦1.活動計画変更（販促）'!C75))</f>
        <v/>
      </c>
      <c r="D109" s="832" t="str">
        <f>IF(C109="上期　変更",'⑦1.活動計画変更（販促）'!D75,IF('⑧1.活動計画変更（販促）'!C109="中止","",""))</f>
        <v/>
      </c>
      <c r="E109" s="833" t="str">
        <f>IF(C109="上期　変更",'⑦1.活動計画変更（販促）'!E75,IF('⑧1.活動計画変更（販促）'!C109="中止","",""))</f>
        <v/>
      </c>
      <c r="F109" s="833" t="str">
        <f>IF(C109="上期　変更",'⑦1.活動計画変更（販促）'!F75,IF('⑧1.活動計画変更（販促）'!C109="中止","",""))</f>
        <v/>
      </c>
      <c r="G109" s="834" t="str">
        <f>IF(C109="上期　変更",'⑦1.活動計画変更（販促）'!G75,IF('⑧1.活動計画変更（販促）'!C109="中止","",""))</f>
        <v/>
      </c>
      <c r="H109" s="852" t="str">
        <f>IF(C109="上期　変更",'⑦1.活動計画変更（販促）'!H75,IF('⑧1.活動計画変更（販促）'!C109="中止","",""))</f>
        <v/>
      </c>
      <c r="I109" s="835" t="str">
        <f>IF(C109="上期　変更",'⑦1.活動計画変更（販促）'!I75,IF('⑧1.活動計画変更（販促）'!C109="中止","",""))</f>
        <v/>
      </c>
      <c r="J109" s="842" t="str">
        <f t="shared" si="14"/>
        <v/>
      </c>
      <c r="M109" s="488"/>
      <c r="N109" s="488"/>
      <c r="O109" s="622"/>
      <c r="P109" s="488"/>
      <c r="Q109" s="488"/>
      <c r="R109" s="172"/>
      <c r="S109" s="172"/>
    </row>
    <row r="110" spans="2:19" ht="36" customHeight="1">
      <c r="B110" s="850" t="str">
        <f>IF('②4.実施状況（販促）'!G39="実施済","報告済","")</f>
        <v/>
      </c>
      <c r="C110" s="598" t="s">
        <v>286</v>
      </c>
      <c r="D110" s="700"/>
      <c r="E110" s="701"/>
      <c r="F110" s="701"/>
      <c r="G110" s="702"/>
      <c r="H110" s="716" t="str">
        <f>IF('⑧2.変更活動積算内訳（販促）'!T347=0,"",'⑧2.変更活動積算内訳（販促）'!T347)</f>
        <v/>
      </c>
      <c r="I110" s="703"/>
      <c r="J110" s="724" t="str">
        <f t="shared" si="14"/>
        <v/>
      </c>
      <c r="M110" s="477"/>
      <c r="N110" s="477"/>
      <c r="O110" s="597"/>
      <c r="P110" s="477"/>
      <c r="Q110" s="477"/>
      <c r="R110" s="159"/>
      <c r="S110" s="159"/>
    </row>
    <row r="111" spans="2:19" ht="36" customHeight="1">
      <c r="B111" s="708" t="str">
        <f>IF('①4.事業内容（販促）'!B40="","",'①4.事業内容（販促）'!B40)</f>
        <v/>
      </c>
      <c r="C111" s="709" t="str">
        <f>IF(B111="","","申請時")</f>
        <v/>
      </c>
      <c r="D111" s="710" t="str">
        <f>IF('①4.事業内容（販促）'!C40="","",'①4.事業内容（販促）'!C40)</f>
        <v/>
      </c>
      <c r="E111" s="711" t="str">
        <f>IF('①4.事業内容（販促）'!D40="","",'①4.事業内容（販促）'!D40)</f>
        <v/>
      </c>
      <c r="F111" s="711" t="str">
        <f>IF('①4.事業内容（販促）'!F40="","",'①4.事業内容（販促）'!F40)</f>
        <v/>
      </c>
      <c r="G111" s="712" t="str">
        <f>IF('①4.事業内容（販促）'!H40="","",'①4.事業内容（販促）'!H40)</f>
        <v/>
      </c>
      <c r="H111" s="715">
        <f>IF('①7.積算内訳（販促）'!F356="","",'①7.積算内訳（販促）'!F356)</f>
        <v>0</v>
      </c>
      <c r="I111" s="713" t="str">
        <f>IF('①6.成果目標（販促）'!G77="","",('①6.成果目標（販促）'!G77*1000))</f>
        <v/>
      </c>
      <c r="J111" s="722" t="str">
        <f t="shared" si="14"/>
        <v/>
      </c>
      <c r="M111" s="488" t="str">
        <f>IF(C113="選択","",IF(C113="中止",-(H111),IF(C113="変更",(H113-H111),"")))</f>
        <v/>
      </c>
      <c r="N111" s="488" t="str">
        <f>IF(C113="選択","",IF(C113="中止",-(I111),IF(C113="変更",(I113-I111),"")))</f>
        <v/>
      </c>
      <c r="O111" s="622" t="str">
        <f t="shared" ref="O111" si="20">IF(B111="","",B111)</f>
        <v/>
      </c>
      <c r="P111" s="488" t="str">
        <f>IF(B111="","",IF(C113="変更",H113,IF(C113="中止",0,IF(B113="報告済",'⑦1.活動計画変更（販促）'!P76,IF(C112="上期　変更",H112,IF(C112="中止",0,H111))))))</f>
        <v/>
      </c>
      <c r="Q111" s="488" t="str">
        <f>IF(B111="","",IF(C113="変更",I113,IF(C113="中止",0,IF(B113="報告済",'⑦1.活動計画変更（販促）'!Q76,IF(C112="上期　変更",I112,IF(C112="中止",0,I111))))))</f>
        <v/>
      </c>
      <c r="R111" s="623">
        <f>IF(C113="変更",'⑧2.変更活動積算内訳（販促）'!U217,IF('⑧1.活動計画変更（販促）'!C113="中止",0,IF('⑧1.活動計画変更（販促）'!B113="報告済",'⑧2.変更活動積算内訳（販促）'!G217,IF('⑧1.活動計画変更（販促）'!C112="上期　変更",'⑧2.変更活動積算内訳（販促）'!N217,IF('⑧1.活動計画変更（販促）'!C112="中止",0,'⑧2.変更活動積算内訳（販促）'!G217)))))</f>
        <v>0</v>
      </c>
      <c r="S111" s="623">
        <f>IF(C113="変更",'⑧2.変更活動積算内訳（販促）'!V217,IF('⑧1.活動計画変更（販促）'!C113="中止",0,IF('⑧1.活動計画変更（販促）'!B113="報告済",'⑧2.変更活動積算内訳（販促）'!H217,IF('⑧1.活動計画変更（販促）'!C112="上期　変更",'⑧2.変更活動積算内訳（販促）'!O217,IF('⑧1.活動計画変更（販促）'!C112="中止",0,'⑧2.変更活動積算内訳（販促）'!H217)))))</f>
        <v>0</v>
      </c>
    </row>
    <row r="112" spans="2:19" ht="36" customHeight="1">
      <c r="B112" s="830"/>
      <c r="C112" s="847" t="str">
        <f>IF('⑦1.活動計画変更（販促）'!C77="変更","上期　変更",IF('⑦1.活動計画変更（販促）'!C77="選択","",'⑦1.活動計画変更（販促）'!C77))</f>
        <v/>
      </c>
      <c r="D112" s="832" t="str">
        <f>IF(C112="上期　変更",'⑦1.活動計画変更（販促）'!D77,IF('⑧1.活動計画変更（販促）'!C112="中止","",""))</f>
        <v/>
      </c>
      <c r="E112" s="833" t="str">
        <f>IF(C112="上期　変更",'⑦1.活動計画変更（販促）'!E77,IF('⑧1.活動計画変更（販促）'!C112="中止","",""))</f>
        <v/>
      </c>
      <c r="F112" s="833" t="str">
        <f>IF(C112="上期　変更",'⑦1.活動計画変更（販促）'!F77,IF('⑧1.活動計画変更（販促）'!C112="中止","",""))</f>
        <v/>
      </c>
      <c r="G112" s="834" t="str">
        <f>IF(C112="上期　変更",'⑦1.活動計画変更（販促）'!G77,IF('⑧1.活動計画変更（販促）'!C112="中止","",""))</f>
        <v/>
      </c>
      <c r="H112" s="852" t="str">
        <f>IF(C112="上期　変更",'⑦1.活動計画変更（販促）'!H77,IF('⑧1.活動計画変更（販促）'!C112="中止","",""))</f>
        <v/>
      </c>
      <c r="I112" s="835" t="str">
        <f>IF(C112="上期　変更",'⑦1.活動計画変更（販促）'!I77,IF('⑧1.活動計画変更（販促）'!C112="中止","",""))</f>
        <v/>
      </c>
      <c r="J112" s="842" t="str">
        <f t="shared" si="14"/>
        <v/>
      </c>
      <c r="M112" s="488"/>
      <c r="N112" s="488"/>
      <c r="O112" s="622"/>
      <c r="P112" s="488"/>
      <c r="Q112" s="488"/>
      <c r="R112" s="172"/>
      <c r="S112" s="172"/>
    </row>
    <row r="113" spans="2:19" ht="36" customHeight="1">
      <c r="B113" s="850" t="str">
        <f>IF('②4.実施状況（販促）'!G40="実施済","報告済","")</f>
        <v/>
      </c>
      <c r="C113" s="598" t="s">
        <v>286</v>
      </c>
      <c r="D113" s="700"/>
      <c r="E113" s="701"/>
      <c r="F113" s="701"/>
      <c r="G113" s="702"/>
      <c r="H113" s="716" t="str">
        <f>IF('⑧2.変更活動積算内訳（販促）'!T357=0,"",'⑧2.変更活動積算内訳（販促）'!T357)</f>
        <v/>
      </c>
      <c r="I113" s="703"/>
      <c r="J113" s="724" t="str">
        <f t="shared" si="14"/>
        <v/>
      </c>
      <c r="M113" s="477"/>
      <c r="N113" s="477"/>
      <c r="O113" s="597"/>
      <c r="P113" s="477"/>
      <c r="Q113" s="477"/>
      <c r="R113" s="159"/>
      <c r="S113" s="159"/>
    </row>
    <row r="114" spans="2:19" ht="36" customHeight="1">
      <c r="B114" s="708" t="str">
        <f>IF('①4.事業内容（販促）'!B41="","",'①4.事業内容（販促）'!B41)</f>
        <v/>
      </c>
      <c r="C114" s="709" t="str">
        <f>IF(B114="","","申請時")</f>
        <v/>
      </c>
      <c r="D114" s="710" t="str">
        <f>IF('①4.事業内容（販促）'!C41="","",'①4.事業内容（販促）'!C41)</f>
        <v/>
      </c>
      <c r="E114" s="711" t="str">
        <f>IF('①4.事業内容（販促）'!D41="","",'①4.事業内容（販促）'!D41)</f>
        <v/>
      </c>
      <c r="F114" s="711" t="str">
        <f>IF('①4.事業内容（販促）'!F41="","",'①4.事業内容（販促）'!F41)</f>
        <v/>
      </c>
      <c r="G114" s="712" t="str">
        <f>IF('①4.事業内容（販促）'!H41="","",'①4.事業内容（販促）'!H41)</f>
        <v/>
      </c>
      <c r="H114" s="715">
        <f>IF('①7.積算内訳（販促）'!F366="","",'①7.積算内訳（販促）'!F366)</f>
        <v>0</v>
      </c>
      <c r="I114" s="713" t="str">
        <f>IF('①6.成果目標（販促）'!G79="","",('①6.成果目標（販促）'!G79*1000))</f>
        <v/>
      </c>
      <c r="J114" s="722" t="str">
        <f t="shared" si="14"/>
        <v/>
      </c>
      <c r="M114" s="488" t="str">
        <f>IF(C116="選択","",IF(C116="中止",-(H114),IF(C116="変更",(H116-H114),"")))</f>
        <v/>
      </c>
      <c r="N114" s="488" t="str">
        <f>IF(C116="選択","",IF(C116="中止",-(I114),IF(C116="変更",(I116-I114),"")))</f>
        <v/>
      </c>
      <c r="O114" s="622" t="str">
        <f t="shared" ref="O114" si="21">IF(B114="","",B114)</f>
        <v/>
      </c>
      <c r="P114" s="488" t="str">
        <f>IF(B114="","",IF(C116="変更",H116,IF(C116="中止",0,IF(B116="報告済",'⑦1.活動計画変更（販促）'!P78,IF(C115="上期　変更",H115,IF(C115="中止",0,H114))))))</f>
        <v/>
      </c>
      <c r="Q114" s="488" t="str">
        <f>IF(B114="","",IF(C116="変更",I116,IF(C116="中止",0,IF(B116="報告済",'⑦1.活動計画変更（販促）'!Q78,IF(C115="上期　変更",I115,IF(C115="中止",0,I114))))))</f>
        <v/>
      </c>
      <c r="R114" s="623">
        <f>IF(C116="変更",'⑧2.変更活動積算内訳（販促）'!U227,IF('⑧1.活動計画変更（販促）'!C116="中止",0,IF('⑧1.活動計画変更（販促）'!B116="報告済",'⑧2.変更活動積算内訳（販促）'!G227,IF('⑧1.活動計画変更（販促）'!C115="上期　変更",'⑧2.変更活動積算内訳（販促）'!N227,IF('⑧1.活動計画変更（販促）'!C115="中止",0,'⑧2.変更活動積算内訳（販促）'!G227)))))</f>
        <v>0</v>
      </c>
      <c r="S114" s="623">
        <f>IF(C116="変更",'⑧2.変更活動積算内訳（販促）'!V227,IF('⑧1.活動計画変更（販促）'!C116="中止",0,IF('⑧1.活動計画変更（販促）'!B116="報告済",'⑧2.変更活動積算内訳（販促）'!H227,IF('⑧1.活動計画変更（販促）'!C115="上期　変更",'⑧2.変更活動積算内訳（販促）'!O227,IF('⑧1.活動計画変更（販促）'!C115="中止",0,'⑧2.変更活動積算内訳（販促）'!H227)))))</f>
        <v>0</v>
      </c>
    </row>
    <row r="115" spans="2:19" ht="36" customHeight="1">
      <c r="B115" s="830"/>
      <c r="C115" s="847" t="str">
        <f>IF('⑦1.活動計画変更（販促）'!C79="変更","上期　変更",IF('⑦1.活動計画変更（販促）'!C79="選択","",'⑦1.活動計画変更（販促）'!C79))</f>
        <v/>
      </c>
      <c r="D115" s="832" t="str">
        <f>IF(C115="上期　変更",'⑦1.活動計画変更（販促）'!D79,IF('⑧1.活動計画変更（販促）'!C115="中止","",""))</f>
        <v/>
      </c>
      <c r="E115" s="833" t="str">
        <f>IF(C115="上期　変更",'⑦1.活動計画変更（販促）'!E79,IF('⑧1.活動計画変更（販促）'!C115="中止","",""))</f>
        <v/>
      </c>
      <c r="F115" s="833" t="str">
        <f>IF(C115="上期　変更",'⑦1.活動計画変更（販促）'!F79,IF('⑧1.活動計画変更（販促）'!C115="中止","",""))</f>
        <v/>
      </c>
      <c r="G115" s="834" t="str">
        <f>IF(C115="上期　変更",'⑦1.活動計画変更（販促）'!G79,IF('⑧1.活動計画変更（販促）'!C115="中止","",""))</f>
        <v/>
      </c>
      <c r="H115" s="852" t="str">
        <f>IF(C115="上期　変更",'⑦1.活動計画変更（販促）'!H79,IF('⑧1.活動計画変更（販促）'!C115="中止","",""))</f>
        <v/>
      </c>
      <c r="I115" s="835" t="str">
        <f>IF(C115="上期　変更",'⑦1.活動計画変更（販促）'!I79,IF('⑧1.活動計画変更（販促）'!C115="中止","",""))</f>
        <v/>
      </c>
      <c r="J115" s="842" t="str">
        <f t="shared" si="14"/>
        <v/>
      </c>
      <c r="M115" s="488"/>
      <c r="N115" s="488"/>
      <c r="O115" s="622"/>
      <c r="P115" s="488"/>
      <c r="Q115" s="488"/>
      <c r="R115" s="172"/>
      <c r="S115" s="172"/>
    </row>
    <row r="116" spans="2:19" ht="36" customHeight="1">
      <c r="B116" s="850" t="str">
        <f>IF('②4.実施状況（販促）'!G41="実施済","報告済","")</f>
        <v/>
      </c>
      <c r="C116" s="598" t="s">
        <v>286</v>
      </c>
      <c r="D116" s="700"/>
      <c r="E116" s="701"/>
      <c r="F116" s="701"/>
      <c r="G116" s="702"/>
      <c r="H116" s="716" t="str">
        <f>IF('⑧2.変更活動積算内訳（販促）'!T367=0,"",'⑧2.変更活動積算内訳（販促）'!T367)</f>
        <v/>
      </c>
      <c r="I116" s="703"/>
      <c r="J116" s="724" t="str">
        <f t="shared" si="14"/>
        <v/>
      </c>
      <c r="M116" s="477"/>
      <c r="N116" s="477"/>
      <c r="O116" s="597"/>
      <c r="P116" s="477"/>
      <c r="Q116" s="477"/>
      <c r="R116" s="159"/>
      <c r="S116" s="159"/>
    </row>
    <row r="117" spans="2:19" ht="36" customHeight="1">
      <c r="B117" s="708" t="str">
        <f>IF('①4.事業内容（販促）'!B42="","",'①4.事業内容（販促）'!B42)</f>
        <v/>
      </c>
      <c r="C117" s="709" t="str">
        <f>IF(B117="","","申請時")</f>
        <v/>
      </c>
      <c r="D117" s="710" t="str">
        <f>IF('①4.事業内容（販促）'!C42="","",'①4.事業内容（販促）'!C42)</f>
        <v/>
      </c>
      <c r="E117" s="711" t="str">
        <f>IF('①4.事業内容（販促）'!D42="","",'①4.事業内容（販促）'!D42)</f>
        <v/>
      </c>
      <c r="F117" s="711" t="str">
        <f>IF('①4.事業内容（販促）'!F42="","",'①4.事業内容（販促）'!F42)</f>
        <v/>
      </c>
      <c r="G117" s="712" t="str">
        <f>IF('①4.事業内容（販促）'!H42="","",'①4.事業内容（販促）'!H42)</f>
        <v/>
      </c>
      <c r="H117" s="715">
        <f>IF('①7.積算内訳（販促）'!F376="","",'①7.積算内訳（販促）'!F376)</f>
        <v>0</v>
      </c>
      <c r="I117" s="713" t="str">
        <f>IF('①6.成果目標（販促）'!G81="","",('①6.成果目標（販促）'!G81*1000))</f>
        <v/>
      </c>
      <c r="J117" s="722" t="str">
        <f t="shared" si="14"/>
        <v/>
      </c>
      <c r="M117" s="488" t="str">
        <f>IF(C119="選択","",IF(C119="中止",-(H117),IF(C119="変更",(H119-H117),"")))</f>
        <v/>
      </c>
      <c r="N117" s="488" t="str">
        <f>IF(C119="選択","",IF(C119="中止",-(I117),IF(C119="変更",(I119-I117),"")))</f>
        <v/>
      </c>
      <c r="O117" s="622" t="str">
        <f t="shared" ref="O117" si="22">IF(B117="","",B117)</f>
        <v/>
      </c>
      <c r="P117" s="488" t="str">
        <f>IF(B117="","",IF(C119="変更",H119,IF(C119="中止",0,IF(B119="報告済",'⑦1.活動計画変更（販促）'!P80,IF(C118="上期　変更",H118,IF(C118="中止",0,H117))))))</f>
        <v/>
      </c>
      <c r="Q117" s="488" t="str">
        <f>IF(B117="","",IF(C119="変更",I119,IF(C119="中止",0,IF(B119="報告済",'⑦1.活動計画変更（販促）'!Q80,IF(C118="上期　変更",I118,IF(C118="中止",0,I117))))))</f>
        <v/>
      </c>
      <c r="R117" s="623">
        <f>IF(C119="変更",'⑧2.変更活動積算内訳（販促）'!U237,IF('⑧1.活動計画変更（販促）'!C119="中止",0,IF('⑧1.活動計画変更（販促）'!B119="報告済",'⑧2.変更活動積算内訳（販促）'!G237,IF('⑧1.活動計画変更（販促）'!C118="上期　変更",'⑧2.変更活動積算内訳（販促）'!N237,IF('⑧1.活動計画変更（販促）'!C118="中止",0,'⑧2.変更活動積算内訳（販促）'!G237)))))</f>
        <v>0</v>
      </c>
      <c r="S117" s="623">
        <f>IF(C119="変更",'⑧2.変更活動積算内訳（販促）'!V237,IF('⑧1.活動計画変更（販促）'!C119="中止",0,IF('⑧1.活動計画変更（販促）'!B119="報告済",'⑧2.変更活動積算内訳（販促）'!H237,IF('⑧1.活動計画変更（販促）'!C118="上期　変更",'⑧2.変更活動積算内訳（販促）'!O237,IF('⑧1.活動計画変更（販促）'!C118="中止",0,'⑧2.変更活動積算内訳（販促）'!H237)))))</f>
        <v>0</v>
      </c>
    </row>
    <row r="118" spans="2:19" ht="36" customHeight="1">
      <c r="B118" s="830"/>
      <c r="C118" s="847" t="str">
        <f>IF('⑦1.活動計画変更（販促）'!C81="変更","上期　変更",IF('⑦1.活動計画変更（販促）'!C81="選択","",'⑦1.活動計画変更（販促）'!C81))</f>
        <v/>
      </c>
      <c r="D118" s="832" t="str">
        <f>IF(C118="上期　変更",'⑦1.活動計画変更（販促）'!D81,IF('⑧1.活動計画変更（販促）'!C118="中止","",""))</f>
        <v/>
      </c>
      <c r="E118" s="833" t="str">
        <f>IF(C118="上期　変更",'⑦1.活動計画変更（販促）'!E81,IF('⑧1.活動計画変更（販促）'!C118="中止","",""))</f>
        <v/>
      </c>
      <c r="F118" s="833" t="str">
        <f>IF(C118="上期　変更",'⑦1.活動計画変更（販促）'!F81,IF('⑧1.活動計画変更（販促）'!C118="中止","",""))</f>
        <v/>
      </c>
      <c r="G118" s="834" t="str">
        <f>IF(C118="上期　変更",'⑦1.活動計画変更（販促）'!G81,IF('⑧1.活動計画変更（販促）'!C118="中止","",""))</f>
        <v/>
      </c>
      <c r="H118" s="852" t="str">
        <f>IF(C118="上期　変更",'⑦1.活動計画変更（販促）'!H81,IF('⑧1.活動計画変更（販促）'!C118="中止","",""))</f>
        <v/>
      </c>
      <c r="I118" s="835" t="str">
        <f>IF(C118="上期　変更",'⑦1.活動計画変更（販促）'!I81,IF('⑧1.活動計画変更（販促）'!C118="中止","",""))</f>
        <v/>
      </c>
      <c r="J118" s="842" t="str">
        <f t="shared" si="14"/>
        <v/>
      </c>
      <c r="M118" s="488"/>
      <c r="N118" s="488"/>
      <c r="O118" s="622"/>
      <c r="P118" s="488"/>
      <c r="Q118" s="488"/>
      <c r="R118" s="172"/>
      <c r="S118" s="172"/>
    </row>
    <row r="119" spans="2:19" ht="36" customHeight="1">
      <c r="B119" s="850" t="str">
        <f>IF('②4.実施状況（販促）'!G42="実施済","報告済","")</f>
        <v/>
      </c>
      <c r="C119" s="598" t="s">
        <v>286</v>
      </c>
      <c r="D119" s="700"/>
      <c r="E119" s="701"/>
      <c r="F119" s="701"/>
      <c r="G119" s="702"/>
      <c r="H119" s="716" t="str">
        <f>IF('⑧2.変更活動積算内訳（販促）'!T377=0,"",'⑧2.変更活動積算内訳（販促）'!T377)</f>
        <v/>
      </c>
      <c r="I119" s="703"/>
      <c r="J119" s="724" t="str">
        <f t="shared" si="14"/>
        <v/>
      </c>
      <c r="M119" s="477"/>
      <c r="N119" s="477"/>
      <c r="O119" s="597"/>
      <c r="P119" s="477"/>
      <c r="Q119" s="477"/>
      <c r="R119" s="159"/>
      <c r="S119" s="159"/>
    </row>
    <row r="120" spans="2:19" ht="36" customHeight="1">
      <c r="B120" s="708" t="str">
        <f>IF('①4.事業内容（販促）'!B43="","",'①4.事業内容（販促）'!B43)</f>
        <v/>
      </c>
      <c r="C120" s="709" t="str">
        <f>IF(B120="","","申請時")</f>
        <v/>
      </c>
      <c r="D120" s="710" t="str">
        <f>IF('①4.事業内容（販促）'!C43="","",'①4.事業内容（販促）'!C43)</f>
        <v/>
      </c>
      <c r="E120" s="711" t="str">
        <f>IF('①4.事業内容（販促）'!D43="","",'①4.事業内容（販促）'!D43)</f>
        <v/>
      </c>
      <c r="F120" s="711" t="str">
        <f>IF('①4.事業内容（販促）'!F43="","",'①4.事業内容（販促）'!F43)</f>
        <v/>
      </c>
      <c r="G120" s="712" t="str">
        <f>IF('①4.事業内容（販促）'!H43="","",'①4.事業内容（販促）'!H43)</f>
        <v/>
      </c>
      <c r="H120" s="715">
        <f>IF('①7.積算内訳（販促）'!F386="","",'①7.積算内訳（販促）'!F386)</f>
        <v>0</v>
      </c>
      <c r="I120" s="713" t="str">
        <f>IF('①6.成果目標（販促）'!G83="","",('①6.成果目標（販促）'!G83*1000))</f>
        <v/>
      </c>
      <c r="J120" s="722" t="str">
        <f t="shared" si="14"/>
        <v/>
      </c>
      <c r="M120" s="488" t="str">
        <f>IF(C122="選択","",IF(C122="中止",-(H120),IF(C122="変更",(H122-H120),"")))</f>
        <v/>
      </c>
      <c r="N120" s="488" t="str">
        <f>IF(C122="選択","",IF(C122="中止",-(I120),IF(C122="変更",(I122-I120),"")))</f>
        <v/>
      </c>
      <c r="O120" s="622" t="str">
        <f t="shared" ref="O120" si="23">IF(B120="","",B120)</f>
        <v/>
      </c>
      <c r="P120" s="488" t="str">
        <f>IF(B120="","",IF(C122="変更",H122,IF(C122="中止",0,IF(B122="報告済",'⑦1.活動計画変更（販促）'!P82,IF(C121="上期　変更",H121,IF(C121="中止",0,H120))))))</f>
        <v/>
      </c>
      <c r="Q120" s="488" t="str">
        <f>IF(B120="","",IF(C122="変更",I122,IF(C122="中止",0,IF(B122="報告済",'⑦1.活動計画変更（販促）'!Q82,IF(C121="上期　変更",I121,IF(C121="中止",0,I120))))))</f>
        <v/>
      </c>
      <c r="R120" s="623">
        <f>IF(C122="変更",'⑧2.変更活動積算内訳（販促）'!U247,IF('⑧1.活動計画変更（販促）'!C122="中止",0,IF('⑧1.活動計画変更（販促）'!B122="報告済",'⑧2.変更活動積算内訳（販促）'!G247,IF('⑧1.活動計画変更（販促）'!C121="上期　変更",'⑧2.変更活動積算内訳（販促）'!N247,IF('⑧1.活動計画変更（販促）'!C121="中止",0,'⑧2.変更活動積算内訳（販促）'!G247)))))</f>
        <v>0</v>
      </c>
      <c r="S120" s="623">
        <f>IF(C122="変更",'⑧2.変更活動積算内訳（販促）'!V247,IF('⑧1.活動計画変更（販促）'!C122="中止",0,IF('⑧1.活動計画変更（販促）'!B122="報告済",'⑧2.変更活動積算内訳（販促）'!H247,IF('⑧1.活動計画変更（販促）'!C121="上期　変更",'⑧2.変更活動積算内訳（販促）'!O247,IF('⑧1.活動計画変更（販促）'!C121="中止",0,'⑧2.変更活動積算内訳（販促）'!H247)))))</f>
        <v>0</v>
      </c>
    </row>
    <row r="121" spans="2:19" ht="36" customHeight="1">
      <c r="B121" s="830"/>
      <c r="C121" s="847" t="str">
        <f>IF('⑦1.活動計画変更（販促）'!C83="変更","上期　変更",IF('⑦1.活動計画変更（販促）'!C83="選択","",'⑦1.活動計画変更（販促）'!C83))</f>
        <v/>
      </c>
      <c r="D121" s="832" t="str">
        <f>IF(C121="上期　変更",'⑦1.活動計画変更（販促）'!D83,IF('⑧1.活動計画変更（販促）'!C121="中止","",""))</f>
        <v/>
      </c>
      <c r="E121" s="833" t="str">
        <f>IF(C121="上期　変更",'⑦1.活動計画変更（販促）'!E83,IF('⑧1.活動計画変更（販促）'!C121="中止","",""))</f>
        <v/>
      </c>
      <c r="F121" s="833" t="str">
        <f>IF(C121="上期　変更",'⑦1.活動計画変更（販促）'!F83,IF('⑧1.活動計画変更（販促）'!C121="中止","",""))</f>
        <v/>
      </c>
      <c r="G121" s="834" t="str">
        <f>IF(C121="上期　変更",'⑦1.活動計画変更（販促）'!G83,IF('⑧1.活動計画変更（販促）'!C121="中止","",""))</f>
        <v/>
      </c>
      <c r="H121" s="852" t="str">
        <f>IF(C121="上期　変更",'⑦1.活動計画変更（販促）'!H83,IF('⑧1.活動計画変更（販促）'!C121="中止","",""))</f>
        <v/>
      </c>
      <c r="I121" s="835" t="str">
        <f>IF(C121="上期　変更",'⑦1.活動計画変更（販促）'!I83,IF('⑧1.活動計画変更（販促）'!C121="中止","",""))</f>
        <v/>
      </c>
      <c r="J121" s="842" t="str">
        <f t="shared" si="14"/>
        <v/>
      </c>
      <c r="M121" s="488"/>
      <c r="N121" s="488"/>
      <c r="O121" s="622"/>
      <c r="P121" s="488"/>
      <c r="Q121" s="488"/>
      <c r="R121" s="172"/>
      <c r="S121" s="172"/>
    </row>
    <row r="122" spans="2:19" ht="36" customHeight="1">
      <c r="B122" s="850" t="str">
        <f>IF('②4.実施状況（販促）'!G43="実施済","報告済","")</f>
        <v/>
      </c>
      <c r="C122" s="598" t="s">
        <v>286</v>
      </c>
      <c r="D122" s="700"/>
      <c r="E122" s="701"/>
      <c r="F122" s="701"/>
      <c r="G122" s="702"/>
      <c r="H122" s="716" t="str">
        <f>IF('⑧2.変更活動積算内訳（販促）'!T387=0,"",'⑧2.変更活動積算内訳（販促）'!T387)</f>
        <v/>
      </c>
      <c r="I122" s="703"/>
      <c r="J122" s="724" t="str">
        <f t="shared" si="14"/>
        <v/>
      </c>
      <c r="M122" s="477"/>
      <c r="N122" s="477"/>
      <c r="O122" s="597"/>
      <c r="P122" s="477"/>
      <c r="Q122" s="477"/>
      <c r="R122" s="159"/>
      <c r="S122" s="159"/>
    </row>
    <row r="123" spans="2:19" ht="36" customHeight="1">
      <c r="B123" s="708" t="str">
        <f>IF('①4.事業内容（販促）'!B44="","",'①4.事業内容（販促）'!B44)</f>
        <v/>
      </c>
      <c r="C123" s="709" t="str">
        <f>IF(B123="","","申請時")</f>
        <v/>
      </c>
      <c r="D123" s="710" t="str">
        <f>IF('①4.事業内容（販促）'!C44="","",'①4.事業内容（販促）'!C44)</f>
        <v/>
      </c>
      <c r="E123" s="711" t="str">
        <f>IF('①4.事業内容（販促）'!D44="","",'①4.事業内容（販促）'!D44)</f>
        <v/>
      </c>
      <c r="F123" s="711" t="str">
        <f>IF('①4.事業内容（販促）'!F44="","",'①4.事業内容（販促）'!F44)</f>
        <v/>
      </c>
      <c r="G123" s="712" t="str">
        <f>IF('①4.事業内容（販促）'!H44="","",'①4.事業内容（販促）'!H44)</f>
        <v/>
      </c>
      <c r="H123" s="715">
        <f>IF('①7.積算内訳（販促）'!F396="","",'①7.積算内訳（販促）'!F396)</f>
        <v>0</v>
      </c>
      <c r="I123" s="713" t="str">
        <f>IF('①6.成果目標（販促）'!G85="","",('①6.成果目標（販促）'!G85*1000))</f>
        <v/>
      </c>
      <c r="J123" s="722" t="str">
        <f t="shared" si="14"/>
        <v/>
      </c>
      <c r="M123" s="488" t="str">
        <f>IF(C125="選択","",IF(C125="中止",-(H123),IF(C125="変更",(H125-H123),"")))</f>
        <v/>
      </c>
      <c r="N123" s="488" t="str">
        <f>IF(C125="選択","",IF(C125="中止",-(I123),IF(C125="変更",(I125-I123),"")))</f>
        <v/>
      </c>
      <c r="O123" s="622" t="str">
        <f t="shared" ref="O123" si="24">IF(B123="","",B123)</f>
        <v/>
      </c>
      <c r="P123" s="488" t="str">
        <f>IF(B123="","",IF(C125="変更",H125,IF(C125="中止",0,IF(B125="報告済",'⑦1.活動計画変更（販促）'!P84,IF(C124="上期　変更",H124,IF(C124="中止",0,H123))))))</f>
        <v/>
      </c>
      <c r="Q123" s="488" t="str">
        <f>IF(B123="","",IF(C125="変更",I125,IF(C125="中止",0,IF(B125="報告済",'⑦1.活動計画変更（販促）'!Q84,IF(C124="上期　変更",I124,IF(C124="中止",0,I123))))))</f>
        <v/>
      </c>
      <c r="R123" s="623">
        <f>IF(C125="変更",'⑧2.変更活動積算内訳（販促）'!U257,IF('⑧1.活動計画変更（販促）'!C125="中止",0,IF('⑧1.活動計画変更（販促）'!B125="報告済",'⑧2.変更活動積算内訳（販促）'!G257,IF('⑧1.活動計画変更（販促）'!C124="上期　変更",'⑧2.変更活動積算内訳（販促）'!N257,IF('⑧1.活動計画変更（販促）'!C124="中止",0,'⑧2.変更活動積算内訳（販促）'!G257)))))</f>
        <v>0</v>
      </c>
      <c r="S123" s="623">
        <f>IF(C125="変更",'⑧2.変更活動積算内訳（販促）'!V257,IF('⑧1.活動計画変更（販促）'!C125="中止",0,IF('⑧1.活動計画変更（販促）'!B125="報告済",'⑧2.変更活動積算内訳（販促）'!H257,IF('⑧1.活動計画変更（販促）'!C124="上期　変更",'⑧2.変更活動積算内訳（販促）'!O257,IF('⑧1.活動計画変更（販促）'!C124="中止",0,'⑧2.変更活動積算内訳（販促）'!H257)))))</f>
        <v>0</v>
      </c>
    </row>
    <row r="124" spans="2:19" ht="36" customHeight="1">
      <c r="B124" s="830"/>
      <c r="C124" s="831" t="str">
        <f>IF('⑦1.活動計画変更（販促）'!C85="変更","上期　変更",IF('⑦1.活動計画変更（販促）'!C85="選択","",'⑦1.活動計画変更（販促）'!C85))</f>
        <v/>
      </c>
      <c r="D124" s="832" t="str">
        <f>IF(C124="上期　変更",'⑦1.活動計画変更（販促）'!D85,IF('⑧1.活動計画変更（販促）'!C124="中止","",""))</f>
        <v/>
      </c>
      <c r="E124" s="833" t="str">
        <f>IF(C124="上期　変更",'⑦1.活動計画変更（販促）'!E85,IF('⑧1.活動計画変更（販促）'!C124="中止","",""))</f>
        <v/>
      </c>
      <c r="F124" s="833" t="str">
        <f>IF(C124="上期　変更",'⑦1.活動計画変更（販促）'!F85,IF('⑧1.活動計画変更（販促）'!C124="中止","",""))</f>
        <v/>
      </c>
      <c r="G124" s="834" t="str">
        <f>IF(C124="上期　変更",'⑦1.活動計画変更（販促）'!G85,IF('⑧1.活動計画変更（販促）'!C124="中止","",""))</f>
        <v/>
      </c>
      <c r="H124" s="852" t="str">
        <f>IF(C124="上期　変更",'⑦1.活動計画変更（販促）'!H85,IF('⑧1.活動計画変更（販促）'!C124="中止","",""))</f>
        <v/>
      </c>
      <c r="I124" s="835" t="str">
        <f>IF(C124="上期　変更",'⑦1.活動計画変更（販促）'!I85,IF('⑧1.活動計画変更（販促）'!C124="中止","",""))</f>
        <v/>
      </c>
      <c r="J124" s="842" t="str">
        <f t="shared" si="14"/>
        <v/>
      </c>
      <c r="M124" s="488"/>
      <c r="N124" s="488"/>
      <c r="O124" s="622"/>
      <c r="P124" s="488"/>
      <c r="Q124" s="488"/>
      <c r="R124" s="172"/>
      <c r="S124" s="172"/>
    </row>
    <row r="125" spans="2:19" ht="36" customHeight="1" thickBot="1">
      <c r="B125" s="851" t="str">
        <f>IF('②4.実施状況（販促）'!G44="実施済","報告済","")</f>
        <v/>
      </c>
      <c r="C125" s="606" t="s">
        <v>286</v>
      </c>
      <c r="D125" s="704"/>
      <c r="E125" s="705"/>
      <c r="F125" s="705"/>
      <c r="G125" s="706"/>
      <c r="H125" s="717" t="str">
        <f>IF('⑧2.変更活動積算内訳（販促）'!T397=0,"",'⑧2.変更活動積算内訳（販促）'!T397)</f>
        <v/>
      </c>
      <c r="I125" s="707"/>
      <c r="J125" s="723" t="str">
        <f t="shared" si="14"/>
        <v/>
      </c>
      <c r="M125" s="477"/>
      <c r="N125" s="477"/>
      <c r="O125" s="597"/>
      <c r="P125" s="477"/>
      <c r="Q125" s="477"/>
      <c r="R125" s="159"/>
      <c r="S125" s="159"/>
    </row>
    <row r="126" spans="2:19" ht="36" customHeight="1">
      <c r="B126" s="708" t="str">
        <f>IF('①4.事業内容（販促）'!B45="","",'①4.事業内容（販促）'!B45)</f>
        <v/>
      </c>
      <c r="C126" s="714" t="str">
        <f>IF(B126="","","申請時")</f>
        <v/>
      </c>
      <c r="D126" s="710" t="str">
        <f>IF('①4.事業内容（販促）'!C45="","",'①4.事業内容（販促）'!C45)</f>
        <v/>
      </c>
      <c r="E126" s="711" t="str">
        <f>IF('①4.事業内容（販促）'!D45="","",'①4.事業内容（販促）'!D45)</f>
        <v/>
      </c>
      <c r="F126" s="711" t="str">
        <f>IF('①4.事業内容（販促）'!F45="","",'①4.事業内容（販促）'!F45)</f>
        <v/>
      </c>
      <c r="G126" s="712" t="str">
        <f>IF('①4.事業内容（販促）'!H45="","",'①4.事業内容（販促）'!H45)</f>
        <v/>
      </c>
      <c r="H126" s="715">
        <f>IF('①7.積算内訳（販促）'!F406="","",'①7.積算内訳（販促）'!F406)</f>
        <v>0</v>
      </c>
      <c r="I126" s="713" t="str">
        <f>IF('①6.成果目標（販促）'!G87="","",('①6.成果目標（販促）'!G87*1000))</f>
        <v/>
      </c>
      <c r="J126" s="722" t="str">
        <f t="shared" ref="J126:J155" si="25">IF(I126="","",(I126/H126))</f>
        <v/>
      </c>
      <c r="M126" s="488" t="str">
        <f>IF(C128="選択","",IF(C128="中止",-(H126),IF(C128="変更",(H128-H126),"")))</f>
        <v/>
      </c>
      <c r="N126" s="488" t="str">
        <f>IF(C128="選択","",IF(C128="中止",-(I126),IF(C128="変更",(I128-I126),"")))</f>
        <v/>
      </c>
      <c r="O126" s="622" t="str">
        <f t="shared" ref="O126" si="26">IF(B126="","",B126)</f>
        <v/>
      </c>
      <c r="P126" s="488" t="str">
        <f>IF(B126="","",IF(C128="変更",H128,IF(C128="中止",0,IF(B128="報告済",'⑦1.活動計画変更（販促）'!P86,IF(C127="上期　変更",H127,IF(C127="中止",0,H126))))))</f>
        <v/>
      </c>
      <c r="Q126" s="488" t="str">
        <f>IF(B126="","",IF(C128="変更",I128,IF(C128="中止",0,IF(B128="報告済",'⑦1.活動計画変更（販促）'!Q86,IF(C127="上期　変更",I127,IF(C127="中止",0,I126))))))</f>
        <v/>
      </c>
      <c r="R126" s="623">
        <f>IF(C128="変更",'⑧2.変更活動積算内訳（販促）'!U197,IF('⑧1.活動計画変更（販促）'!C128="中止",0,IF('⑧1.活動計画変更（販促）'!B128="報告済",'⑧2.変更活動積算内訳（販促）'!G197,IF('⑧1.活動計画変更（販促）'!C127="上期　変更",'⑧2.変更活動積算内訳（販促）'!N197,IF('⑧1.活動計画変更（販促）'!C127="中止",0,'⑧2.変更活動積算内訳（販促）'!G197)))))</f>
        <v>0</v>
      </c>
      <c r="S126" s="623">
        <f>IF(C128="変更",'⑧2.変更活動積算内訳（販促）'!V197,IF('⑧1.活動計画変更（販促）'!C128="中止",0,IF('⑧1.活動計画変更（販促）'!B128="報告済",'⑧2.変更活動積算内訳（販促）'!H197,IF('⑧1.活動計画変更（販促）'!C127="上期　変更",'⑧2.変更活動積算内訳（販促）'!O197,IF('⑧1.活動計画変更（販促）'!C127="中止",0,'⑧2.変更活動積算内訳（販促）'!H197)))))</f>
        <v>0</v>
      </c>
    </row>
    <row r="127" spans="2:19" ht="36" customHeight="1">
      <c r="B127" s="830"/>
      <c r="C127" s="847" t="str">
        <f>IF('⑦1.活動計画変更（販促）'!C87="変更","上期　変更",IF('⑦1.活動計画変更（販促）'!C87="選択","",'⑦1.活動計画変更（販促）'!C87))</f>
        <v/>
      </c>
      <c r="D127" s="832" t="str">
        <f>IF(C127="上期　変更",'⑦1.活動計画変更（販促）'!D87,IF('⑧1.活動計画変更（販促）'!C127="中止","",""))</f>
        <v/>
      </c>
      <c r="E127" s="833" t="str">
        <f>IF(C127="上期　変更",'⑦1.活動計画変更（販促）'!E87,IF('⑧1.活動計画変更（販促）'!C127="中止","",""))</f>
        <v/>
      </c>
      <c r="F127" s="833" t="str">
        <f>IF(C127="上期　変更",'⑦1.活動計画変更（販促）'!F87,IF('⑧1.活動計画変更（販促）'!C127="中止","",""))</f>
        <v/>
      </c>
      <c r="G127" s="834" t="str">
        <f>IF(C127="上期　変更",'⑦1.活動計画変更（販促）'!G87,IF('⑧1.活動計画変更（販促）'!C127="中止","",""))</f>
        <v/>
      </c>
      <c r="H127" s="852" t="str">
        <f>IF(C127="上期　変更",'⑦1.活動計画変更（販促）'!H87,IF('⑧1.活動計画変更（販促）'!C127="中止","",""))</f>
        <v/>
      </c>
      <c r="I127" s="835" t="str">
        <f>IF(C127="上期　変更",'⑦1.活動計画変更（販促）'!I87,IF('⑧1.活動計画変更（販促）'!C127="中止","",""))</f>
        <v/>
      </c>
      <c r="J127" s="842" t="str">
        <f t="shared" si="25"/>
        <v/>
      </c>
      <c r="M127" s="488"/>
      <c r="N127" s="488"/>
      <c r="O127" s="622"/>
      <c r="P127" s="488"/>
      <c r="Q127" s="488"/>
      <c r="R127" s="172"/>
      <c r="S127" s="172"/>
    </row>
    <row r="128" spans="2:19" ht="36" customHeight="1">
      <c r="B128" s="850" t="str">
        <f>IF('②4.実施状況（販促）'!G45="実施済","報告済","")</f>
        <v/>
      </c>
      <c r="C128" s="598" t="s">
        <v>286</v>
      </c>
      <c r="D128" s="700"/>
      <c r="E128" s="701"/>
      <c r="F128" s="701"/>
      <c r="G128" s="702"/>
      <c r="H128" s="716" t="str">
        <f>IF('⑧2.変更活動積算内訳（販促）'!T407=0,"",'⑧2.変更活動積算内訳（販促）'!T407)</f>
        <v/>
      </c>
      <c r="I128" s="703"/>
      <c r="J128" s="724" t="str">
        <f t="shared" si="25"/>
        <v/>
      </c>
      <c r="M128" s="477"/>
      <c r="N128" s="477"/>
      <c r="O128" s="597"/>
      <c r="P128" s="477"/>
      <c r="Q128" s="477"/>
      <c r="R128" s="159"/>
      <c r="S128" s="159"/>
    </row>
    <row r="129" spans="2:19" ht="36" customHeight="1">
      <c r="B129" s="708" t="str">
        <f>IF('①4.事業内容（販促）'!B46="","",'①4.事業内容（販促）'!B46)</f>
        <v/>
      </c>
      <c r="C129" s="709" t="str">
        <f>IF(B129="","","申請時")</f>
        <v/>
      </c>
      <c r="D129" s="710" t="str">
        <f>IF('①4.事業内容（販促）'!C46="","",'①4.事業内容（販促）'!C46)</f>
        <v/>
      </c>
      <c r="E129" s="711" t="str">
        <f>IF('①4.事業内容（販促）'!D46="","",'①4.事業内容（販促）'!D46)</f>
        <v/>
      </c>
      <c r="F129" s="711" t="str">
        <f>IF('①4.事業内容（販促）'!F46="","",'①4.事業内容（販促）'!F46)</f>
        <v/>
      </c>
      <c r="G129" s="712" t="str">
        <f>IF('①4.事業内容（販促）'!H46="","",'①4.事業内容（販促）'!H46)</f>
        <v/>
      </c>
      <c r="H129" s="715">
        <f>IF('①7.積算内訳（販促）'!F416="","",'①7.積算内訳（販促）'!F416)</f>
        <v>0</v>
      </c>
      <c r="I129" s="713" t="str">
        <f>IF('①6.成果目標（販促）'!G89="","",('①6.成果目標（販促）'!G89*1000))</f>
        <v/>
      </c>
      <c r="J129" s="722" t="str">
        <f t="shared" si="25"/>
        <v/>
      </c>
      <c r="M129" s="488" t="str">
        <f>IF(C131="選択","",IF(C131="中止",-(H129),IF(C131="変更",(H131-H129),"")))</f>
        <v/>
      </c>
      <c r="N129" s="488" t="str">
        <f>IF(C131="選択","",IF(C131="中止",-(I129),IF(C131="変更",(I131-I129),"")))</f>
        <v/>
      </c>
      <c r="O129" s="622" t="str">
        <f t="shared" ref="O129" si="27">IF(B129="","",B129)</f>
        <v/>
      </c>
      <c r="P129" s="488" t="str">
        <f>IF(B129="","",IF(C131="変更",H131,IF(C131="中止",0,IF(B131="報告済",'⑦1.活動計画変更（販促）'!P88,IF(C130="上期　変更",H130,IF(C130="中止",0,H129))))))</f>
        <v/>
      </c>
      <c r="Q129" s="488" t="str">
        <f>IF(B129="","",IF(C131="変更",I131,IF(C131="中止",0,IF(B131="報告済",'⑦1.活動計画変更（販促）'!Q88,IF(C130="上期　変更",I130,IF(C130="中止",0,I129))))))</f>
        <v/>
      </c>
      <c r="R129" s="623">
        <f>IF(C131="変更",'⑧2.変更活動積算内訳（販促）'!U207,IF('⑧1.活動計画変更（販促）'!C131="中止",0,IF('⑧1.活動計画変更（販促）'!B131="報告済",'⑧2.変更活動積算内訳（販促）'!G207,IF('⑧1.活動計画変更（販促）'!C130="上期　変更",'⑧2.変更活動積算内訳（販促）'!N207,IF('⑧1.活動計画変更（販促）'!C130="中止",0,'⑧2.変更活動積算内訳（販促）'!G207)))))</f>
        <v>0</v>
      </c>
      <c r="S129" s="623">
        <f>IF(C131="変更",'⑧2.変更活動積算内訳（販促）'!V207,IF('⑧1.活動計画変更（販促）'!C131="中止",0,IF('⑧1.活動計画変更（販促）'!B131="報告済",'⑧2.変更活動積算内訳（販促）'!H207,IF('⑧1.活動計画変更（販促）'!C130="上期　変更",'⑧2.変更活動積算内訳（販促）'!O207,IF('⑧1.活動計画変更（販促）'!C130="中止",0,'⑧2.変更活動積算内訳（販促）'!H207)))))</f>
        <v>0</v>
      </c>
    </row>
    <row r="130" spans="2:19" ht="36" customHeight="1">
      <c r="B130" s="830"/>
      <c r="C130" s="831" t="str">
        <f>IF('⑦1.活動計画変更（販促）'!C89="変更","上期　変更",IF('⑦1.活動計画変更（販促）'!C89="選択","",'⑦1.活動計画変更（販促）'!C89))</f>
        <v/>
      </c>
      <c r="D130" s="832" t="str">
        <f>IF(C130="上期　変更",'⑦1.活動計画変更（販促）'!D89,IF('⑧1.活動計画変更（販促）'!C130="中止","",""))</f>
        <v/>
      </c>
      <c r="E130" s="833" t="str">
        <f>IF(C130="上期　変更",'⑦1.活動計画変更（販促）'!E89,IF('⑧1.活動計画変更（販促）'!C130="中止","",""))</f>
        <v/>
      </c>
      <c r="F130" s="833" t="str">
        <f>IF(C130="上期　変更",'⑦1.活動計画変更（販促）'!F89,IF('⑧1.活動計画変更（販促）'!C130="中止","",""))</f>
        <v/>
      </c>
      <c r="G130" s="834" t="str">
        <f>IF(C130="上期　変更",'⑦1.活動計画変更（販促）'!G89,IF('⑧1.活動計画変更（販促）'!C130="中止","",""))</f>
        <v/>
      </c>
      <c r="H130" s="852" t="str">
        <f>IF(C130="上期　変更",'⑦1.活動計画変更（販促）'!H89,IF('⑧1.活動計画変更（販促）'!C130="中止","",""))</f>
        <v/>
      </c>
      <c r="I130" s="835" t="str">
        <f>IF(C130="上期　変更",'⑦1.活動計画変更（販促）'!I89,IF('⑧1.活動計画変更（販促）'!C130="中止","",""))</f>
        <v/>
      </c>
      <c r="J130" s="842" t="str">
        <f t="shared" si="25"/>
        <v/>
      </c>
      <c r="M130" s="488"/>
      <c r="N130" s="488"/>
      <c r="O130" s="622"/>
      <c r="P130" s="488"/>
      <c r="Q130" s="488"/>
      <c r="R130" s="172"/>
      <c r="S130" s="172"/>
    </row>
    <row r="131" spans="2:19" ht="36" customHeight="1">
      <c r="B131" s="850" t="str">
        <f>IF('②4.実施状況（販促）'!G46="実施済","報告済","")</f>
        <v/>
      </c>
      <c r="C131" s="611" t="s">
        <v>286</v>
      </c>
      <c r="D131" s="700"/>
      <c r="E131" s="701"/>
      <c r="F131" s="701"/>
      <c r="G131" s="702"/>
      <c r="H131" s="716" t="str">
        <f>IF('⑧2.変更活動積算内訳（販促）'!T417=0,"",'⑧2.変更活動積算内訳（販促）'!T417)</f>
        <v/>
      </c>
      <c r="I131" s="703"/>
      <c r="J131" s="724" t="str">
        <f t="shared" si="25"/>
        <v/>
      </c>
      <c r="M131" s="477"/>
      <c r="N131" s="477"/>
      <c r="O131" s="597"/>
      <c r="P131" s="477"/>
      <c r="Q131" s="477"/>
      <c r="R131" s="159"/>
      <c r="S131" s="159"/>
    </row>
    <row r="132" spans="2:19" ht="36" customHeight="1">
      <c r="B132" s="708" t="str">
        <f>IF('①4.事業内容（販促）'!B47="","",'①4.事業内容（販促）'!B47)</f>
        <v/>
      </c>
      <c r="C132" s="714" t="str">
        <f>IF(B132="","","申請時")</f>
        <v/>
      </c>
      <c r="D132" s="710" t="str">
        <f>IF('①4.事業内容（販促）'!C47="","",'①4.事業内容（販促）'!C47)</f>
        <v/>
      </c>
      <c r="E132" s="711" t="str">
        <f>IF('①4.事業内容（販促）'!D47="","",'①4.事業内容（販促）'!D47)</f>
        <v/>
      </c>
      <c r="F132" s="711" t="str">
        <f>IF('①4.事業内容（販促）'!F47="","",'①4.事業内容（販促）'!F47)</f>
        <v/>
      </c>
      <c r="G132" s="712" t="str">
        <f>IF('①4.事業内容（販促）'!H47="","",'①4.事業内容（販促）'!H47)</f>
        <v/>
      </c>
      <c r="H132" s="715">
        <f>IF('①7.積算内訳（販促）'!F426="","",'①7.積算内訳（販促）'!F426)</f>
        <v>0</v>
      </c>
      <c r="I132" s="713" t="str">
        <f>IF('①6.成果目標（販促）'!G91="","",('①6.成果目標（販促）'!G91*1000))</f>
        <v/>
      </c>
      <c r="J132" s="722" t="str">
        <f t="shared" si="25"/>
        <v/>
      </c>
      <c r="M132" s="488" t="str">
        <f>IF(C134="選択","",IF(C134="中止",-(H132),IF(C134="変更",(H134-H132),"")))</f>
        <v/>
      </c>
      <c r="N132" s="488" t="str">
        <f>IF(C134="選択","",IF(C134="中止",-(I132),IF(C134="変更",(I134-I132),"")))</f>
        <v/>
      </c>
      <c r="O132" s="622" t="str">
        <f t="shared" ref="O132" si="28">IF(B132="","",B132)</f>
        <v/>
      </c>
      <c r="P132" s="488" t="str">
        <f>IF(B132="","",IF(C134="変更",H134,IF(C134="中止",0,IF(B134="報告済",'⑦1.活動計画変更（販促）'!P90,IF(C133="上期　変更",H133,IF(C133="中止",0,H132))))))</f>
        <v/>
      </c>
      <c r="Q132" s="488" t="str">
        <f>IF(B132="","",IF(C134="変更",I134,IF(C134="中止",0,IF(B134="報告済",'⑦1.活動計画変更（販促）'!Q90,IF(C133="上期　変更",I133,IF(C133="中止",0,I132))))))</f>
        <v/>
      </c>
      <c r="R132" s="623">
        <f>IF(C134="変更",'⑧2.変更活動積算内訳（販促）'!U217,IF('⑧1.活動計画変更（販促）'!C134="中止",0,IF('⑧1.活動計画変更（販促）'!B134="報告済",'⑧2.変更活動積算内訳（販促）'!G217,IF('⑧1.活動計画変更（販促）'!C133="上期　変更",'⑧2.変更活動積算内訳（販促）'!N217,IF('⑧1.活動計画変更（販促）'!C133="中止",0,'⑧2.変更活動積算内訳（販促）'!G217)))))</f>
        <v>0</v>
      </c>
      <c r="S132" s="623">
        <f>IF(C134="変更",'⑧2.変更活動積算内訳（販促）'!V217,IF('⑧1.活動計画変更（販促）'!C134="中止",0,IF('⑧1.活動計画変更（販促）'!B134="報告済",'⑧2.変更活動積算内訳（販促）'!H217,IF('⑧1.活動計画変更（販促）'!C133="上期　変更",'⑧2.変更活動積算内訳（販促）'!O217,IF('⑧1.活動計画変更（販促）'!C133="中止",0,'⑧2.変更活動積算内訳（販促）'!H217)))))</f>
        <v>0</v>
      </c>
    </row>
    <row r="133" spans="2:19" ht="36" customHeight="1">
      <c r="B133" s="830"/>
      <c r="C133" s="847" t="str">
        <f>IF('⑦1.活動計画変更（販促）'!C91="変更","上期　変更",IF('⑦1.活動計画変更（販促）'!C91="選択","",'⑦1.活動計画変更（販促）'!C91))</f>
        <v/>
      </c>
      <c r="D133" s="832" t="str">
        <f>IF(C133="上期　変更",'⑦1.活動計画変更（販促）'!D91,IF('⑧1.活動計画変更（販促）'!C133="中止","",""))</f>
        <v/>
      </c>
      <c r="E133" s="833" t="str">
        <f>IF(C133="上期　変更",'⑦1.活動計画変更（販促）'!E91,IF('⑧1.活動計画変更（販促）'!C133="中止","",""))</f>
        <v/>
      </c>
      <c r="F133" s="833" t="str">
        <f>IF(C133="上期　変更",'⑦1.活動計画変更（販促）'!F91,IF('⑧1.活動計画変更（販促）'!C133="中止","",""))</f>
        <v/>
      </c>
      <c r="G133" s="834" t="str">
        <f>IF(C133="上期　変更",'⑦1.活動計画変更（販促）'!G91,IF('⑧1.活動計画変更（販促）'!C133="中止","",""))</f>
        <v/>
      </c>
      <c r="H133" s="852" t="str">
        <f>IF(C133="上期　変更",'⑦1.活動計画変更（販促）'!H91,IF('⑧1.活動計画変更（販促）'!C133="中止","",""))</f>
        <v/>
      </c>
      <c r="I133" s="835" t="str">
        <f>IF(C133="上期　変更",'⑦1.活動計画変更（販促）'!I91,IF('⑧1.活動計画変更（販促）'!C133="中止","",""))</f>
        <v/>
      </c>
      <c r="J133" s="842" t="str">
        <f t="shared" si="25"/>
        <v/>
      </c>
      <c r="M133" s="488"/>
      <c r="N133" s="488"/>
      <c r="O133" s="622"/>
      <c r="P133" s="488"/>
      <c r="Q133" s="488"/>
      <c r="R133" s="172"/>
      <c r="S133" s="172"/>
    </row>
    <row r="134" spans="2:19" ht="36" customHeight="1">
      <c r="B134" s="850" t="str">
        <f>IF('②4.実施状況（販促）'!G47="実施済","報告済","")</f>
        <v/>
      </c>
      <c r="C134" s="598" t="s">
        <v>286</v>
      </c>
      <c r="D134" s="700"/>
      <c r="E134" s="701"/>
      <c r="F134" s="701"/>
      <c r="G134" s="702"/>
      <c r="H134" s="716" t="str">
        <f>IF('⑧2.変更活動積算内訳（販促）'!T427=0,"",'⑧2.変更活動積算内訳（販促）'!T427)</f>
        <v/>
      </c>
      <c r="I134" s="703"/>
      <c r="J134" s="724" t="str">
        <f t="shared" si="25"/>
        <v/>
      </c>
      <c r="M134" s="477"/>
      <c r="N134" s="477"/>
      <c r="O134" s="597"/>
      <c r="P134" s="477"/>
      <c r="Q134" s="477"/>
      <c r="R134" s="159"/>
      <c r="S134" s="159"/>
    </row>
    <row r="135" spans="2:19" ht="36" customHeight="1">
      <c r="B135" s="708" t="str">
        <f>IF('①4.事業内容（販促）'!B48="","",'①4.事業内容（販促）'!B48)</f>
        <v/>
      </c>
      <c r="C135" s="709" t="str">
        <f>IF(B135="","","申請時")</f>
        <v/>
      </c>
      <c r="D135" s="710" t="str">
        <f>IF('①4.事業内容（販促）'!C48="","",'①4.事業内容（販促）'!C48)</f>
        <v/>
      </c>
      <c r="E135" s="711" t="str">
        <f>IF('①4.事業内容（販促）'!D48="","",'①4.事業内容（販促）'!D48)</f>
        <v/>
      </c>
      <c r="F135" s="711" t="str">
        <f>IF('①4.事業内容（販促）'!F48="","",'①4.事業内容（販促）'!F48)</f>
        <v/>
      </c>
      <c r="G135" s="712" t="str">
        <f>IF('①4.事業内容（販促）'!H48="","",'①4.事業内容（販促）'!H48)</f>
        <v/>
      </c>
      <c r="H135" s="715">
        <f>IF('①7.積算内訳（販促）'!F436="","",'①7.積算内訳（販促）'!F436)</f>
        <v>0</v>
      </c>
      <c r="I135" s="713" t="str">
        <f>IF('①6.成果目標（販促）'!G93="","",('①6.成果目標（販促）'!G93*1000))</f>
        <v/>
      </c>
      <c r="J135" s="722" t="str">
        <f t="shared" si="25"/>
        <v/>
      </c>
      <c r="M135" s="488" t="str">
        <f>IF(C137="選択","",IF(C137="中止",-(H135),IF(C137="変更",(H137-H135),"")))</f>
        <v/>
      </c>
      <c r="N135" s="488" t="str">
        <f>IF(C137="選択","",IF(C137="中止",-(I135),IF(C137="変更",(I137-I135),"")))</f>
        <v/>
      </c>
      <c r="O135" s="622" t="str">
        <f t="shared" ref="O135" si="29">IF(B135="","",B135)</f>
        <v/>
      </c>
      <c r="P135" s="488" t="str">
        <f>IF(B135="","",IF(C137="変更",H137,IF(C137="中止",0,IF(B137="報告済",'⑦1.活動計画変更（販促）'!P92,IF(C136="上期　変更",H136,IF(C136="中止",0,H135))))))</f>
        <v/>
      </c>
      <c r="Q135" s="488" t="str">
        <f>IF(B135="","",IF(C137="変更",I137,IF(C137="中止",0,IF(B137="報告済",'⑦1.活動計画変更（販促）'!Q92,IF(C136="上期　変更",I136,IF(C136="中止",0,I135))))))</f>
        <v/>
      </c>
      <c r="R135" s="623">
        <f>IF(C137="変更",'⑧2.変更活動積算内訳（販促）'!U227,IF('⑧1.活動計画変更（販促）'!C137="中止",0,IF('⑧1.活動計画変更（販促）'!B137="報告済",'⑧2.変更活動積算内訳（販促）'!G227,IF('⑧1.活動計画変更（販促）'!C136="上期　変更",'⑧2.変更活動積算内訳（販促）'!N227,IF('⑧1.活動計画変更（販促）'!C136="中止",0,'⑧2.変更活動積算内訳（販促）'!G227)))))</f>
        <v>0</v>
      </c>
      <c r="S135" s="623">
        <f>IF(C137="変更",'⑧2.変更活動積算内訳（販促）'!V227,IF('⑧1.活動計画変更（販促）'!C137="中止",0,IF('⑧1.活動計画変更（販促）'!B137="報告済",'⑧2.変更活動積算内訳（販促）'!H227,IF('⑧1.活動計画変更（販促）'!C136="上期　変更",'⑧2.変更活動積算内訳（販促）'!O227,IF('⑧1.活動計画変更（販促）'!C136="中止",0,'⑧2.変更活動積算内訳（販促）'!H227)))))</f>
        <v>0</v>
      </c>
    </row>
    <row r="136" spans="2:19" ht="36" customHeight="1">
      <c r="B136" s="830"/>
      <c r="C136" s="847" t="str">
        <f>IF('⑦1.活動計画変更（販促）'!C93="変更","上期　変更",IF('⑦1.活動計画変更（販促）'!C93="選択","",'⑦1.活動計画変更（販促）'!C93))</f>
        <v/>
      </c>
      <c r="D136" s="832" t="str">
        <f>IF(C136="上期　変更",'⑦1.活動計画変更（販促）'!D93,IF('⑧1.活動計画変更（販促）'!C136="中止","",""))</f>
        <v/>
      </c>
      <c r="E136" s="833" t="str">
        <f>IF(C136="上期　変更",'⑦1.活動計画変更（販促）'!E93,IF('⑧1.活動計画変更（販促）'!C136="中止","",""))</f>
        <v/>
      </c>
      <c r="F136" s="833" t="str">
        <f>IF(C136="上期　変更",'⑦1.活動計画変更（販促）'!F93,IF('⑧1.活動計画変更（販促）'!C136="中止","",""))</f>
        <v/>
      </c>
      <c r="G136" s="834" t="str">
        <f>IF(C136="上期　変更",'⑦1.活動計画変更（販促）'!G93,IF('⑧1.活動計画変更（販促）'!C136="中止","",""))</f>
        <v/>
      </c>
      <c r="H136" s="852" t="str">
        <f>IF(C136="上期　変更",'⑦1.活動計画変更（販促）'!H93,IF('⑧1.活動計画変更（販促）'!C136="中止","",""))</f>
        <v/>
      </c>
      <c r="I136" s="835" t="str">
        <f>IF(C136="上期　変更",'⑦1.活動計画変更（販促）'!I93,IF('⑧1.活動計画変更（販促）'!C136="中止","",""))</f>
        <v/>
      </c>
      <c r="J136" s="842" t="str">
        <f t="shared" si="25"/>
        <v/>
      </c>
      <c r="M136" s="488"/>
      <c r="N136" s="488"/>
      <c r="O136" s="622"/>
      <c r="P136" s="488"/>
      <c r="Q136" s="488"/>
      <c r="R136" s="172"/>
      <c r="S136" s="172"/>
    </row>
    <row r="137" spans="2:19" ht="36" customHeight="1">
      <c r="B137" s="850" t="str">
        <f>IF('②4.実施状況（販促）'!G48="実施済","報告済","")</f>
        <v/>
      </c>
      <c r="C137" s="598" t="s">
        <v>286</v>
      </c>
      <c r="D137" s="700"/>
      <c r="E137" s="701"/>
      <c r="F137" s="701"/>
      <c r="G137" s="702"/>
      <c r="H137" s="716" t="str">
        <f>IF('⑧2.変更活動積算内訳（販促）'!T437=0,"",'⑧2.変更活動積算内訳（販促）'!T437)</f>
        <v/>
      </c>
      <c r="I137" s="703"/>
      <c r="J137" s="724" t="str">
        <f t="shared" si="25"/>
        <v/>
      </c>
      <c r="M137" s="477"/>
      <c r="N137" s="477"/>
      <c r="O137" s="597"/>
      <c r="P137" s="477"/>
      <c r="Q137" s="477"/>
      <c r="R137" s="159"/>
      <c r="S137" s="159"/>
    </row>
    <row r="138" spans="2:19" ht="36" customHeight="1">
      <c r="B138" s="708" t="str">
        <f>IF('①4.事業内容（販促）'!B49="","",'①4.事業内容（販促）'!B49)</f>
        <v/>
      </c>
      <c r="C138" s="709" t="str">
        <f>IF(B138="","","申請時")</f>
        <v/>
      </c>
      <c r="D138" s="710" t="str">
        <f>IF('①4.事業内容（販促）'!C49="","",'①4.事業内容（販促）'!C49)</f>
        <v/>
      </c>
      <c r="E138" s="711" t="str">
        <f>IF('①4.事業内容（販促）'!D49="","",'①4.事業内容（販促）'!D49)</f>
        <v/>
      </c>
      <c r="F138" s="711" t="str">
        <f>IF('①4.事業内容（販促）'!F49="","",'①4.事業内容（販促）'!F49)</f>
        <v/>
      </c>
      <c r="G138" s="712" t="str">
        <f>IF('①4.事業内容（販促）'!H49="","",'①4.事業内容（販促）'!H49)</f>
        <v/>
      </c>
      <c r="H138" s="715">
        <f>IF('①7.積算内訳（販促）'!F446="","",'①7.積算内訳（販促）'!F446)</f>
        <v>0</v>
      </c>
      <c r="I138" s="713" t="str">
        <f>IF('①6.成果目標（販促）'!G95="","",('①6.成果目標（販促）'!G95*1000))</f>
        <v/>
      </c>
      <c r="J138" s="722" t="str">
        <f t="shared" si="25"/>
        <v/>
      </c>
      <c r="M138" s="488" t="str">
        <f>IF(C140="選択","",IF(C140="中止",-(H138),IF(C140="変更",(H140-H138),"")))</f>
        <v/>
      </c>
      <c r="N138" s="488" t="str">
        <f>IF(C140="選択","",IF(C140="中止",-(I138),IF(C140="変更",(I140-I138),"")))</f>
        <v/>
      </c>
      <c r="O138" s="622" t="str">
        <f t="shared" ref="O138" si="30">IF(B138="","",B138)</f>
        <v/>
      </c>
      <c r="P138" s="488" t="str">
        <f>IF(B138="","",IF(C140="変更",H140,IF(C140="中止",0,IF(B140="報告済",'⑦1.活動計画変更（販促）'!P94,IF(C139="上期　変更",H139,IF(C139="中止",0,H138))))))</f>
        <v/>
      </c>
      <c r="Q138" s="488" t="str">
        <f>IF(B138="","",IF(C140="変更",I140,IF(C140="中止",0,IF(B140="報告済",'⑦1.活動計画変更（販促）'!Q94,IF(C139="上期　変更",I139,IF(C139="中止",0,I138))))))</f>
        <v/>
      </c>
      <c r="R138" s="623">
        <f>IF(C140="変更",'⑧2.変更活動積算内訳（販促）'!U237,IF('⑧1.活動計画変更（販促）'!C140="中止",0,IF('⑧1.活動計画変更（販促）'!B140="報告済",'⑧2.変更活動積算内訳（販促）'!G237,IF('⑧1.活動計画変更（販促）'!C139="上期　変更",'⑧2.変更活動積算内訳（販促）'!N237,IF('⑧1.活動計画変更（販促）'!C139="中止",0,'⑧2.変更活動積算内訳（販促）'!G237)))))</f>
        <v>0</v>
      </c>
      <c r="S138" s="623">
        <f>IF(C140="変更",'⑧2.変更活動積算内訳（販促）'!V237,IF('⑧1.活動計画変更（販促）'!C140="中止",0,IF('⑧1.活動計画変更（販促）'!B140="報告済",'⑧2.変更活動積算内訳（販促）'!H237,IF('⑧1.活動計画変更（販促）'!C139="上期　変更",'⑧2.変更活動積算内訳（販促）'!O237,IF('⑧1.活動計画変更（販促）'!C139="中止",0,'⑧2.変更活動積算内訳（販促）'!H237)))))</f>
        <v>0</v>
      </c>
    </row>
    <row r="139" spans="2:19" ht="36" customHeight="1">
      <c r="B139" s="830"/>
      <c r="C139" s="847" t="str">
        <f>IF('⑦1.活動計画変更（販促）'!C95="変更","上期　変更",IF('⑦1.活動計画変更（販促）'!C95="選択","",'⑦1.活動計画変更（販促）'!C95))</f>
        <v/>
      </c>
      <c r="D139" s="832" t="str">
        <f>IF(C139="上期　変更",'⑦1.活動計画変更（販促）'!D95,IF('⑧1.活動計画変更（販促）'!C139="中止","",""))</f>
        <v/>
      </c>
      <c r="E139" s="833" t="str">
        <f>IF(C139="上期　変更",'⑦1.活動計画変更（販促）'!E95,IF('⑧1.活動計画変更（販促）'!C139="中止","",""))</f>
        <v/>
      </c>
      <c r="F139" s="833" t="str">
        <f>IF(C139="上期　変更",'⑦1.活動計画変更（販促）'!F95,IF('⑧1.活動計画変更（販促）'!C139="中止","",""))</f>
        <v/>
      </c>
      <c r="G139" s="834" t="str">
        <f>IF(C139="上期　変更",'⑦1.活動計画変更（販促）'!G95,IF('⑧1.活動計画変更（販促）'!C139="中止","",""))</f>
        <v/>
      </c>
      <c r="H139" s="852" t="str">
        <f>IF(C139="上期　変更",'⑦1.活動計画変更（販促）'!H95,IF('⑧1.活動計画変更（販促）'!C139="中止","",""))</f>
        <v/>
      </c>
      <c r="I139" s="835" t="str">
        <f>IF(C139="上期　変更",'⑦1.活動計画変更（販促）'!I95,IF('⑧1.活動計画変更（販促）'!C139="中止","",""))</f>
        <v/>
      </c>
      <c r="J139" s="842" t="str">
        <f t="shared" si="25"/>
        <v/>
      </c>
      <c r="M139" s="488"/>
      <c r="N139" s="488"/>
      <c r="O139" s="622"/>
      <c r="P139" s="488"/>
      <c r="Q139" s="488"/>
      <c r="R139" s="172"/>
      <c r="S139" s="172"/>
    </row>
    <row r="140" spans="2:19" ht="36" customHeight="1">
      <c r="B140" s="850" t="str">
        <f>IF('②4.実施状況（販促）'!G49="実施済","報告済","")</f>
        <v/>
      </c>
      <c r="C140" s="598" t="s">
        <v>286</v>
      </c>
      <c r="D140" s="700"/>
      <c r="E140" s="701"/>
      <c r="F140" s="701"/>
      <c r="G140" s="702"/>
      <c r="H140" s="716" t="str">
        <f>IF('⑧2.変更活動積算内訳（販促）'!T447=0,"",'⑧2.変更活動積算内訳（販促）'!T447)</f>
        <v/>
      </c>
      <c r="I140" s="703"/>
      <c r="J140" s="724" t="str">
        <f t="shared" si="25"/>
        <v/>
      </c>
      <c r="M140" s="477"/>
      <c r="N140" s="477"/>
      <c r="O140" s="597"/>
      <c r="P140" s="477"/>
      <c r="Q140" s="477"/>
      <c r="R140" s="159"/>
      <c r="S140" s="159"/>
    </row>
    <row r="141" spans="2:19" ht="36" customHeight="1">
      <c r="B141" s="708" t="str">
        <f>IF('①4.事業内容（販促）'!B50="","",'①4.事業内容（販促）'!B50)</f>
        <v/>
      </c>
      <c r="C141" s="709" t="str">
        <f>IF(B141="","","申請時")</f>
        <v/>
      </c>
      <c r="D141" s="710" t="str">
        <f>IF('①4.事業内容（販促）'!C50="","",'①4.事業内容（販促）'!C50)</f>
        <v/>
      </c>
      <c r="E141" s="711" t="str">
        <f>IF('①4.事業内容（販促）'!D50="","",'①4.事業内容（販促）'!D50)</f>
        <v/>
      </c>
      <c r="F141" s="711" t="str">
        <f>IF('①4.事業内容（販促）'!F50="","",'①4.事業内容（販促）'!F50)</f>
        <v/>
      </c>
      <c r="G141" s="712" t="str">
        <f>IF('①4.事業内容（販促）'!H50="","",'①4.事業内容（販促）'!H50)</f>
        <v/>
      </c>
      <c r="H141" s="715">
        <f>IF('①7.積算内訳（販促）'!F456="","",'①7.積算内訳（販促）'!F456)</f>
        <v>0</v>
      </c>
      <c r="I141" s="713" t="str">
        <f>IF('①6.成果目標（販促）'!G97="","",('①6.成果目標（販促）'!G97*1000))</f>
        <v/>
      </c>
      <c r="J141" s="722" t="str">
        <f t="shared" si="25"/>
        <v/>
      </c>
      <c r="M141" s="488" t="str">
        <f>IF(C143="選択","",IF(C143="中止",-(H141),IF(C143="変更",(H143-H141),"")))</f>
        <v/>
      </c>
      <c r="N141" s="488" t="str">
        <f>IF(C143="選択","",IF(C143="中止",-(I141),IF(C143="変更",(I143-I141),"")))</f>
        <v/>
      </c>
      <c r="O141" s="622" t="str">
        <f t="shared" ref="O141" si="31">IF(B141="","",B141)</f>
        <v/>
      </c>
      <c r="P141" s="488" t="str">
        <f>IF(B141="","",IF(C143="変更",H143,IF(C143="中止",0,IF(B143="報告済",'⑦1.活動計画変更（販促）'!P96,IF(C142="上期　変更",H142,IF(C142="中止",0,H141))))))</f>
        <v/>
      </c>
      <c r="Q141" s="488" t="str">
        <f>IF(B141="","",IF(C143="変更",I143,IF(C143="中止",0,IF(B143="報告済",'⑦1.活動計画変更（販促）'!Q96,IF(C142="上期　変更",I142,IF(C142="中止",0,I141))))))</f>
        <v/>
      </c>
      <c r="R141" s="623">
        <f>IF(C143="変更",'⑧2.変更活動積算内訳（販促）'!U247,IF('⑧1.活動計画変更（販促）'!C143="中止",0,IF('⑧1.活動計画変更（販促）'!B143="報告済",'⑧2.変更活動積算内訳（販促）'!G247,IF('⑧1.活動計画変更（販促）'!C142="上期　変更",'⑧2.変更活動積算内訳（販促）'!N247,IF('⑧1.活動計画変更（販促）'!C142="中止",0,'⑧2.変更活動積算内訳（販促）'!G247)))))</f>
        <v>0</v>
      </c>
      <c r="S141" s="623">
        <f>IF(C143="変更",'⑧2.変更活動積算内訳（販促）'!V247,IF('⑧1.活動計画変更（販促）'!C143="中止",0,IF('⑧1.活動計画変更（販促）'!B143="報告済",'⑧2.変更活動積算内訳（販促）'!H247,IF('⑧1.活動計画変更（販促）'!C142="上期　変更",'⑧2.変更活動積算内訳（販促）'!O247,IF('⑧1.活動計画変更（販促）'!C142="中止",0,'⑧2.変更活動積算内訳（販促）'!H247)))))</f>
        <v>0</v>
      </c>
    </row>
    <row r="142" spans="2:19" ht="36" customHeight="1">
      <c r="B142" s="830"/>
      <c r="C142" s="847" t="str">
        <f>IF('⑦1.活動計画変更（販促）'!C97="変更","上期　変更",IF('⑦1.活動計画変更（販促）'!C97="選択","",'⑦1.活動計画変更（販促）'!C97))</f>
        <v/>
      </c>
      <c r="D142" s="832" t="str">
        <f>IF(C142="上期　変更",'⑦1.活動計画変更（販促）'!D97,IF('⑧1.活動計画変更（販促）'!C142="中止","",""))</f>
        <v/>
      </c>
      <c r="E142" s="833" t="str">
        <f>IF(C142="上期　変更",'⑦1.活動計画変更（販促）'!E97,IF('⑧1.活動計画変更（販促）'!C142="中止","",""))</f>
        <v/>
      </c>
      <c r="F142" s="833" t="str">
        <f>IF(C142="上期　変更",'⑦1.活動計画変更（販促）'!F97,IF('⑧1.活動計画変更（販促）'!C142="中止","",""))</f>
        <v/>
      </c>
      <c r="G142" s="834" t="str">
        <f>IF(C142="上期　変更",'⑦1.活動計画変更（販促）'!G97,IF('⑧1.活動計画変更（販促）'!C142="中止","",""))</f>
        <v/>
      </c>
      <c r="H142" s="852" t="str">
        <f>IF(C142="上期　変更",'⑦1.活動計画変更（販促）'!H97,IF('⑧1.活動計画変更（販促）'!C142="中止","",""))</f>
        <v/>
      </c>
      <c r="I142" s="835" t="str">
        <f>IF(C142="上期　変更",'⑦1.活動計画変更（販促）'!I97,IF('⑧1.活動計画変更（販促）'!C142="中止","",""))</f>
        <v/>
      </c>
      <c r="J142" s="842" t="str">
        <f t="shared" si="25"/>
        <v/>
      </c>
      <c r="M142" s="488"/>
      <c r="N142" s="488"/>
      <c r="O142" s="622"/>
      <c r="P142" s="488"/>
      <c r="Q142" s="488"/>
      <c r="R142" s="172"/>
      <c r="S142" s="172"/>
    </row>
    <row r="143" spans="2:19" ht="36" customHeight="1">
      <c r="B143" s="850" t="str">
        <f>IF('②4.実施状況（販促）'!G50="実施済","報告済","")</f>
        <v/>
      </c>
      <c r="C143" s="598" t="s">
        <v>286</v>
      </c>
      <c r="D143" s="700"/>
      <c r="E143" s="701"/>
      <c r="F143" s="701"/>
      <c r="G143" s="702"/>
      <c r="H143" s="716" t="str">
        <f>IF('⑧2.変更活動積算内訳（販促）'!T457=0,"",'⑧2.変更活動積算内訳（販促）'!T457)</f>
        <v/>
      </c>
      <c r="I143" s="703"/>
      <c r="J143" s="724" t="str">
        <f t="shared" si="25"/>
        <v/>
      </c>
      <c r="M143" s="477"/>
      <c r="N143" s="477"/>
      <c r="O143" s="597"/>
      <c r="P143" s="477"/>
      <c r="Q143" s="477"/>
      <c r="R143" s="159"/>
      <c r="S143" s="159"/>
    </row>
    <row r="144" spans="2:19" ht="36" customHeight="1">
      <c r="B144" s="708" t="str">
        <f>IF('①4.事業内容（販促）'!B51="","",'①4.事業内容（販促）'!B51)</f>
        <v/>
      </c>
      <c r="C144" s="709" t="str">
        <f>IF(B144="","","申請時")</f>
        <v/>
      </c>
      <c r="D144" s="710" t="str">
        <f>IF('①4.事業内容（販促）'!C51="","",'①4.事業内容（販促）'!C51)</f>
        <v/>
      </c>
      <c r="E144" s="711" t="str">
        <f>IF('①4.事業内容（販促）'!D51="","",'①4.事業内容（販促）'!D51)</f>
        <v/>
      </c>
      <c r="F144" s="711" t="str">
        <f>IF('①4.事業内容（販促）'!F51="","",'①4.事業内容（販促）'!F51)</f>
        <v/>
      </c>
      <c r="G144" s="712" t="str">
        <f>IF('①4.事業内容（販促）'!H51="","",'①4.事業内容（販促）'!H51)</f>
        <v/>
      </c>
      <c r="H144" s="715">
        <f>IF('①7.積算内訳（販促）'!F466="","",'①7.積算内訳（販促）'!F466)</f>
        <v>0</v>
      </c>
      <c r="I144" s="713" t="str">
        <f>IF('①6.成果目標（販促）'!G99="","",('①6.成果目標（販促）'!G99*1000))</f>
        <v/>
      </c>
      <c r="J144" s="722" t="str">
        <f t="shared" si="25"/>
        <v/>
      </c>
      <c r="M144" s="488" t="str">
        <f>IF(C146="選択","",IF(C146="中止",-(H144),IF(C146="変更",(H146-H144),"")))</f>
        <v/>
      </c>
      <c r="N144" s="488" t="str">
        <f>IF(C146="選択","",IF(C146="中止",-(I144),IF(C146="変更",(I146-I144),"")))</f>
        <v/>
      </c>
      <c r="O144" s="622" t="str">
        <f t="shared" ref="O144" si="32">IF(B144="","",B144)</f>
        <v/>
      </c>
      <c r="P144" s="488" t="str">
        <f>IF(B144="","",IF(C146="変更",H146,IF(C146="中止",0,IF(B146="報告済",'⑦1.活動計画変更（販促）'!P98,IF(C145="上期　変更",H145,IF(C145="中止",0,H144))))))</f>
        <v/>
      </c>
      <c r="Q144" s="488" t="str">
        <f>IF(B144="","",IF(C146="変更",I146,IF(C146="中止",0,IF(B146="報告済",'⑦1.活動計画変更（販促）'!Q98,IF(C145="上期　変更",I145,IF(C145="中止",0,I144))))))</f>
        <v/>
      </c>
      <c r="R144" s="623">
        <f>IF(C146="変更",'⑧2.変更活動積算内訳（販促）'!U257,IF('⑧1.活動計画変更（販促）'!C146="中止",0,IF('⑧1.活動計画変更（販促）'!B146="報告済",'⑧2.変更活動積算内訳（販促）'!G257,IF('⑧1.活動計画変更（販促）'!C145="上期　変更",'⑧2.変更活動積算内訳（販促）'!N257,IF('⑧1.活動計画変更（販促）'!C145="中止",0,'⑧2.変更活動積算内訳（販促）'!G257)))))</f>
        <v>0</v>
      </c>
      <c r="S144" s="623">
        <f>IF(C146="変更",'⑧2.変更活動積算内訳（販促）'!V257,IF('⑧1.活動計画変更（販促）'!C146="中止",0,IF('⑧1.活動計画変更（販促）'!B146="報告済",'⑧2.変更活動積算内訳（販促）'!H257,IF('⑧1.活動計画変更（販促）'!C145="上期　変更",'⑧2.変更活動積算内訳（販促）'!O257,IF('⑧1.活動計画変更（販促）'!C145="中止",0,'⑧2.変更活動積算内訳（販促）'!H257)))))</f>
        <v>0</v>
      </c>
    </row>
    <row r="145" spans="2:19" ht="36" customHeight="1">
      <c r="B145" s="830"/>
      <c r="C145" s="847" t="str">
        <f>IF('⑦1.活動計画変更（販促）'!C99="変更","上期　変更",IF('⑦1.活動計画変更（販促）'!C99="選択","",'⑦1.活動計画変更（販促）'!C99))</f>
        <v/>
      </c>
      <c r="D145" s="832" t="str">
        <f>IF(C145="上期　変更",'⑦1.活動計画変更（販促）'!D99,IF('⑧1.活動計画変更（販促）'!C145="中止","",""))</f>
        <v/>
      </c>
      <c r="E145" s="833" t="str">
        <f>IF(C145="上期　変更",'⑦1.活動計画変更（販促）'!E99,IF('⑧1.活動計画変更（販促）'!C145="中止","",""))</f>
        <v/>
      </c>
      <c r="F145" s="833" t="str">
        <f>IF(C145="上期　変更",'⑦1.活動計画変更（販促）'!F99,IF('⑧1.活動計画変更（販促）'!C145="中止","",""))</f>
        <v/>
      </c>
      <c r="G145" s="834" t="str">
        <f>IF(C145="上期　変更",'⑦1.活動計画変更（販促）'!G99,IF('⑧1.活動計画変更（販促）'!C145="中止","",""))</f>
        <v/>
      </c>
      <c r="H145" s="852" t="str">
        <f>IF(C145="上期　変更",'⑦1.活動計画変更（販促）'!H99,IF('⑧1.活動計画変更（販促）'!C145="中止","",""))</f>
        <v/>
      </c>
      <c r="I145" s="835" t="str">
        <f>IF(C145="上期　変更",'⑦1.活動計画変更（販促）'!I99,IF('⑧1.活動計画変更（販促）'!C145="中止","",""))</f>
        <v/>
      </c>
      <c r="J145" s="842" t="str">
        <f t="shared" si="25"/>
        <v/>
      </c>
      <c r="M145" s="488"/>
      <c r="N145" s="488"/>
      <c r="O145" s="622"/>
      <c r="P145" s="488"/>
      <c r="Q145" s="488"/>
      <c r="R145" s="172"/>
      <c r="S145" s="172"/>
    </row>
    <row r="146" spans="2:19" ht="36" customHeight="1">
      <c r="B146" s="850" t="str">
        <f>IF('②4.実施状況（販促）'!G51="実施済","報告済","")</f>
        <v/>
      </c>
      <c r="C146" s="598" t="s">
        <v>286</v>
      </c>
      <c r="D146" s="700"/>
      <c r="E146" s="701"/>
      <c r="F146" s="701"/>
      <c r="G146" s="702"/>
      <c r="H146" s="716" t="str">
        <f>IF('⑧2.変更活動積算内訳（販促）'!T467=0,"",'⑧2.変更活動積算内訳（販促）'!T467)</f>
        <v/>
      </c>
      <c r="I146" s="703"/>
      <c r="J146" s="724" t="str">
        <f t="shared" si="25"/>
        <v/>
      </c>
      <c r="M146" s="477"/>
      <c r="N146" s="477"/>
      <c r="O146" s="597"/>
      <c r="P146" s="477"/>
      <c r="Q146" s="477"/>
      <c r="R146" s="159"/>
      <c r="S146" s="159"/>
    </row>
    <row r="147" spans="2:19" ht="36" customHeight="1">
      <c r="B147" s="708" t="str">
        <f>IF('①4.事業内容（販促）'!B52="","",'①4.事業内容（販促）'!B52)</f>
        <v/>
      </c>
      <c r="C147" s="709" t="str">
        <f>IF(B147="","","申請時")</f>
        <v/>
      </c>
      <c r="D147" s="710" t="str">
        <f>IF('①4.事業内容（販促）'!C52="","",'①4.事業内容（販促）'!C52)</f>
        <v/>
      </c>
      <c r="E147" s="711" t="str">
        <f>IF('①4.事業内容（販促）'!D52="","",'①4.事業内容（販促）'!D52)</f>
        <v/>
      </c>
      <c r="F147" s="711" t="str">
        <f>IF('①4.事業内容（販促）'!F52="","",'①4.事業内容（販促）'!F52)</f>
        <v/>
      </c>
      <c r="G147" s="712" t="str">
        <f>IF('①4.事業内容（販促）'!H52="","",'①4.事業内容（販促）'!H52)</f>
        <v/>
      </c>
      <c r="H147" s="715">
        <f>IF('①7.積算内訳（販促）'!F476="","",'①7.積算内訳（販促）'!F476)</f>
        <v>0</v>
      </c>
      <c r="I147" s="713" t="str">
        <f>IF('①6.成果目標（販促）'!G101="","",('①6.成果目標（販促）'!G101*1000))</f>
        <v/>
      </c>
      <c r="J147" s="722" t="str">
        <f t="shared" si="25"/>
        <v/>
      </c>
      <c r="M147" s="488" t="str">
        <f>IF(C149="選択","",IF(C149="中止",-(H147),IF(C149="変更",(H149-H147),"")))</f>
        <v/>
      </c>
      <c r="N147" s="488" t="str">
        <f>IF(C149="選択","",IF(C149="中止",-(I147),IF(C149="変更",(I149-I147),"")))</f>
        <v/>
      </c>
      <c r="O147" s="622" t="str">
        <f t="shared" ref="O147" si="33">IF(B147="","",B147)</f>
        <v/>
      </c>
      <c r="P147" s="488" t="str">
        <f>IF(B147="","",IF(C149="変更",H149,IF(C149="中止",0,IF(B149="報告済",'⑦1.活動計画変更（販促）'!P100,IF(C148="上期　変更",H148,IF(C148="中止",0,H147))))))</f>
        <v/>
      </c>
      <c r="Q147" s="488" t="str">
        <f>IF(B147="","",IF(C149="変更",I149,IF(C149="中止",0,IF(B149="報告済",'⑦1.活動計画変更（販促）'!Q100,IF(C148="上期　変更",I148,IF(C148="中止",0,I147))))))</f>
        <v/>
      </c>
      <c r="R147" s="623">
        <f>IF(C149="変更",'⑧2.変更活動積算内訳（販促）'!U267,IF('⑧1.活動計画変更（販促）'!C149="中止",0,IF('⑧1.活動計画変更（販促）'!B149="報告済",'⑧2.変更活動積算内訳（販促）'!G267,IF('⑧1.活動計画変更（販促）'!C148="上期　変更",'⑧2.変更活動積算内訳（販促）'!N267,IF('⑧1.活動計画変更（販促）'!C148="中止",0,'⑧2.変更活動積算内訳（販促）'!G267)))))</f>
        <v>0</v>
      </c>
      <c r="S147" s="623">
        <f>IF(C149="変更",'⑧2.変更活動積算内訳（販促）'!V267,IF('⑧1.活動計画変更（販促）'!C149="中止",0,IF('⑧1.活動計画変更（販促）'!B149="報告済",'⑧2.変更活動積算内訳（販促）'!H267,IF('⑧1.活動計画変更（販促）'!C148="上期　変更",'⑧2.変更活動積算内訳（販促）'!O267,IF('⑧1.活動計画変更（販促）'!C148="中止",0,'⑧2.変更活動積算内訳（販促）'!H267)))))</f>
        <v>0</v>
      </c>
    </row>
    <row r="148" spans="2:19" ht="36" customHeight="1">
      <c r="B148" s="830"/>
      <c r="C148" s="847" t="str">
        <f>IF('⑦1.活動計画変更（販促）'!C101="変更","上期　変更",IF('⑦1.活動計画変更（販促）'!C101="選択","",'⑦1.活動計画変更（販促）'!C101))</f>
        <v/>
      </c>
      <c r="D148" s="832" t="str">
        <f>IF(C148="上期　変更",'⑦1.活動計画変更（販促）'!D101,IF('⑧1.活動計画変更（販促）'!C148="中止","",""))</f>
        <v/>
      </c>
      <c r="E148" s="833" t="str">
        <f>IF(C148="上期　変更",'⑦1.活動計画変更（販促）'!E101,IF('⑧1.活動計画変更（販促）'!C148="中止","",""))</f>
        <v/>
      </c>
      <c r="F148" s="833" t="str">
        <f>IF(C148="上期　変更",'⑦1.活動計画変更（販促）'!F101,IF('⑧1.活動計画変更（販促）'!C148="中止","",""))</f>
        <v/>
      </c>
      <c r="G148" s="834" t="str">
        <f>IF(C148="上期　変更",'⑦1.活動計画変更（販促）'!G101,IF('⑧1.活動計画変更（販促）'!C148="中止","",""))</f>
        <v/>
      </c>
      <c r="H148" s="852" t="str">
        <f>IF(C148="上期　変更",'⑦1.活動計画変更（販促）'!H101,IF('⑧1.活動計画変更（販促）'!C148="中止","",""))</f>
        <v/>
      </c>
      <c r="I148" s="835" t="str">
        <f>IF(C148="上期　変更",'⑦1.活動計画変更（販促）'!I101,IF('⑧1.活動計画変更（販促）'!C148="中止","",""))</f>
        <v/>
      </c>
      <c r="J148" s="842" t="str">
        <f t="shared" si="25"/>
        <v/>
      </c>
      <c r="M148" s="488"/>
      <c r="N148" s="488"/>
      <c r="O148" s="622"/>
      <c r="P148" s="488"/>
      <c r="Q148" s="488"/>
      <c r="R148" s="172"/>
      <c r="S148" s="172"/>
    </row>
    <row r="149" spans="2:19" ht="36" customHeight="1">
      <c r="B149" s="850" t="str">
        <f>IF('②4.実施状況（販促）'!G52="実施済","報告済","")</f>
        <v/>
      </c>
      <c r="C149" s="598" t="s">
        <v>286</v>
      </c>
      <c r="D149" s="700"/>
      <c r="E149" s="701"/>
      <c r="F149" s="701"/>
      <c r="G149" s="702"/>
      <c r="H149" s="716" t="str">
        <f>IF('⑧2.変更活動積算内訳（販促）'!T477=0,"",'⑧2.変更活動積算内訳（販促）'!T477)</f>
        <v/>
      </c>
      <c r="I149" s="703"/>
      <c r="J149" s="724" t="str">
        <f t="shared" si="25"/>
        <v/>
      </c>
      <c r="M149" s="477"/>
      <c r="N149" s="477"/>
      <c r="O149" s="597"/>
      <c r="P149" s="477"/>
      <c r="Q149" s="477"/>
      <c r="R149" s="159"/>
      <c r="S149" s="159"/>
    </row>
    <row r="150" spans="2:19" ht="36" customHeight="1">
      <c r="B150" s="708" t="str">
        <f>IF('①4.事業内容（販促）'!B53="","",'①4.事業内容（販促）'!B53)</f>
        <v/>
      </c>
      <c r="C150" s="709" t="str">
        <f>IF(B150="","","申請時")</f>
        <v/>
      </c>
      <c r="D150" s="710" t="str">
        <f>IF('①4.事業内容（販促）'!C53="","",'①4.事業内容（販促）'!C53)</f>
        <v/>
      </c>
      <c r="E150" s="711" t="str">
        <f>IF('①4.事業内容（販促）'!D53="","",'①4.事業内容（販促）'!D53)</f>
        <v/>
      </c>
      <c r="F150" s="711" t="str">
        <f>IF('①4.事業内容（販促）'!F53="","",'①4.事業内容（販促）'!F53)</f>
        <v/>
      </c>
      <c r="G150" s="712" t="str">
        <f>IF('①4.事業内容（販促）'!H53="","",'①4.事業内容（販促）'!H53)</f>
        <v/>
      </c>
      <c r="H150" s="715">
        <f>IF('①7.積算内訳（販促）'!F486="","",'①7.積算内訳（販促）'!F486)</f>
        <v>0</v>
      </c>
      <c r="I150" s="713" t="str">
        <f>IF('①6.成果目標（販促）'!G103="","",('①6.成果目標（販促）'!G103*1000))</f>
        <v/>
      </c>
      <c r="J150" s="722" t="str">
        <f t="shared" si="25"/>
        <v/>
      </c>
      <c r="M150" s="488" t="str">
        <f>IF(C152="選択","",IF(C152="中止",-(H150),IF(C152="変更",(H152-H150),"")))</f>
        <v/>
      </c>
      <c r="N150" s="488" t="str">
        <f>IF(C152="選択","",IF(C152="中止",-(I150),IF(C152="変更",(I152-I150),"")))</f>
        <v/>
      </c>
      <c r="O150" s="622" t="str">
        <f t="shared" ref="O150" si="34">IF(B150="","",B150)</f>
        <v/>
      </c>
      <c r="P150" s="488" t="str">
        <f>IF(B150="","",IF(C152="変更",H152,IF(C152="中止",0,IF(B152="報告済",'⑦1.活動計画変更（販促）'!P102,IF(C151="上期　変更",H151,IF(C151="中止",0,H150))))))</f>
        <v/>
      </c>
      <c r="Q150" s="488" t="str">
        <f>IF(B150="","",IF(C152="変更",I152,IF(C152="中止",0,IF(B152="報告済",'⑦1.活動計画変更（販促）'!Q102,IF(C151="上期　変更",I151,IF(C151="中止",0,I150))))))</f>
        <v/>
      </c>
      <c r="R150" s="623">
        <f>IF(C152="変更",'⑧2.変更活動積算内訳（販促）'!U277,IF('⑧1.活動計画変更（販促）'!C152="中止",0,IF('⑧1.活動計画変更（販促）'!B152="報告済",'⑧2.変更活動積算内訳（販促）'!G277,IF('⑧1.活動計画変更（販促）'!C151="上期　変更",'⑧2.変更活動積算内訳（販促）'!N277,IF('⑧1.活動計画変更（販促）'!C151="中止",0,'⑧2.変更活動積算内訳（販促）'!G277)))))</f>
        <v>0</v>
      </c>
      <c r="S150" s="623">
        <f>IF(C152="変更",'⑧2.変更活動積算内訳（販促）'!V277,IF('⑧1.活動計画変更（販促）'!C152="中止",0,IF('⑧1.活動計画変更（販促）'!B152="報告済",'⑧2.変更活動積算内訳（販促）'!H277,IF('⑧1.活動計画変更（販促）'!C151="上期　変更",'⑧2.変更活動積算内訳（販促）'!O277,IF('⑧1.活動計画変更（販促）'!C151="中止",0,'⑧2.変更活動積算内訳（販促）'!H277)))))</f>
        <v>0</v>
      </c>
    </row>
    <row r="151" spans="2:19" ht="36" customHeight="1">
      <c r="B151" s="830"/>
      <c r="C151" s="847" t="str">
        <f>IF('⑦1.活動計画変更（販促）'!C103="変更","上期　変更",IF('⑦1.活動計画変更（販促）'!C103="選択","",'⑦1.活動計画変更（販促）'!C103))</f>
        <v/>
      </c>
      <c r="D151" s="832" t="str">
        <f>IF(C151="上期　変更",'⑦1.活動計画変更（販促）'!D103,IF('⑧1.活動計画変更（販促）'!C151="中止","",""))</f>
        <v/>
      </c>
      <c r="E151" s="833" t="str">
        <f>IF(C151="上期　変更",'⑦1.活動計画変更（販促）'!E103,IF('⑧1.活動計画変更（販促）'!C151="中止","",""))</f>
        <v/>
      </c>
      <c r="F151" s="833" t="str">
        <f>IF(C151="上期　変更",'⑦1.活動計画変更（販促）'!F103,IF('⑧1.活動計画変更（販促）'!C151="中止","",""))</f>
        <v/>
      </c>
      <c r="G151" s="834" t="str">
        <f>IF(C151="上期　変更",'⑦1.活動計画変更（販促）'!G103,IF('⑧1.活動計画変更（販促）'!C151="中止","",""))</f>
        <v/>
      </c>
      <c r="H151" s="852" t="str">
        <f>IF(C151="上期　変更",'⑦1.活動計画変更（販促）'!H103,IF('⑧1.活動計画変更（販促）'!C151="中止","",""))</f>
        <v/>
      </c>
      <c r="I151" s="835" t="str">
        <f>IF(C151="上期　変更",'⑦1.活動計画変更（販促）'!I103,IF('⑧1.活動計画変更（販促）'!C151="中止","",""))</f>
        <v/>
      </c>
      <c r="J151" s="842" t="str">
        <f t="shared" si="25"/>
        <v/>
      </c>
      <c r="M151" s="488"/>
      <c r="N151" s="488"/>
      <c r="O151" s="622"/>
      <c r="P151" s="488"/>
      <c r="Q151" s="488"/>
      <c r="R151" s="172"/>
      <c r="S151" s="172"/>
    </row>
    <row r="152" spans="2:19" ht="36" customHeight="1">
      <c r="B152" s="850" t="str">
        <f>IF('②4.実施状況（販促）'!G53="実施済","報告済","")</f>
        <v/>
      </c>
      <c r="C152" s="598" t="s">
        <v>286</v>
      </c>
      <c r="D152" s="700"/>
      <c r="E152" s="701"/>
      <c r="F152" s="701"/>
      <c r="G152" s="702"/>
      <c r="H152" s="716" t="str">
        <f>IF('⑧2.変更活動積算内訳（販促）'!T487=0,"",'⑧2.変更活動積算内訳（販促）'!T487)</f>
        <v/>
      </c>
      <c r="I152" s="703"/>
      <c r="J152" s="724" t="str">
        <f t="shared" si="25"/>
        <v/>
      </c>
      <c r="M152" s="477"/>
      <c r="N152" s="477"/>
      <c r="O152" s="597"/>
      <c r="P152" s="477"/>
      <c r="Q152" s="477"/>
      <c r="R152" s="159"/>
      <c r="S152" s="159"/>
    </row>
    <row r="153" spans="2:19" ht="36" customHeight="1">
      <c r="B153" s="708" t="str">
        <f>IF('①4.事業内容（販促）'!B54="","",'①4.事業内容（販促）'!B54)</f>
        <v/>
      </c>
      <c r="C153" s="709" t="str">
        <f>IF(B153="","","申請時")</f>
        <v/>
      </c>
      <c r="D153" s="710" t="str">
        <f>IF('①4.事業内容（販促）'!C54="","",'①4.事業内容（販促）'!C54)</f>
        <v/>
      </c>
      <c r="E153" s="711" t="str">
        <f>IF('①4.事業内容（販促）'!D54="","",'①4.事業内容（販促）'!D54)</f>
        <v/>
      </c>
      <c r="F153" s="711" t="str">
        <f>IF('①4.事業内容（販促）'!F54="","",'①4.事業内容（販促）'!F54)</f>
        <v/>
      </c>
      <c r="G153" s="712" t="str">
        <f>IF('①4.事業内容（販促）'!H54="","",'①4.事業内容（販促）'!H54)</f>
        <v/>
      </c>
      <c r="H153" s="715">
        <f>IF('①7.積算内訳（販促）'!F496="","",'①7.積算内訳（販促）'!F496)</f>
        <v>0</v>
      </c>
      <c r="I153" s="713" t="str">
        <f>IF('①6.成果目標（販促）'!G105="","",('①6.成果目標（販促）'!G105*1000))</f>
        <v/>
      </c>
      <c r="J153" s="722" t="str">
        <f t="shared" si="25"/>
        <v/>
      </c>
      <c r="M153" s="488" t="str">
        <f>IF(C155="選択","",IF(C155="中止",-(H153),IF(C155="変更",(H155-H153),"")))</f>
        <v/>
      </c>
      <c r="N153" s="488" t="str">
        <f>IF(C155="選択","",IF(C155="中止",-(I153),IF(C155="変更",(I155-I153),"")))</f>
        <v/>
      </c>
      <c r="O153" s="622" t="str">
        <f t="shared" ref="O153" si="35">IF(B153="","",B153)</f>
        <v/>
      </c>
      <c r="P153" s="488" t="str">
        <f>IF(B153="","",IF(C155="変更",H155,IF(C155="中止",0,IF(B155="報告済",'⑦1.活動計画変更（販促）'!P104,IF(C154="上期　変更",H154,IF(C154="中止",0,H153))))))</f>
        <v/>
      </c>
      <c r="Q153" s="488" t="str">
        <f>IF(B153="","",IF(C155="変更",I155,IF(C155="中止",0,IF(B155="報告済",'⑦1.活動計画変更（販促）'!Q104,IF(C154="上期　変更",I154,IF(C154="中止",0,I153))))))</f>
        <v/>
      </c>
      <c r="R153" s="623">
        <f>IF(C155="変更",'⑧2.変更活動積算内訳（販促）'!U287,IF('⑧1.活動計画変更（販促）'!C155="中止",0,IF('⑧1.活動計画変更（販促）'!B155="報告済",'⑧2.変更活動積算内訳（販促）'!G287,IF('⑧1.活動計画変更（販促）'!C154="上期　変更",'⑧2.変更活動積算内訳（販促）'!N287,IF('⑧1.活動計画変更（販促）'!C154="中止",0,'⑧2.変更活動積算内訳（販促）'!G287)))))</f>
        <v>0</v>
      </c>
      <c r="S153" s="623">
        <f>IF(C155="変更",'⑧2.変更活動積算内訳（販促）'!V287,IF('⑧1.活動計画変更（販促）'!C155="中止",0,IF('⑧1.活動計画変更（販促）'!B155="報告済",'⑧2.変更活動積算内訳（販促）'!H287,IF('⑧1.活動計画変更（販促）'!C154="上期　変更",'⑧2.変更活動積算内訳（販促）'!O287,IF('⑧1.活動計画変更（販促）'!C154="中止",0,'⑧2.変更活動積算内訳（販促）'!H287)))))</f>
        <v>0</v>
      </c>
    </row>
    <row r="154" spans="2:19" ht="36" customHeight="1">
      <c r="B154" s="830"/>
      <c r="C154" s="831" t="str">
        <f>IF('⑦1.活動計画変更（販促）'!C105="変更","上期　変更",IF('⑦1.活動計画変更（販促）'!C105="選択","",'⑦1.活動計画変更（販促）'!C105))</f>
        <v/>
      </c>
      <c r="D154" s="832" t="str">
        <f>IF(C154="上期　変更",'⑦1.活動計画変更（販促）'!D105,IF('⑧1.活動計画変更（販促）'!C154="中止","",""))</f>
        <v/>
      </c>
      <c r="E154" s="833" t="str">
        <f>IF(C154="上期　変更",'⑦1.活動計画変更（販促）'!E105,IF('⑧1.活動計画変更（販促）'!C154="中止","",""))</f>
        <v/>
      </c>
      <c r="F154" s="833" t="str">
        <f>IF(C154="上期　変更",'⑦1.活動計画変更（販促）'!F105,IF('⑧1.活動計画変更（販促）'!C154="中止","",""))</f>
        <v/>
      </c>
      <c r="G154" s="834" t="str">
        <f>IF(C154="上期　変更",'⑦1.活動計画変更（販促）'!G105,IF('⑧1.活動計画変更（販促）'!C154="中止","",""))</f>
        <v/>
      </c>
      <c r="H154" s="852" t="str">
        <f>IF(C154="上期　変更",'⑦1.活動計画変更（販促）'!H105,IF('⑧1.活動計画変更（販促）'!C154="中止","",""))</f>
        <v/>
      </c>
      <c r="I154" s="835" t="str">
        <f>IF(C154="上期　変更",'⑦1.活動計画変更（販促）'!I105,IF('⑧1.活動計画変更（販促）'!C154="中止","",""))</f>
        <v/>
      </c>
      <c r="J154" s="842" t="str">
        <f t="shared" si="25"/>
        <v/>
      </c>
      <c r="M154" s="488"/>
      <c r="N154" s="488"/>
      <c r="O154" s="622"/>
      <c r="P154" s="488"/>
      <c r="Q154" s="488"/>
      <c r="R154" s="172"/>
      <c r="S154" s="172"/>
    </row>
    <row r="155" spans="2:19" ht="36" customHeight="1" thickBot="1">
      <c r="B155" s="851" t="str">
        <f>IF('②4.実施状況（販促）'!G54="実施済","報告済","")</f>
        <v/>
      </c>
      <c r="C155" s="606" t="s">
        <v>286</v>
      </c>
      <c r="D155" s="704"/>
      <c r="E155" s="705"/>
      <c r="F155" s="705"/>
      <c r="G155" s="706"/>
      <c r="H155" s="717" t="str">
        <f>IF('⑧2.変更活動積算内訳（販促）'!T497=0,"",'⑧2.変更活動積算内訳（販促）'!T497)</f>
        <v/>
      </c>
      <c r="I155" s="707"/>
      <c r="J155" s="723" t="str">
        <f t="shared" si="25"/>
        <v/>
      </c>
      <c r="M155" s="477"/>
      <c r="N155" s="477"/>
      <c r="O155" s="597"/>
      <c r="P155" s="477"/>
      <c r="Q155" s="477"/>
      <c r="R155" s="159"/>
      <c r="S155" s="159"/>
    </row>
    <row r="156" spans="2:19">
      <c r="R156" s="612"/>
      <c r="S156" s="612"/>
    </row>
  </sheetData>
  <sheetProtection algorithmName="SHA-512" hashValue="SEHn+1hwkaJ0COuaOSw/s1Z6XSzWq8WXn58aFxpquHSeAgkVDfm0tdL7xp8QBexhQ5k+xtH74dL+KNidE+nyhw==" saltValue="GjJZFSmKfImGtxzJp+sJoA==" spinCount="100000" sheet="1" formatCells="0" formatColumns="0" formatRows="0"/>
  <mergeCells count="6">
    <mergeCell ref="P3:S3"/>
    <mergeCell ref="B3:B4"/>
    <mergeCell ref="C3:C4"/>
    <mergeCell ref="D3:G3"/>
    <mergeCell ref="H3:I3"/>
    <mergeCell ref="J3:J4"/>
  </mergeCells>
  <phoneticPr fontId="1"/>
  <conditionalFormatting sqref="C8">
    <cfRule type="containsText" dxfId="1261" priority="765" operator="containsText" text="選択">
      <formula>NOT(ISERROR(SEARCH("選択",C8)))</formula>
    </cfRule>
    <cfRule type="beginsWith" dxfId="1260" priority="766" operator="beginsWith" text="中止">
      <formula>LEFT(C8,LEN("中止"))="中止"</formula>
    </cfRule>
    <cfRule type="beginsWith" dxfId="1259" priority="767" operator="beginsWith" text="変更">
      <formula>LEFT(C8,LEN("変更"))="変更"</formula>
    </cfRule>
  </conditionalFormatting>
  <conditionalFormatting sqref="C11">
    <cfRule type="containsText" dxfId="1258" priority="762" operator="containsText" text="選択">
      <formula>NOT(ISERROR(SEARCH("選択",C11)))</formula>
    </cfRule>
    <cfRule type="beginsWith" dxfId="1257" priority="763" operator="beginsWith" text="中止">
      <formula>LEFT(C11,LEN("中止"))="中止"</formula>
    </cfRule>
    <cfRule type="beginsWith" dxfId="1256" priority="764" operator="beginsWith" text="変更">
      <formula>LEFT(C11,LEN("変更"))="変更"</formula>
    </cfRule>
  </conditionalFormatting>
  <conditionalFormatting sqref="C14">
    <cfRule type="containsText" dxfId="1255" priority="759" operator="containsText" text="選択">
      <formula>NOT(ISERROR(SEARCH("選択",C14)))</formula>
    </cfRule>
    <cfRule type="beginsWith" dxfId="1254" priority="760" operator="beginsWith" text="中止">
      <formula>LEFT(C14,LEN("中止"))="中止"</formula>
    </cfRule>
    <cfRule type="beginsWith" dxfId="1253" priority="761" operator="beginsWith" text="変更">
      <formula>LEFT(C14,LEN("変更"))="変更"</formula>
    </cfRule>
  </conditionalFormatting>
  <conditionalFormatting sqref="C17">
    <cfRule type="containsText" dxfId="1252" priority="756" operator="containsText" text="選択">
      <formula>NOT(ISERROR(SEARCH("選択",C17)))</formula>
    </cfRule>
    <cfRule type="beginsWith" dxfId="1251" priority="757" operator="beginsWith" text="中止">
      <formula>LEFT(C17,LEN("中止"))="中止"</formula>
    </cfRule>
    <cfRule type="beginsWith" dxfId="1250" priority="758" operator="beginsWith" text="変更">
      <formula>LEFT(C17,LEN("変更"))="変更"</formula>
    </cfRule>
  </conditionalFormatting>
  <conditionalFormatting sqref="C20">
    <cfRule type="containsText" dxfId="1249" priority="753" operator="containsText" text="選択">
      <formula>NOT(ISERROR(SEARCH("選択",C20)))</formula>
    </cfRule>
    <cfRule type="beginsWith" dxfId="1248" priority="754" operator="beginsWith" text="中止">
      <formula>LEFT(C20,LEN("中止"))="中止"</formula>
    </cfRule>
    <cfRule type="beginsWith" dxfId="1247" priority="755" operator="beginsWith" text="変更">
      <formula>LEFT(C20,LEN("変更"))="変更"</formula>
    </cfRule>
  </conditionalFormatting>
  <conditionalFormatting sqref="C23">
    <cfRule type="containsText" dxfId="1246" priority="750" operator="containsText" text="選択">
      <formula>NOT(ISERROR(SEARCH("選択",C23)))</formula>
    </cfRule>
    <cfRule type="beginsWith" dxfId="1245" priority="751" operator="beginsWith" text="中止">
      <formula>LEFT(C23,LEN("中止"))="中止"</formula>
    </cfRule>
    <cfRule type="beginsWith" dxfId="1244" priority="752" operator="beginsWith" text="変更">
      <formula>LEFT(C23,LEN("変更"))="変更"</formula>
    </cfRule>
  </conditionalFormatting>
  <conditionalFormatting sqref="C38 C35 C32 C29 C26">
    <cfRule type="containsText" dxfId="1243" priority="747" operator="containsText" text="選択">
      <formula>NOT(ISERROR(SEARCH("選択",C26)))</formula>
    </cfRule>
    <cfRule type="beginsWith" dxfId="1242" priority="748" operator="beginsWith" text="中止">
      <formula>LEFT(C26,LEN("中止"))="中止"</formula>
    </cfRule>
    <cfRule type="beginsWith" dxfId="1241" priority="749" operator="beginsWith" text="変更">
      <formula>LEFT(C26,LEN("変更"))="変更"</formula>
    </cfRule>
  </conditionalFormatting>
  <conditionalFormatting sqref="C53 C50 C47 C44 C41">
    <cfRule type="containsText" dxfId="1240" priority="744" operator="containsText" text="選択">
      <formula>NOT(ISERROR(SEARCH("選択",C41)))</formula>
    </cfRule>
    <cfRule type="beginsWith" dxfId="1239" priority="745" operator="beginsWith" text="中止">
      <formula>LEFT(C41,LEN("中止"))="中止"</formula>
    </cfRule>
    <cfRule type="beginsWith" dxfId="1238" priority="746" operator="beginsWith" text="変更">
      <formula>LEFT(C41,LEN("変更"))="変更"</formula>
    </cfRule>
  </conditionalFormatting>
  <conditionalFormatting sqref="C65 C62 C59 C56">
    <cfRule type="containsText" dxfId="1237" priority="741" operator="containsText" text="選択">
      <formula>NOT(ISERROR(SEARCH("選択",C56)))</formula>
    </cfRule>
    <cfRule type="beginsWith" dxfId="1236" priority="742" operator="beginsWith" text="中止">
      <formula>LEFT(C56,LEN("中止"))="中止"</formula>
    </cfRule>
    <cfRule type="beginsWith" dxfId="1235" priority="743" operator="beginsWith" text="変更">
      <formula>LEFT(C56,LEN("変更"))="変更"</formula>
    </cfRule>
  </conditionalFormatting>
  <conditionalFormatting sqref="D8">
    <cfRule type="notContainsBlanks" dxfId="1234" priority="730">
      <formula>LEN(TRIM(D8))&gt;0</formula>
    </cfRule>
    <cfRule type="expression" dxfId="1233" priority="731">
      <formula>$C8="変更"</formula>
    </cfRule>
  </conditionalFormatting>
  <conditionalFormatting sqref="E8">
    <cfRule type="notContainsBlanks" dxfId="1232" priority="728">
      <formula>LEN(TRIM(E8))&gt;0</formula>
    </cfRule>
    <cfRule type="expression" dxfId="1231" priority="729">
      <formula>$C8="変更"</formula>
    </cfRule>
  </conditionalFormatting>
  <conditionalFormatting sqref="F8">
    <cfRule type="notContainsBlanks" dxfId="1230" priority="726">
      <formula>LEN(TRIM(F8))&gt;0</formula>
    </cfRule>
    <cfRule type="expression" dxfId="1229" priority="727">
      <formula>$C8="変更"</formula>
    </cfRule>
  </conditionalFormatting>
  <conditionalFormatting sqref="G8">
    <cfRule type="notContainsBlanks" dxfId="1228" priority="724">
      <formula>LEN(TRIM(G8))&gt;0</formula>
    </cfRule>
    <cfRule type="expression" dxfId="1227" priority="725">
      <formula>$C8="変更"</formula>
    </cfRule>
  </conditionalFormatting>
  <conditionalFormatting sqref="I8">
    <cfRule type="notContainsBlanks" dxfId="1226" priority="722">
      <formula>LEN(TRIM(I8))&gt;0</formula>
    </cfRule>
    <cfRule type="expression" dxfId="1225" priority="723">
      <formula>$C8="変更"</formula>
    </cfRule>
  </conditionalFormatting>
  <conditionalFormatting sqref="D11">
    <cfRule type="notContainsBlanks" dxfId="1224" priority="720">
      <formula>LEN(TRIM(D11))&gt;0</formula>
    </cfRule>
    <cfRule type="expression" dxfId="1223" priority="721">
      <formula>$C11="変更"</formula>
    </cfRule>
  </conditionalFormatting>
  <conditionalFormatting sqref="E11">
    <cfRule type="notContainsBlanks" dxfId="1222" priority="718">
      <formula>LEN(TRIM(E11))&gt;0</formula>
    </cfRule>
    <cfRule type="expression" dxfId="1221" priority="719">
      <formula>$C11="変更"</formula>
    </cfRule>
  </conditionalFormatting>
  <conditionalFormatting sqref="F11">
    <cfRule type="notContainsBlanks" dxfId="1220" priority="716">
      <formula>LEN(TRIM(F11))&gt;0</formula>
    </cfRule>
    <cfRule type="expression" dxfId="1219" priority="717">
      <formula>$C11="変更"</formula>
    </cfRule>
  </conditionalFormatting>
  <conditionalFormatting sqref="G11">
    <cfRule type="notContainsBlanks" dxfId="1218" priority="714">
      <formula>LEN(TRIM(G11))&gt;0</formula>
    </cfRule>
    <cfRule type="expression" dxfId="1217" priority="715">
      <formula>$C11="変更"</formula>
    </cfRule>
  </conditionalFormatting>
  <conditionalFormatting sqref="D14">
    <cfRule type="notContainsBlanks" dxfId="1216" priority="712">
      <formula>LEN(TRIM(D14))&gt;0</formula>
    </cfRule>
    <cfRule type="expression" dxfId="1215" priority="713">
      <formula>$C14="変更"</formula>
    </cfRule>
  </conditionalFormatting>
  <conditionalFormatting sqref="E14">
    <cfRule type="notContainsBlanks" dxfId="1214" priority="710">
      <formula>LEN(TRIM(E14))&gt;0</formula>
    </cfRule>
    <cfRule type="expression" dxfId="1213" priority="711">
      <formula>$C14="変更"</formula>
    </cfRule>
  </conditionalFormatting>
  <conditionalFormatting sqref="F14">
    <cfRule type="notContainsBlanks" dxfId="1212" priority="708">
      <formula>LEN(TRIM(F14))&gt;0</formula>
    </cfRule>
    <cfRule type="expression" dxfId="1211" priority="709">
      <formula>$C14="変更"</formula>
    </cfRule>
  </conditionalFormatting>
  <conditionalFormatting sqref="G14">
    <cfRule type="notContainsBlanks" dxfId="1210" priority="706">
      <formula>LEN(TRIM(G14))&gt;0</formula>
    </cfRule>
    <cfRule type="expression" dxfId="1209" priority="707">
      <formula>$C14="変更"</formula>
    </cfRule>
  </conditionalFormatting>
  <conditionalFormatting sqref="D17">
    <cfRule type="notContainsBlanks" dxfId="1208" priority="704">
      <formula>LEN(TRIM(D17))&gt;0</formula>
    </cfRule>
    <cfRule type="expression" dxfId="1207" priority="705">
      <formula>$C17="変更"</formula>
    </cfRule>
  </conditionalFormatting>
  <conditionalFormatting sqref="E17">
    <cfRule type="notContainsBlanks" dxfId="1206" priority="702">
      <formula>LEN(TRIM(E17))&gt;0</formula>
    </cfRule>
    <cfRule type="expression" dxfId="1205" priority="703">
      <formula>$C17="変更"</formula>
    </cfRule>
  </conditionalFormatting>
  <conditionalFormatting sqref="F17">
    <cfRule type="notContainsBlanks" dxfId="1204" priority="700">
      <formula>LEN(TRIM(F17))&gt;0</formula>
    </cfRule>
    <cfRule type="expression" dxfId="1203" priority="701">
      <formula>$C17="変更"</formula>
    </cfRule>
  </conditionalFormatting>
  <conditionalFormatting sqref="G17">
    <cfRule type="notContainsBlanks" dxfId="1202" priority="698">
      <formula>LEN(TRIM(G17))&gt;0</formula>
    </cfRule>
    <cfRule type="expression" dxfId="1201" priority="699">
      <formula>$C17="変更"</formula>
    </cfRule>
  </conditionalFormatting>
  <conditionalFormatting sqref="D20">
    <cfRule type="notContainsBlanks" dxfId="1200" priority="696">
      <formula>LEN(TRIM(D20))&gt;0</formula>
    </cfRule>
    <cfRule type="expression" dxfId="1199" priority="697">
      <formula>$C20="変更"</formula>
    </cfRule>
  </conditionalFormatting>
  <conditionalFormatting sqref="E20">
    <cfRule type="notContainsBlanks" dxfId="1198" priority="694">
      <formula>LEN(TRIM(E20))&gt;0</formula>
    </cfRule>
    <cfRule type="expression" dxfId="1197" priority="695">
      <formula>$C20="変更"</formula>
    </cfRule>
  </conditionalFormatting>
  <conditionalFormatting sqref="F20">
    <cfRule type="notContainsBlanks" dxfId="1196" priority="692">
      <formula>LEN(TRIM(F20))&gt;0</formula>
    </cfRule>
    <cfRule type="expression" dxfId="1195" priority="693">
      <formula>$C20="変更"</formula>
    </cfRule>
  </conditionalFormatting>
  <conditionalFormatting sqref="G20">
    <cfRule type="notContainsBlanks" dxfId="1194" priority="690">
      <formula>LEN(TRIM(G20))&gt;0</formula>
    </cfRule>
    <cfRule type="expression" dxfId="1193" priority="691">
      <formula>$C20="変更"</formula>
    </cfRule>
  </conditionalFormatting>
  <conditionalFormatting sqref="D23">
    <cfRule type="notContainsBlanks" dxfId="1192" priority="688">
      <formula>LEN(TRIM(D23))&gt;0</formula>
    </cfRule>
    <cfRule type="expression" dxfId="1191" priority="689">
      <formula>$C23="変更"</formula>
    </cfRule>
  </conditionalFormatting>
  <conditionalFormatting sqref="E23">
    <cfRule type="notContainsBlanks" dxfId="1190" priority="686">
      <formula>LEN(TRIM(E23))&gt;0</formula>
    </cfRule>
    <cfRule type="expression" dxfId="1189" priority="687">
      <formula>$C23="変更"</formula>
    </cfRule>
  </conditionalFormatting>
  <conditionalFormatting sqref="F23">
    <cfRule type="notContainsBlanks" dxfId="1188" priority="684">
      <formula>LEN(TRIM(F23))&gt;0</formula>
    </cfRule>
    <cfRule type="expression" dxfId="1187" priority="685">
      <formula>$C23="変更"</formula>
    </cfRule>
  </conditionalFormatting>
  <conditionalFormatting sqref="G23">
    <cfRule type="notContainsBlanks" dxfId="1186" priority="682">
      <formula>LEN(TRIM(G23))&gt;0</formula>
    </cfRule>
    <cfRule type="expression" dxfId="1185" priority="683">
      <formula>$C23="変更"</formula>
    </cfRule>
  </conditionalFormatting>
  <conditionalFormatting sqref="D26">
    <cfRule type="notContainsBlanks" dxfId="1184" priority="680">
      <formula>LEN(TRIM(D26))&gt;0</formula>
    </cfRule>
    <cfRule type="expression" dxfId="1183" priority="681">
      <formula>$C26="変更"</formula>
    </cfRule>
  </conditionalFormatting>
  <conditionalFormatting sqref="E26">
    <cfRule type="notContainsBlanks" dxfId="1182" priority="678">
      <formula>LEN(TRIM(E26))&gt;0</formula>
    </cfRule>
    <cfRule type="expression" dxfId="1181" priority="679">
      <formula>$C26="変更"</formula>
    </cfRule>
  </conditionalFormatting>
  <conditionalFormatting sqref="F26">
    <cfRule type="notContainsBlanks" dxfId="1180" priority="676">
      <formula>LEN(TRIM(F26))&gt;0</formula>
    </cfRule>
    <cfRule type="expression" dxfId="1179" priority="677">
      <formula>$C26="変更"</formula>
    </cfRule>
  </conditionalFormatting>
  <conditionalFormatting sqref="G26">
    <cfRule type="notContainsBlanks" dxfId="1178" priority="674">
      <formula>LEN(TRIM(G26))&gt;0</formula>
    </cfRule>
    <cfRule type="expression" dxfId="1177" priority="675">
      <formula>$C26="変更"</formula>
    </cfRule>
  </conditionalFormatting>
  <conditionalFormatting sqref="D29">
    <cfRule type="notContainsBlanks" dxfId="1176" priority="672">
      <formula>LEN(TRIM(D29))&gt;0</formula>
    </cfRule>
    <cfRule type="expression" dxfId="1175" priority="673">
      <formula>$C29="変更"</formula>
    </cfRule>
  </conditionalFormatting>
  <conditionalFormatting sqref="E29">
    <cfRule type="notContainsBlanks" dxfId="1174" priority="670">
      <formula>LEN(TRIM(E29))&gt;0</formula>
    </cfRule>
    <cfRule type="expression" dxfId="1173" priority="671">
      <formula>$C29="変更"</formula>
    </cfRule>
  </conditionalFormatting>
  <conditionalFormatting sqref="F29">
    <cfRule type="notContainsBlanks" dxfId="1172" priority="668">
      <formula>LEN(TRIM(F29))&gt;0</formula>
    </cfRule>
    <cfRule type="expression" dxfId="1171" priority="669">
      <formula>$C29="変更"</formula>
    </cfRule>
  </conditionalFormatting>
  <conditionalFormatting sqref="G29">
    <cfRule type="notContainsBlanks" dxfId="1170" priority="666">
      <formula>LEN(TRIM(G29))&gt;0</formula>
    </cfRule>
    <cfRule type="expression" dxfId="1169" priority="667">
      <formula>$C29="変更"</formula>
    </cfRule>
  </conditionalFormatting>
  <conditionalFormatting sqref="D32">
    <cfRule type="notContainsBlanks" dxfId="1168" priority="664">
      <formula>LEN(TRIM(D32))&gt;0</formula>
    </cfRule>
    <cfRule type="expression" dxfId="1167" priority="665">
      <formula>$C32="変更"</formula>
    </cfRule>
  </conditionalFormatting>
  <conditionalFormatting sqref="E32">
    <cfRule type="notContainsBlanks" dxfId="1166" priority="662">
      <formula>LEN(TRIM(E32))&gt;0</formula>
    </cfRule>
    <cfRule type="expression" dxfId="1165" priority="663">
      <formula>$C32="変更"</formula>
    </cfRule>
  </conditionalFormatting>
  <conditionalFormatting sqref="F32">
    <cfRule type="notContainsBlanks" dxfId="1164" priority="660">
      <formula>LEN(TRIM(F32))&gt;0</formula>
    </cfRule>
    <cfRule type="expression" dxfId="1163" priority="661">
      <formula>$C32="変更"</formula>
    </cfRule>
  </conditionalFormatting>
  <conditionalFormatting sqref="G32">
    <cfRule type="notContainsBlanks" dxfId="1162" priority="658">
      <formula>LEN(TRIM(G32))&gt;0</formula>
    </cfRule>
    <cfRule type="expression" dxfId="1161" priority="659">
      <formula>$C32="変更"</formula>
    </cfRule>
  </conditionalFormatting>
  <conditionalFormatting sqref="D35">
    <cfRule type="notContainsBlanks" dxfId="1160" priority="656">
      <formula>LEN(TRIM(D35))&gt;0</formula>
    </cfRule>
    <cfRule type="expression" dxfId="1159" priority="657">
      <formula>$C35="変更"</formula>
    </cfRule>
  </conditionalFormatting>
  <conditionalFormatting sqref="E35">
    <cfRule type="notContainsBlanks" dxfId="1158" priority="654">
      <formula>LEN(TRIM(E35))&gt;0</formula>
    </cfRule>
    <cfRule type="expression" dxfId="1157" priority="655">
      <formula>$C35="変更"</formula>
    </cfRule>
  </conditionalFormatting>
  <conditionalFormatting sqref="F35">
    <cfRule type="notContainsBlanks" dxfId="1156" priority="652">
      <formula>LEN(TRIM(F35))&gt;0</formula>
    </cfRule>
    <cfRule type="expression" dxfId="1155" priority="653">
      <formula>$C35="変更"</formula>
    </cfRule>
  </conditionalFormatting>
  <conditionalFormatting sqref="G35">
    <cfRule type="notContainsBlanks" dxfId="1154" priority="650">
      <formula>LEN(TRIM(G35))&gt;0</formula>
    </cfRule>
    <cfRule type="expression" dxfId="1153" priority="651">
      <formula>$C35="変更"</formula>
    </cfRule>
  </conditionalFormatting>
  <conditionalFormatting sqref="D38">
    <cfRule type="notContainsBlanks" dxfId="1152" priority="648">
      <formula>LEN(TRIM(D38))&gt;0</formula>
    </cfRule>
    <cfRule type="expression" dxfId="1151" priority="649">
      <formula>$C38="変更"</formula>
    </cfRule>
  </conditionalFormatting>
  <conditionalFormatting sqref="E38">
    <cfRule type="notContainsBlanks" dxfId="1150" priority="646">
      <formula>LEN(TRIM(E38))&gt;0</formula>
    </cfRule>
    <cfRule type="expression" dxfId="1149" priority="647">
      <formula>$C38="変更"</formula>
    </cfRule>
  </conditionalFormatting>
  <conditionalFormatting sqref="F38">
    <cfRule type="notContainsBlanks" dxfId="1148" priority="644">
      <formula>LEN(TRIM(F38))&gt;0</formula>
    </cfRule>
    <cfRule type="expression" dxfId="1147" priority="645">
      <formula>$C38="変更"</formula>
    </cfRule>
  </conditionalFormatting>
  <conditionalFormatting sqref="G38">
    <cfRule type="notContainsBlanks" dxfId="1146" priority="642">
      <formula>LEN(TRIM(G38))&gt;0</formula>
    </cfRule>
    <cfRule type="expression" dxfId="1145" priority="643">
      <formula>$C38="変更"</formula>
    </cfRule>
  </conditionalFormatting>
  <conditionalFormatting sqref="D41">
    <cfRule type="notContainsBlanks" dxfId="1144" priority="640">
      <formula>LEN(TRIM(D41))&gt;0</formula>
    </cfRule>
    <cfRule type="expression" dxfId="1143" priority="641">
      <formula>$C41="変更"</formula>
    </cfRule>
  </conditionalFormatting>
  <conditionalFormatting sqref="E41">
    <cfRule type="notContainsBlanks" dxfId="1142" priority="638">
      <formula>LEN(TRIM(E41))&gt;0</formula>
    </cfRule>
    <cfRule type="expression" dxfId="1141" priority="639">
      <formula>$C41="変更"</formula>
    </cfRule>
  </conditionalFormatting>
  <conditionalFormatting sqref="F41">
    <cfRule type="notContainsBlanks" dxfId="1140" priority="636">
      <formula>LEN(TRIM(F41))&gt;0</formula>
    </cfRule>
    <cfRule type="expression" dxfId="1139" priority="637">
      <formula>$C41="変更"</formula>
    </cfRule>
  </conditionalFormatting>
  <conditionalFormatting sqref="G41">
    <cfRule type="notContainsBlanks" dxfId="1138" priority="634">
      <formula>LEN(TRIM(G41))&gt;0</formula>
    </cfRule>
    <cfRule type="expression" dxfId="1137" priority="635">
      <formula>$C41="変更"</formula>
    </cfRule>
  </conditionalFormatting>
  <conditionalFormatting sqref="D44">
    <cfRule type="notContainsBlanks" dxfId="1136" priority="632">
      <formula>LEN(TRIM(D44))&gt;0</formula>
    </cfRule>
    <cfRule type="expression" dxfId="1135" priority="633">
      <formula>$C44="変更"</formula>
    </cfRule>
  </conditionalFormatting>
  <conditionalFormatting sqref="E44">
    <cfRule type="notContainsBlanks" dxfId="1134" priority="630">
      <formula>LEN(TRIM(E44))&gt;0</formula>
    </cfRule>
    <cfRule type="expression" dxfId="1133" priority="631">
      <formula>$C44="変更"</formula>
    </cfRule>
  </conditionalFormatting>
  <conditionalFormatting sqref="F44">
    <cfRule type="notContainsBlanks" dxfId="1132" priority="628">
      <formula>LEN(TRIM(F44))&gt;0</formula>
    </cfRule>
    <cfRule type="expression" dxfId="1131" priority="629">
      <formula>$C44="変更"</formula>
    </cfRule>
  </conditionalFormatting>
  <conditionalFormatting sqref="G44">
    <cfRule type="notContainsBlanks" dxfId="1130" priority="626">
      <formula>LEN(TRIM(G44))&gt;0</formula>
    </cfRule>
    <cfRule type="expression" dxfId="1129" priority="627">
      <formula>$C44="変更"</formula>
    </cfRule>
  </conditionalFormatting>
  <conditionalFormatting sqref="D47">
    <cfRule type="notContainsBlanks" dxfId="1128" priority="624">
      <formula>LEN(TRIM(D47))&gt;0</formula>
    </cfRule>
    <cfRule type="expression" dxfId="1127" priority="625">
      <formula>$C47="変更"</formula>
    </cfRule>
  </conditionalFormatting>
  <conditionalFormatting sqref="E47">
    <cfRule type="notContainsBlanks" dxfId="1126" priority="622">
      <formula>LEN(TRIM(E47))&gt;0</formula>
    </cfRule>
    <cfRule type="expression" dxfId="1125" priority="623">
      <formula>$C47="変更"</formula>
    </cfRule>
  </conditionalFormatting>
  <conditionalFormatting sqref="F47">
    <cfRule type="notContainsBlanks" dxfId="1124" priority="620">
      <formula>LEN(TRIM(F47))&gt;0</formula>
    </cfRule>
    <cfRule type="expression" dxfId="1123" priority="621">
      <formula>$C47="変更"</formula>
    </cfRule>
  </conditionalFormatting>
  <conditionalFormatting sqref="G47">
    <cfRule type="notContainsBlanks" dxfId="1122" priority="618">
      <formula>LEN(TRIM(G47))&gt;0</formula>
    </cfRule>
    <cfRule type="expression" dxfId="1121" priority="619">
      <formula>$C47="変更"</formula>
    </cfRule>
  </conditionalFormatting>
  <conditionalFormatting sqref="D50">
    <cfRule type="notContainsBlanks" dxfId="1120" priority="616">
      <formula>LEN(TRIM(D50))&gt;0</formula>
    </cfRule>
    <cfRule type="expression" dxfId="1119" priority="617">
      <formula>$C50="変更"</formula>
    </cfRule>
  </conditionalFormatting>
  <conditionalFormatting sqref="E50">
    <cfRule type="notContainsBlanks" dxfId="1118" priority="614">
      <formula>LEN(TRIM(E50))&gt;0</formula>
    </cfRule>
    <cfRule type="expression" dxfId="1117" priority="615">
      <formula>$C50="変更"</formula>
    </cfRule>
  </conditionalFormatting>
  <conditionalFormatting sqref="F50">
    <cfRule type="notContainsBlanks" dxfId="1116" priority="612">
      <formula>LEN(TRIM(F50))&gt;0</formula>
    </cfRule>
    <cfRule type="expression" dxfId="1115" priority="613">
      <formula>$C50="変更"</formula>
    </cfRule>
  </conditionalFormatting>
  <conditionalFormatting sqref="G50">
    <cfRule type="notContainsBlanks" dxfId="1114" priority="610">
      <formula>LEN(TRIM(G50))&gt;0</formula>
    </cfRule>
    <cfRule type="expression" dxfId="1113" priority="611">
      <formula>$C50="変更"</formula>
    </cfRule>
  </conditionalFormatting>
  <conditionalFormatting sqref="D53">
    <cfRule type="notContainsBlanks" dxfId="1112" priority="608">
      <formula>LEN(TRIM(D53))&gt;0</formula>
    </cfRule>
    <cfRule type="expression" dxfId="1111" priority="609">
      <formula>$C53="変更"</formula>
    </cfRule>
  </conditionalFormatting>
  <conditionalFormatting sqref="E53">
    <cfRule type="notContainsBlanks" dxfId="1110" priority="606">
      <formula>LEN(TRIM(E53))&gt;0</formula>
    </cfRule>
    <cfRule type="expression" dxfId="1109" priority="607">
      <formula>$C53="変更"</formula>
    </cfRule>
  </conditionalFormatting>
  <conditionalFormatting sqref="F53">
    <cfRule type="notContainsBlanks" dxfId="1108" priority="604">
      <formula>LEN(TRIM(F53))&gt;0</formula>
    </cfRule>
    <cfRule type="expression" dxfId="1107" priority="605">
      <formula>$C53="変更"</formula>
    </cfRule>
  </conditionalFormatting>
  <conditionalFormatting sqref="G53">
    <cfRule type="notContainsBlanks" dxfId="1106" priority="602">
      <formula>LEN(TRIM(G53))&gt;0</formula>
    </cfRule>
    <cfRule type="expression" dxfId="1105" priority="603">
      <formula>$C53="変更"</formula>
    </cfRule>
  </conditionalFormatting>
  <conditionalFormatting sqref="D56">
    <cfRule type="notContainsBlanks" dxfId="1104" priority="600">
      <formula>LEN(TRIM(D56))&gt;0</formula>
    </cfRule>
    <cfRule type="expression" dxfId="1103" priority="601">
      <formula>$C56="変更"</formula>
    </cfRule>
  </conditionalFormatting>
  <conditionalFormatting sqref="E56">
    <cfRule type="notContainsBlanks" dxfId="1102" priority="598">
      <formula>LEN(TRIM(E56))&gt;0</formula>
    </cfRule>
    <cfRule type="expression" dxfId="1101" priority="599">
      <formula>$C56="変更"</formula>
    </cfRule>
  </conditionalFormatting>
  <conditionalFormatting sqref="F56">
    <cfRule type="notContainsBlanks" dxfId="1100" priority="596">
      <formula>LEN(TRIM(F56))&gt;0</formula>
    </cfRule>
    <cfRule type="expression" dxfId="1099" priority="597">
      <formula>$C56="変更"</formula>
    </cfRule>
  </conditionalFormatting>
  <conditionalFormatting sqref="G56">
    <cfRule type="notContainsBlanks" dxfId="1098" priority="594">
      <formula>LEN(TRIM(G56))&gt;0</formula>
    </cfRule>
    <cfRule type="expression" dxfId="1097" priority="595">
      <formula>$C56="変更"</formula>
    </cfRule>
  </conditionalFormatting>
  <conditionalFormatting sqref="D59">
    <cfRule type="notContainsBlanks" dxfId="1096" priority="592">
      <formula>LEN(TRIM(D59))&gt;0</formula>
    </cfRule>
    <cfRule type="expression" dxfId="1095" priority="593">
      <formula>$C59="変更"</formula>
    </cfRule>
  </conditionalFormatting>
  <conditionalFormatting sqref="E59">
    <cfRule type="notContainsBlanks" dxfId="1094" priority="590">
      <formula>LEN(TRIM(E59))&gt;0</formula>
    </cfRule>
    <cfRule type="expression" dxfId="1093" priority="591">
      <formula>$C59="変更"</formula>
    </cfRule>
  </conditionalFormatting>
  <conditionalFormatting sqref="F59">
    <cfRule type="notContainsBlanks" dxfId="1092" priority="588">
      <formula>LEN(TRIM(F59))&gt;0</formula>
    </cfRule>
    <cfRule type="expression" dxfId="1091" priority="589">
      <formula>$C59="変更"</formula>
    </cfRule>
  </conditionalFormatting>
  <conditionalFormatting sqref="G59">
    <cfRule type="notContainsBlanks" dxfId="1090" priority="586">
      <formula>LEN(TRIM(G59))&gt;0</formula>
    </cfRule>
    <cfRule type="expression" dxfId="1089" priority="587">
      <formula>$C59="変更"</formula>
    </cfRule>
  </conditionalFormatting>
  <conditionalFormatting sqref="D62">
    <cfRule type="notContainsBlanks" dxfId="1088" priority="584">
      <formula>LEN(TRIM(D62))&gt;0</formula>
    </cfRule>
    <cfRule type="expression" dxfId="1087" priority="585">
      <formula>$C62="変更"</formula>
    </cfRule>
  </conditionalFormatting>
  <conditionalFormatting sqref="E62">
    <cfRule type="notContainsBlanks" dxfId="1086" priority="582">
      <formula>LEN(TRIM(E62))&gt;0</formula>
    </cfRule>
    <cfRule type="expression" dxfId="1085" priority="583">
      <formula>$C62="変更"</formula>
    </cfRule>
  </conditionalFormatting>
  <conditionalFormatting sqref="F62">
    <cfRule type="notContainsBlanks" dxfId="1084" priority="580">
      <formula>LEN(TRIM(F62))&gt;0</formula>
    </cfRule>
    <cfRule type="expression" dxfId="1083" priority="581">
      <formula>$C62="変更"</formula>
    </cfRule>
  </conditionalFormatting>
  <conditionalFormatting sqref="G62">
    <cfRule type="notContainsBlanks" dxfId="1082" priority="578">
      <formula>LEN(TRIM(G62))&gt;0</formula>
    </cfRule>
    <cfRule type="expression" dxfId="1081" priority="579">
      <formula>$C62="変更"</formula>
    </cfRule>
  </conditionalFormatting>
  <conditionalFormatting sqref="D65">
    <cfRule type="notContainsBlanks" dxfId="1080" priority="576">
      <formula>LEN(TRIM(D65))&gt;0</formula>
    </cfRule>
    <cfRule type="expression" dxfId="1079" priority="577">
      <formula>$C65="変更"</formula>
    </cfRule>
  </conditionalFormatting>
  <conditionalFormatting sqref="E65">
    <cfRule type="notContainsBlanks" dxfId="1078" priority="574">
      <formula>LEN(TRIM(E65))&gt;0</formula>
    </cfRule>
    <cfRule type="expression" dxfId="1077" priority="575">
      <formula>$C65="変更"</formula>
    </cfRule>
  </conditionalFormatting>
  <conditionalFormatting sqref="F65">
    <cfRule type="notContainsBlanks" dxfId="1076" priority="572">
      <formula>LEN(TRIM(F65))&gt;0</formula>
    </cfRule>
    <cfRule type="expression" dxfId="1075" priority="573">
      <formula>$C65="変更"</formula>
    </cfRule>
  </conditionalFormatting>
  <conditionalFormatting sqref="G65">
    <cfRule type="notContainsBlanks" dxfId="1074" priority="570">
      <formula>LEN(TRIM(G65))&gt;0</formula>
    </cfRule>
    <cfRule type="expression" dxfId="1073" priority="571">
      <formula>$C65="変更"</formula>
    </cfRule>
  </conditionalFormatting>
  <conditionalFormatting sqref="I11">
    <cfRule type="notContainsBlanks" dxfId="1072" priority="408">
      <formula>LEN(TRIM(I11))&gt;0</formula>
    </cfRule>
    <cfRule type="expression" dxfId="1071" priority="409">
      <formula>$C11="変更"</formula>
    </cfRule>
  </conditionalFormatting>
  <conditionalFormatting sqref="I14">
    <cfRule type="notContainsBlanks" dxfId="1070" priority="406">
      <formula>LEN(TRIM(I14))&gt;0</formula>
    </cfRule>
    <cfRule type="expression" dxfId="1069" priority="407">
      <formula>$C14="変更"</formula>
    </cfRule>
  </conditionalFormatting>
  <conditionalFormatting sqref="I17">
    <cfRule type="notContainsBlanks" dxfId="1068" priority="404">
      <formula>LEN(TRIM(I17))&gt;0</formula>
    </cfRule>
    <cfRule type="expression" dxfId="1067" priority="405">
      <formula>$C17="変更"</formula>
    </cfRule>
  </conditionalFormatting>
  <conditionalFormatting sqref="I20">
    <cfRule type="notContainsBlanks" dxfId="1066" priority="402">
      <formula>LEN(TRIM(I20))&gt;0</formula>
    </cfRule>
    <cfRule type="expression" dxfId="1065" priority="403">
      <formula>$C20="変更"</formula>
    </cfRule>
  </conditionalFormatting>
  <conditionalFormatting sqref="I23">
    <cfRule type="notContainsBlanks" dxfId="1064" priority="400">
      <formula>LEN(TRIM(I23))&gt;0</formula>
    </cfRule>
    <cfRule type="expression" dxfId="1063" priority="401">
      <formula>$C23="変更"</formula>
    </cfRule>
  </conditionalFormatting>
  <conditionalFormatting sqref="I26">
    <cfRule type="notContainsBlanks" dxfId="1062" priority="398">
      <formula>LEN(TRIM(I26))&gt;0</formula>
    </cfRule>
    <cfRule type="expression" dxfId="1061" priority="399">
      <formula>$C26="変更"</formula>
    </cfRule>
  </conditionalFormatting>
  <conditionalFormatting sqref="I29">
    <cfRule type="notContainsBlanks" dxfId="1060" priority="396">
      <formula>LEN(TRIM(I29))&gt;0</formula>
    </cfRule>
    <cfRule type="expression" dxfId="1059" priority="397">
      <formula>$C29="変更"</formula>
    </cfRule>
  </conditionalFormatting>
  <conditionalFormatting sqref="I32">
    <cfRule type="notContainsBlanks" dxfId="1058" priority="394">
      <formula>LEN(TRIM(I32))&gt;0</formula>
    </cfRule>
    <cfRule type="expression" dxfId="1057" priority="395">
      <formula>$C32="変更"</formula>
    </cfRule>
  </conditionalFormatting>
  <conditionalFormatting sqref="I35">
    <cfRule type="notContainsBlanks" dxfId="1056" priority="392">
      <formula>LEN(TRIM(I35))&gt;0</formula>
    </cfRule>
    <cfRule type="expression" dxfId="1055" priority="393">
      <formula>$C35="変更"</formula>
    </cfRule>
  </conditionalFormatting>
  <conditionalFormatting sqref="I38">
    <cfRule type="notContainsBlanks" dxfId="1054" priority="390">
      <formula>LEN(TRIM(I38))&gt;0</formula>
    </cfRule>
    <cfRule type="expression" dxfId="1053" priority="391">
      <formula>$C38="変更"</formula>
    </cfRule>
  </conditionalFormatting>
  <conditionalFormatting sqref="I41">
    <cfRule type="notContainsBlanks" dxfId="1052" priority="388">
      <formula>LEN(TRIM(I41))&gt;0</formula>
    </cfRule>
    <cfRule type="expression" dxfId="1051" priority="389">
      <formula>$C41="変更"</formula>
    </cfRule>
  </conditionalFormatting>
  <conditionalFormatting sqref="I44">
    <cfRule type="notContainsBlanks" dxfId="1050" priority="386">
      <formula>LEN(TRIM(I44))&gt;0</formula>
    </cfRule>
    <cfRule type="expression" dxfId="1049" priority="387">
      <formula>$C44="変更"</formula>
    </cfRule>
  </conditionalFormatting>
  <conditionalFormatting sqref="I47">
    <cfRule type="notContainsBlanks" dxfId="1048" priority="384">
      <formula>LEN(TRIM(I47))&gt;0</formula>
    </cfRule>
    <cfRule type="expression" dxfId="1047" priority="385">
      <formula>$C47="変更"</formula>
    </cfRule>
  </conditionalFormatting>
  <conditionalFormatting sqref="I50">
    <cfRule type="notContainsBlanks" dxfId="1046" priority="382">
      <formula>LEN(TRIM(I50))&gt;0</formula>
    </cfRule>
    <cfRule type="expression" dxfId="1045" priority="383">
      <formula>$C50="変更"</formula>
    </cfRule>
  </conditionalFormatting>
  <conditionalFormatting sqref="I53">
    <cfRule type="notContainsBlanks" dxfId="1044" priority="380">
      <formula>LEN(TRIM(I53))&gt;0</formula>
    </cfRule>
    <cfRule type="expression" dxfId="1043" priority="381">
      <formula>$C53="変更"</formula>
    </cfRule>
  </conditionalFormatting>
  <conditionalFormatting sqref="I56">
    <cfRule type="notContainsBlanks" dxfId="1042" priority="378">
      <formula>LEN(TRIM(I56))&gt;0</formula>
    </cfRule>
    <cfRule type="expression" dxfId="1041" priority="379">
      <formula>$C56="変更"</formula>
    </cfRule>
  </conditionalFormatting>
  <conditionalFormatting sqref="I59">
    <cfRule type="notContainsBlanks" dxfId="1040" priority="376">
      <formula>LEN(TRIM(I59))&gt;0</formula>
    </cfRule>
    <cfRule type="expression" dxfId="1039" priority="377">
      <formula>$C59="変更"</formula>
    </cfRule>
  </conditionalFormatting>
  <conditionalFormatting sqref="I62">
    <cfRule type="notContainsBlanks" dxfId="1038" priority="374">
      <formula>LEN(TRIM(I62))&gt;0</formula>
    </cfRule>
    <cfRule type="expression" dxfId="1037" priority="375">
      <formula>$C62="変更"</formula>
    </cfRule>
  </conditionalFormatting>
  <conditionalFormatting sqref="I65">
    <cfRule type="notContainsBlanks" dxfId="1036" priority="372">
      <formula>LEN(TRIM(I65))&gt;0</formula>
    </cfRule>
    <cfRule type="expression" dxfId="1035" priority="373">
      <formula>$C65="変更"</formula>
    </cfRule>
  </conditionalFormatting>
  <conditionalFormatting sqref="C64 C61 C58 C55 C52 C49 C46 C43 C40 C37 C34 C31 C28 C25 C22 C19 C16 C13 C10 C7">
    <cfRule type="containsText" dxfId="1034" priority="331" operator="containsText" text="中止">
      <formula>NOT(ISERROR(SEARCH("中止",C7)))</formula>
    </cfRule>
  </conditionalFormatting>
  <conditionalFormatting sqref="C68">
    <cfRule type="containsText" dxfId="1033" priority="328" operator="containsText" text="選択">
      <formula>NOT(ISERROR(SEARCH("選択",C68)))</formula>
    </cfRule>
    <cfRule type="beginsWith" dxfId="1032" priority="329" operator="beginsWith" text="中止">
      <formula>LEFT(C68,LEN("中止"))="中止"</formula>
    </cfRule>
    <cfRule type="beginsWith" dxfId="1031" priority="330" operator="beginsWith" text="変更">
      <formula>LEFT(C68,LEN("変更"))="変更"</formula>
    </cfRule>
  </conditionalFormatting>
  <conditionalFormatting sqref="C83 C80 C77 C74 C71">
    <cfRule type="containsText" dxfId="1030" priority="325" operator="containsText" text="選択">
      <formula>NOT(ISERROR(SEARCH("選択",C71)))</formula>
    </cfRule>
    <cfRule type="beginsWith" dxfId="1029" priority="326" operator="beginsWith" text="中止">
      <formula>LEFT(C71,LEN("中止"))="中止"</formula>
    </cfRule>
    <cfRule type="beginsWith" dxfId="1028" priority="327" operator="beginsWith" text="変更">
      <formula>LEFT(C71,LEN("変更"))="変更"</formula>
    </cfRule>
  </conditionalFormatting>
  <conditionalFormatting sqref="C95 C92 C89 C86">
    <cfRule type="containsText" dxfId="1027" priority="322" operator="containsText" text="選択">
      <formula>NOT(ISERROR(SEARCH("選択",C86)))</formula>
    </cfRule>
    <cfRule type="beginsWith" dxfId="1026" priority="323" operator="beginsWith" text="中止">
      <formula>LEFT(C86,LEN("中止"))="中止"</formula>
    </cfRule>
    <cfRule type="beginsWith" dxfId="1025" priority="324" operator="beginsWith" text="変更">
      <formula>LEFT(C86,LEN("変更"))="変更"</formula>
    </cfRule>
  </conditionalFormatting>
  <conditionalFormatting sqref="D68">
    <cfRule type="notContainsBlanks" dxfId="1024" priority="320">
      <formula>LEN(TRIM(D68))&gt;0</formula>
    </cfRule>
    <cfRule type="expression" dxfId="1023" priority="321">
      <formula>$C68="変更"</formula>
    </cfRule>
  </conditionalFormatting>
  <conditionalFormatting sqref="E68">
    <cfRule type="notContainsBlanks" dxfId="1022" priority="318">
      <formula>LEN(TRIM(E68))&gt;0</formula>
    </cfRule>
    <cfRule type="expression" dxfId="1021" priority="319">
      <formula>$C68="変更"</formula>
    </cfRule>
  </conditionalFormatting>
  <conditionalFormatting sqref="F68">
    <cfRule type="notContainsBlanks" dxfId="1020" priority="316">
      <formula>LEN(TRIM(F68))&gt;0</formula>
    </cfRule>
    <cfRule type="expression" dxfId="1019" priority="317">
      <formula>$C68="変更"</formula>
    </cfRule>
  </conditionalFormatting>
  <conditionalFormatting sqref="G68">
    <cfRule type="notContainsBlanks" dxfId="1018" priority="314">
      <formula>LEN(TRIM(G68))&gt;0</formula>
    </cfRule>
    <cfRule type="expression" dxfId="1017" priority="315">
      <formula>$C68="変更"</formula>
    </cfRule>
  </conditionalFormatting>
  <conditionalFormatting sqref="D71">
    <cfRule type="notContainsBlanks" dxfId="1016" priority="312">
      <formula>LEN(TRIM(D71))&gt;0</formula>
    </cfRule>
    <cfRule type="expression" dxfId="1015" priority="313">
      <formula>$C71="変更"</formula>
    </cfRule>
  </conditionalFormatting>
  <conditionalFormatting sqref="E71">
    <cfRule type="notContainsBlanks" dxfId="1014" priority="310">
      <formula>LEN(TRIM(E71))&gt;0</formula>
    </cfRule>
    <cfRule type="expression" dxfId="1013" priority="311">
      <formula>$C71="変更"</formula>
    </cfRule>
  </conditionalFormatting>
  <conditionalFormatting sqref="F71">
    <cfRule type="notContainsBlanks" dxfId="1012" priority="308">
      <formula>LEN(TRIM(F71))&gt;0</formula>
    </cfRule>
    <cfRule type="expression" dxfId="1011" priority="309">
      <formula>$C71="変更"</formula>
    </cfRule>
  </conditionalFormatting>
  <conditionalFormatting sqref="G71">
    <cfRule type="notContainsBlanks" dxfId="1010" priority="306">
      <formula>LEN(TRIM(G71))&gt;0</formula>
    </cfRule>
    <cfRule type="expression" dxfId="1009" priority="307">
      <formula>$C71="変更"</formula>
    </cfRule>
  </conditionalFormatting>
  <conditionalFormatting sqref="D74">
    <cfRule type="notContainsBlanks" dxfId="1008" priority="304">
      <formula>LEN(TRIM(D74))&gt;0</formula>
    </cfRule>
    <cfRule type="expression" dxfId="1007" priority="305">
      <formula>$C74="変更"</formula>
    </cfRule>
  </conditionalFormatting>
  <conditionalFormatting sqref="E74">
    <cfRule type="notContainsBlanks" dxfId="1006" priority="302">
      <formula>LEN(TRIM(E74))&gt;0</formula>
    </cfRule>
    <cfRule type="expression" dxfId="1005" priority="303">
      <formula>$C74="変更"</formula>
    </cfRule>
  </conditionalFormatting>
  <conditionalFormatting sqref="F74">
    <cfRule type="notContainsBlanks" dxfId="1004" priority="300">
      <formula>LEN(TRIM(F74))&gt;0</formula>
    </cfRule>
    <cfRule type="expression" dxfId="1003" priority="301">
      <formula>$C74="変更"</formula>
    </cfRule>
  </conditionalFormatting>
  <conditionalFormatting sqref="G74">
    <cfRule type="notContainsBlanks" dxfId="1002" priority="298">
      <formula>LEN(TRIM(G74))&gt;0</formula>
    </cfRule>
    <cfRule type="expression" dxfId="1001" priority="299">
      <formula>$C74="変更"</formula>
    </cfRule>
  </conditionalFormatting>
  <conditionalFormatting sqref="D77">
    <cfRule type="notContainsBlanks" dxfId="1000" priority="296">
      <formula>LEN(TRIM(D77))&gt;0</formula>
    </cfRule>
    <cfRule type="expression" dxfId="999" priority="297">
      <formula>$C77="変更"</formula>
    </cfRule>
  </conditionalFormatting>
  <conditionalFormatting sqref="E77">
    <cfRule type="notContainsBlanks" dxfId="998" priority="294">
      <formula>LEN(TRIM(E77))&gt;0</formula>
    </cfRule>
    <cfRule type="expression" dxfId="997" priority="295">
      <formula>$C77="変更"</formula>
    </cfRule>
  </conditionalFormatting>
  <conditionalFormatting sqref="F77">
    <cfRule type="notContainsBlanks" dxfId="996" priority="292">
      <formula>LEN(TRIM(F77))&gt;0</formula>
    </cfRule>
    <cfRule type="expression" dxfId="995" priority="293">
      <formula>$C77="変更"</formula>
    </cfRule>
  </conditionalFormatting>
  <conditionalFormatting sqref="G77">
    <cfRule type="notContainsBlanks" dxfId="994" priority="290">
      <formula>LEN(TRIM(G77))&gt;0</formula>
    </cfRule>
    <cfRule type="expression" dxfId="993" priority="291">
      <formula>$C77="変更"</formula>
    </cfRule>
  </conditionalFormatting>
  <conditionalFormatting sqref="D80">
    <cfRule type="notContainsBlanks" dxfId="992" priority="288">
      <formula>LEN(TRIM(D80))&gt;0</formula>
    </cfRule>
    <cfRule type="expression" dxfId="991" priority="289">
      <formula>$C80="変更"</formula>
    </cfRule>
  </conditionalFormatting>
  <conditionalFormatting sqref="E80">
    <cfRule type="notContainsBlanks" dxfId="990" priority="286">
      <formula>LEN(TRIM(E80))&gt;0</formula>
    </cfRule>
    <cfRule type="expression" dxfId="989" priority="287">
      <formula>$C80="変更"</formula>
    </cfRule>
  </conditionalFormatting>
  <conditionalFormatting sqref="F80">
    <cfRule type="notContainsBlanks" dxfId="988" priority="284">
      <formula>LEN(TRIM(F80))&gt;0</formula>
    </cfRule>
    <cfRule type="expression" dxfId="987" priority="285">
      <formula>$C80="変更"</formula>
    </cfRule>
  </conditionalFormatting>
  <conditionalFormatting sqref="G80">
    <cfRule type="notContainsBlanks" dxfId="986" priority="282">
      <formula>LEN(TRIM(G80))&gt;0</formula>
    </cfRule>
    <cfRule type="expression" dxfId="985" priority="283">
      <formula>$C80="変更"</formula>
    </cfRule>
  </conditionalFormatting>
  <conditionalFormatting sqref="D83">
    <cfRule type="notContainsBlanks" dxfId="984" priority="280">
      <formula>LEN(TRIM(D83))&gt;0</formula>
    </cfRule>
    <cfRule type="expression" dxfId="983" priority="281">
      <formula>$C83="変更"</formula>
    </cfRule>
  </conditionalFormatting>
  <conditionalFormatting sqref="E83">
    <cfRule type="notContainsBlanks" dxfId="982" priority="278">
      <formula>LEN(TRIM(E83))&gt;0</formula>
    </cfRule>
    <cfRule type="expression" dxfId="981" priority="279">
      <formula>$C83="変更"</formula>
    </cfRule>
  </conditionalFormatting>
  <conditionalFormatting sqref="F83">
    <cfRule type="notContainsBlanks" dxfId="980" priority="276">
      <formula>LEN(TRIM(F83))&gt;0</formula>
    </cfRule>
    <cfRule type="expression" dxfId="979" priority="277">
      <formula>$C83="変更"</formula>
    </cfRule>
  </conditionalFormatting>
  <conditionalFormatting sqref="G83">
    <cfRule type="notContainsBlanks" dxfId="978" priority="274">
      <formula>LEN(TRIM(G83))&gt;0</formula>
    </cfRule>
    <cfRule type="expression" dxfId="977" priority="275">
      <formula>$C83="変更"</formula>
    </cfRule>
  </conditionalFormatting>
  <conditionalFormatting sqref="D86">
    <cfRule type="notContainsBlanks" dxfId="976" priority="272">
      <formula>LEN(TRIM(D86))&gt;0</formula>
    </cfRule>
    <cfRule type="expression" dxfId="975" priority="273">
      <formula>$C86="変更"</formula>
    </cfRule>
  </conditionalFormatting>
  <conditionalFormatting sqref="E86">
    <cfRule type="notContainsBlanks" dxfId="974" priority="270">
      <formula>LEN(TRIM(E86))&gt;0</formula>
    </cfRule>
    <cfRule type="expression" dxfId="973" priority="271">
      <formula>$C86="変更"</formula>
    </cfRule>
  </conditionalFormatting>
  <conditionalFormatting sqref="F86">
    <cfRule type="notContainsBlanks" dxfId="972" priority="268">
      <formula>LEN(TRIM(F86))&gt;0</formula>
    </cfRule>
    <cfRule type="expression" dxfId="971" priority="269">
      <formula>$C86="変更"</formula>
    </cfRule>
  </conditionalFormatting>
  <conditionalFormatting sqref="G86">
    <cfRule type="notContainsBlanks" dxfId="970" priority="266">
      <formula>LEN(TRIM(G86))&gt;0</formula>
    </cfRule>
    <cfRule type="expression" dxfId="969" priority="267">
      <formula>$C86="変更"</formula>
    </cfRule>
  </conditionalFormatting>
  <conditionalFormatting sqref="D89">
    <cfRule type="notContainsBlanks" dxfId="968" priority="264">
      <formula>LEN(TRIM(D89))&gt;0</formula>
    </cfRule>
    <cfRule type="expression" dxfId="967" priority="265">
      <formula>$C89="変更"</formula>
    </cfRule>
  </conditionalFormatting>
  <conditionalFormatting sqref="E89">
    <cfRule type="notContainsBlanks" dxfId="966" priority="262">
      <formula>LEN(TRIM(E89))&gt;0</formula>
    </cfRule>
    <cfRule type="expression" dxfId="965" priority="263">
      <formula>$C89="変更"</formula>
    </cfRule>
  </conditionalFormatting>
  <conditionalFormatting sqref="F89">
    <cfRule type="notContainsBlanks" dxfId="964" priority="260">
      <formula>LEN(TRIM(F89))&gt;0</formula>
    </cfRule>
    <cfRule type="expression" dxfId="963" priority="261">
      <formula>$C89="変更"</formula>
    </cfRule>
  </conditionalFormatting>
  <conditionalFormatting sqref="G89">
    <cfRule type="notContainsBlanks" dxfId="962" priority="258">
      <formula>LEN(TRIM(G89))&gt;0</formula>
    </cfRule>
    <cfRule type="expression" dxfId="961" priority="259">
      <formula>$C89="変更"</formula>
    </cfRule>
  </conditionalFormatting>
  <conditionalFormatting sqref="D92">
    <cfRule type="notContainsBlanks" dxfId="960" priority="256">
      <formula>LEN(TRIM(D92))&gt;0</formula>
    </cfRule>
    <cfRule type="expression" dxfId="959" priority="257">
      <formula>$C92="変更"</formula>
    </cfRule>
  </conditionalFormatting>
  <conditionalFormatting sqref="E92">
    <cfRule type="notContainsBlanks" dxfId="958" priority="254">
      <formula>LEN(TRIM(E92))&gt;0</formula>
    </cfRule>
    <cfRule type="expression" dxfId="957" priority="255">
      <formula>$C92="変更"</formula>
    </cfRule>
  </conditionalFormatting>
  <conditionalFormatting sqref="F92">
    <cfRule type="notContainsBlanks" dxfId="956" priority="252">
      <formula>LEN(TRIM(F92))&gt;0</formula>
    </cfRule>
    <cfRule type="expression" dxfId="955" priority="253">
      <formula>$C92="変更"</formula>
    </cfRule>
  </conditionalFormatting>
  <conditionalFormatting sqref="G92">
    <cfRule type="notContainsBlanks" dxfId="954" priority="250">
      <formula>LEN(TRIM(G92))&gt;0</formula>
    </cfRule>
    <cfRule type="expression" dxfId="953" priority="251">
      <formula>$C92="変更"</formula>
    </cfRule>
  </conditionalFormatting>
  <conditionalFormatting sqref="D95">
    <cfRule type="notContainsBlanks" dxfId="952" priority="248">
      <formula>LEN(TRIM(D95))&gt;0</formula>
    </cfRule>
    <cfRule type="expression" dxfId="951" priority="249">
      <formula>$C95="変更"</formula>
    </cfRule>
  </conditionalFormatting>
  <conditionalFormatting sqref="E95">
    <cfRule type="notContainsBlanks" dxfId="950" priority="246">
      <formula>LEN(TRIM(E95))&gt;0</formula>
    </cfRule>
    <cfRule type="expression" dxfId="949" priority="247">
      <formula>$C95="変更"</formula>
    </cfRule>
  </conditionalFormatting>
  <conditionalFormatting sqref="F95">
    <cfRule type="notContainsBlanks" dxfId="948" priority="244">
      <formula>LEN(TRIM(F95))&gt;0</formula>
    </cfRule>
    <cfRule type="expression" dxfId="947" priority="245">
      <formula>$C95="変更"</formula>
    </cfRule>
  </conditionalFormatting>
  <conditionalFormatting sqref="G95">
    <cfRule type="notContainsBlanks" dxfId="946" priority="242">
      <formula>LEN(TRIM(G95))&gt;0</formula>
    </cfRule>
    <cfRule type="expression" dxfId="945" priority="243">
      <formula>$C95="変更"</formula>
    </cfRule>
  </conditionalFormatting>
  <conditionalFormatting sqref="I68">
    <cfRule type="notContainsBlanks" dxfId="944" priority="240">
      <formula>LEN(TRIM(I68))&gt;0</formula>
    </cfRule>
    <cfRule type="expression" dxfId="943" priority="241">
      <formula>$C68="変更"</formula>
    </cfRule>
  </conditionalFormatting>
  <conditionalFormatting sqref="I71">
    <cfRule type="notContainsBlanks" dxfId="942" priority="238">
      <formula>LEN(TRIM(I71))&gt;0</formula>
    </cfRule>
    <cfRule type="expression" dxfId="941" priority="239">
      <formula>$C71="変更"</formula>
    </cfRule>
  </conditionalFormatting>
  <conditionalFormatting sqref="I74">
    <cfRule type="notContainsBlanks" dxfId="940" priority="236">
      <formula>LEN(TRIM(I74))&gt;0</formula>
    </cfRule>
    <cfRule type="expression" dxfId="939" priority="237">
      <formula>$C74="変更"</formula>
    </cfRule>
  </conditionalFormatting>
  <conditionalFormatting sqref="I77">
    <cfRule type="notContainsBlanks" dxfId="938" priority="234">
      <formula>LEN(TRIM(I77))&gt;0</formula>
    </cfRule>
    <cfRule type="expression" dxfId="937" priority="235">
      <formula>$C77="変更"</formula>
    </cfRule>
  </conditionalFormatting>
  <conditionalFormatting sqref="I80">
    <cfRule type="notContainsBlanks" dxfId="936" priority="232">
      <formula>LEN(TRIM(I80))&gt;0</formula>
    </cfRule>
    <cfRule type="expression" dxfId="935" priority="233">
      <formula>$C80="変更"</formula>
    </cfRule>
  </conditionalFormatting>
  <conditionalFormatting sqref="I83">
    <cfRule type="notContainsBlanks" dxfId="934" priority="230">
      <formula>LEN(TRIM(I83))&gt;0</formula>
    </cfRule>
    <cfRule type="expression" dxfId="933" priority="231">
      <formula>$C83="変更"</formula>
    </cfRule>
  </conditionalFormatting>
  <conditionalFormatting sqref="I86">
    <cfRule type="notContainsBlanks" dxfId="932" priority="228">
      <formula>LEN(TRIM(I86))&gt;0</formula>
    </cfRule>
    <cfRule type="expression" dxfId="931" priority="229">
      <formula>$C86="変更"</formula>
    </cfRule>
  </conditionalFormatting>
  <conditionalFormatting sqref="I89">
    <cfRule type="notContainsBlanks" dxfId="930" priority="226">
      <formula>LEN(TRIM(I89))&gt;0</formula>
    </cfRule>
    <cfRule type="expression" dxfId="929" priority="227">
      <formula>$C89="変更"</formula>
    </cfRule>
  </conditionalFormatting>
  <conditionalFormatting sqref="I92">
    <cfRule type="notContainsBlanks" dxfId="928" priority="224">
      <formula>LEN(TRIM(I92))&gt;0</formula>
    </cfRule>
    <cfRule type="expression" dxfId="927" priority="225">
      <formula>$C92="変更"</formula>
    </cfRule>
  </conditionalFormatting>
  <conditionalFormatting sqref="I95">
    <cfRule type="notContainsBlanks" dxfId="926" priority="222">
      <formula>LEN(TRIM(I95))&gt;0</formula>
    </cfRule>
    <cfRule type="expression" dxfId="925" priority="223">
      <formula>$C95="変更"</formula>
    </cfRule>
  </conditionalFormatting>
  <conditionalFormatting sqref="C94 C91 C88 C85 C82 C79 C76 C73 C70 C67">
    <cfRule type="containsText" dxfId="924" priority="221" operator="containsText" text="中止">
      <formula>NOT(ISERROR(SEARCH("中止",C67)))</formula>
    </cfRule>
  </conditionalFormatting>
  <conditionalFormatting sqref="C98">
    <cfRule type="containsText" dxfId="923" priority="218" operator="containsText" text="選択">
      <formula>NOT(ISERROR(SEARCH("選択",C98)))</formula>
    </cfRule>
    <cfRule type="beginsWith" dxfId="922" priority="219" operator="beginsWith" text="中止">
      <formula>LEFT(C98,LEN("中止"))="中止"</formula>
    </cfRule>
    <cfRule type="beginsWith" dxfId="921" priority="220" operator="beginsWith" text="変更">
      <formula>LEFT(C98,LEN("変更"))="変更"</formula>
    </cfRule>
  </conditionalFormatting>
  <conditionalFormatting sqref="C113 C110 C107 C104 C101">
    <cfRule type="containsText" dxfId="920" priority="215" operator="containsText" text="選択">
      <formula>NOT(ISERROR(SEARCH("選択",C101)))</formula>
    </cfRule>
    <cfRule type="beginsWith" dxfId="919" priority="216" operator="beginsWith" text="中止">
      <formula>LEFT(C101,LEN("中止"))="中止"</formula>
    </cfRule>
    <cfRule type="beginsWith" dxfId="918" priority="217" operator="beginsWith" text="変更">
      <formula>LEFT(C101,LEN("変更"))="変更"</formula>
    </cfRule>
  </conditionalFormatting>
  <conditionalFormatting sqref="C125 C122 C119 C116">
    <cfRule type="containsText" dxfId="917" priority="212" operator="containsText" text="選択">
      <formula>NOT(ISERROR(SEARCH("選択",C116)))</formula>
    </cfRule>
    <cfRule type="beginsWith" dxfId="916" priority="213" operator="beginsWith" text="中止">
      <formula>LEFT(C116,LEN("中止"))="中止"</formula>
    </cfRule>
    <cfRule type="beginsWith" dxfId="915" priority="214" operator="beginsWith" text="変更">
      <formula>LEFT(C116,LEN("変更"))="変更"</formula>
    </cfRule>
  </conditionalFormatting>
  <conditionalFormatting sqref="D98">
    <cfRule type="notContainsBlanks" dxfId="914" priority="210">
      <formula>LEN(TRIM(D98))&gt;0</formula>
    </cfRule>
    <cfRule type="expression" dxfId="913" priority="211">
      <formula>$C98="変更"</formula>
    </cfRule>
  </conditionalFormatting>
  <conditionalFormatting sqref="E98">
    <cfRule type="notContainsBlanks" dxfId="912" priority="208">
      <formula>LEN(TRIM(E98))&gt;0</formula>
    </cfRule>
    <cfRule type="expression" dxfId="911" priority="209">
      <formula>$C98="変更"</formula>
    </cfRule>
  </conditionalFormatting>
  <conditionalFormatting sqref="F98">
    <cfRule type="notContainsBlanks" dxfId="910" priority="206">
      <formula>LEN(TRIM(F98))&gt;0</formula>
    </cfRule>
    <cfRule type="expression" dxfId="909" priority="207">
      <formula>$C98="変更"</formula>
    </cfRule>
  </conditionalFormatting>
  <conditionalFormatting sqref="G98">
    <cfRule type="notContainsBlanks" dxfId="908" priority="204">
      <formula>LEN(TRIM(G98))&gt;0</formula>
    </cfRule>
    <cfRule type="expression" dxfId="907" priority="205">
      <formula>$C98="変更"</formula>
    </cfRule>
  </conditionalFormatting>
  <conditionalFormatting sqref="D101">
    <cfRule type="notContainsBlanks" dxfId="906" priority="202">
      <formula>LEN(TRIM(D101))&gt;0</formula>
    </cfRule>
    <cfRule type="expression" dxfId="905" priority="203">
      <formula>$C101="変更"</formula>
    </cfRule>
  </conditionalFormatting>
  <conditionalFormatting sqref="E101">
    <cfRule type="notContainsBlanks" dxfId="904" priority="200">
      <formula>LEN(TRIM(E101))&gt;0</formula>
    </cfRule>
    <cfRule type="expression" dxfId="903" priority="201">
      <formula>$C101="変更"</formula>
    </cfRule>
  </conditionalFormatting>
  <conditionalFormatting sqref="F101">
    <cfRule type="notContainsBlanks" dxfId="902" priority="198">
      <formula>LEN(TRIM(F101))&gt;0</formula>
    </cfRule>
    <cfRule type="expression" dxfId="901" priority="199">
      <formula>$C101="変更"</formula>
    </cfRule>
  </conditionalFormatting>
  <conditionalFormatting sqref="G101">
    <cfRule type="notContainsBlanks" dxfId="900" priority="196">
      <formula>LEN(TRIM(G101))&gt;0</formula>
    </cfRule>
    <cfRule type="expression" dxfId="899" priority="197">
      <formula>$C101="変更"</formula>
    </cfRule>
  </conditionalFormatting>
  <conditionalFormatting sqref="D104">
    <cfRule type="notContainsBlanks" dxfId="898" priority="194">
      <formula>LEN(TRIM(D104))&gt;0</formula>
    </cfRule>
    <cfRule type="expression" dxfId="897" priority="195">
      <formula>$C104="変更"</formula>
    </cfRule>
  </conditionalFormatting>
  <conditionalFormatting sqref="E104">
    <cfRule type="notContainsBlanks" dxfId="896" priority="192">
      <formula>LEN(TRIM(E104))&gt;0</formula>
    </cfRule>
    <cfRule type="expression" dxfId="895" priority="193">
      <formula>$C104="変更"</formula>
    </cfRule>
  </conditionalFormatting>
  <conditionalFormatting sqref="F104">
    <cfRule type="notContainsBlanks" dxfId="894" priority="190">
      <formula>LEN(TRIM(F104))&gt;0</formula>
    </cfRule>
    <cfRule type="expression" dxfId="893" priority="191">
      <formula>$C104="変更"</formula>
    </cfRule>
  </conditionalFormatting>
  <conditionalFormatting sqref="G104">
    <cfRule type="notContainsBlanks" dxfId="892" priority="188">
      <formula>LEN(TRIM(G104))&gt;0</formula>
    </cfRule>
    <cfRule type="expression" dxfId="891" priority="189">
      <formula>$C104="変更"</formula>
    </cfRule>
  </conditionalFormatting>
  <conditionalFormatting sqref="D107">
    <cfRule type="notContainsBlanks" dxfId="890" priority="186">
      <formula>LEN(TRIM(D107))&gt;0</formula>
    </cfRule>
    <cfRule type="expression" dxfId="889" priority="187">
      <formula>$C107="変更"</formula>
    </cfRule>
  </conditionalFormatting>
  <conditionalFormatting sqref="E107">
    <cfRule type="notContainsBlanks" dxfId="888" priority="184">
      <formula>LEN(TRIM(E107))&gt;0</formula>
    </cfRule>
    <cfRule type="expression" dxfId="887" priority="185">
      <formula>$C107="変更"</formula>
    </cfRule>
  </conditionalFormatting>
  <conditionalFormatting sqref="F107">
    <cfRule type="notContainsBlanks" dxfId="886" priority="182">
      <formula>LEN(TRIM(F107))&gt;0</formula>
    </cfRule>
    <cfRule type="expression" dxfId="885" priority="183">
      <formula>$C107="変更"</formula>
    </cfRule>
  </conditionalFormatting>
  <conditionalFormatting sqref="G107">
    <cfRule type="notContainsBlanks" dxfId="884" priority="180">
      <formula>LEN(TRIM(G107))&gt;0</formula>
    </cfRule>
    <cfRule type="expression" dxfId="883" priority="181">
      <formula>$C107="変更"</formula>
    </cfRule>
  </conditionalFormatting>
  <conditionalFormatting sqref="D110">
    <cfRule type="notContainsBlanks" dxfId="882" priority="178">
      <formula>LEN(TRIM(D110))&gt;0</formula>
    </cfRule>
    <cfRule type="expression" dxfId="881" priority="179">
      <formula>$C110="変更"</formula>
    </cfRule>
  </conditionalFormatting>
  <conditionalFormatting sqref="E110">
    <cfRule type="notContainsBlanks" dxfId="880" priority="176">
      <formula>LEN(TRIM(E110))&gt;0</formula>
    </cfRule>
    <cfRule type="expression" dxfId="879" priority="177">
      <formula>$C110="変更"</formula>
    </cfRule>
  </conditionalFormatting>
  <conditionalFormatting sqref="F110">
    <cfRule type="notContainsBlanks" dxfId="878" priority="174">
      <formula>LEN(TRIM(F110))&gt;0</formula>
    </cfRule>
    <cfRule type="expression" dxfId="877" priority="175">
      <formula>$C110="変更"</formula>
    </cfRule>
  </conditionalFormatting>
  <conditionalFormatting sqref="G110">
    <cfRule type="notContainsBlanks" dxfId="876" priority="172">
      <formula>LEN(TRIM(G110))&gt;0</formula>
    </cfRule>
    <cfRule type="expression" dxfId="875" priority="173">
      <formula>$C110="変更"</formula>
    </cfRule>
  </conditionalFormatting>
  <conditionalFormatting sqref="D113">
    <cfRule type="notContainsBlanks" dxfId="874" priority="170">
      <formula>LEN(TRIM(D113))&gt;0</formula>
    </cfRule>
    <cfRule type="expression" dxfId="873" priority="171">
      <formula>$C113="変更"</formula>
    </cfRule>
  </conditionalFormatting>
  <conditionalFormatting sqref="E113">
    <cfRule type="notContainsBlanks" dxfId="872" priority="168">
      <formula>LEN(TRIM(E113))&gt;0</formula>
    </cfRule>
    <cfRule type="expression" dxfId="871" priority="169">
      <formula>$C113="変更"</formula>
    </cfRule>
  </conditionalFormatting>
  <conditionalFormatting sqref="F113">
    <cfRule type="notContainsBlanks" dxfId="870" priority="166">
      <formula>LEN(TRIM(F113))&gt;0</formula>
    </cfRule>
    <cfRule type="expression" dxfId="869" priority="167">
      <formula>$C113="変更"</formula>
    </cfRule>
  </conditionalFormatting>
  <conditionalFormatting sqref="G113">
    <cfRule type="notContainsBlanks" dxfId="868" priority="164">
      <formula>LEN(TRIM(G113))&gt;0</formula>
    </cfRule>
    <cfRule type="expression" dxfId="867" priority="165">
      <formula>$C113="変更"</formula>
    </cfRule>
  </conditionalFormatting>
  <conditionalFormatting sqref="D116">
    <cfRule type="notContainsBlanks" dxfId="866" priority="162">
      <formula>LEN(TRIM(D116))&gt;0</formula>
    </cfRule>
    <cfRule type="expression" dxfId="865" priority="163">
      <formula>$C116="変更"</formula>
    </cfRule>
  </conditionalFormatting>
  <conditionalFormatting sqref="E116">
    <cfRule type="notContainsBlanks" dxfId="864" priority="160">
      <formula>LEN(TRIM(E116))&gt;0</formula>
    </cfRule>
    <cfRule type="expression" dxfId="863" priority="161">
      <formula>$C116="変更"</formula>
    </cfRule>
  </conditionalFormatting>
  <conditionalFormatting sqref="F116">
    <cfRule type="notContainsBlanks" dxfId="862" priority="158">
      <formula>LEN(TRIM(F116))&gt;0</formula>
    </cfRule>
    <cfRule type="expression" dxfId="861" priority="159">
      <formula>$C116="変更"</formula>
    </cfRule>
  </conditionalFormatting>
  <conditionalFormatting sqref="G116">
    <cfRule type="notContainsBlanks" dxfId="860" priority="156">
      <formula>LEN(TRIM(G116))&gt;0</formula>
    </cfRule>
    <cfRule type="expression" dxfId="859" priority="157">
      <formula>$C116="変更"</formula>
    </cfRule>
  </conditionalFormatting>
  <conditionalFormatting sqref="D119">
    <cfRule type="notContainsBlanks" dxfId="858" priority="154">
      <formula>LEN(TRIM(D119))&gt;0</formula>
    </cfRule>
    <cfRule type="expression" dxfId="857" priority="155">
      <formula>$C119="変更"</formula>
    </cfRule>
  </conditionalFormatting>
  <conditionalFormatting sqref="E119">
    <cfRule type="notContainsBlanks" dxfId="856" priority="152">
      <formula>LEN(TRIM(E119))&gt;0</formula>
    </cfRule>
    <cfRule type="expression" dxfId="855" priority="153">
      <formula>$C119="変更"</formula>
    </cfRule>
  </conditionalFormatting>
  <conditionalFormatting sqref="F119">
    <cfRule type="notContainsBlanks" dxfId="854" priority="150">
      <formula>LEN(TRIM(F119))&gt;0</formula>
    </cfRule>
    <cfRule type="expression" dxfId="853" priority="151">
      <formula>$C119="変更"</formula>
    </cfRule>
  </conditionalFormatting>
  <conditionalFormatting sqref="G119">
    <cfRule type="notContainsBlanks" dxfId="852" priority="148">
      <formula>LEN(TRIM(G119))&gt;0</formula>
    </cfRule>
    <cfRule type="expression" dxfId="851" priority="149">
      <formula>$C119="変更"</formula>
    </cfRule>
  </conditionalFormatting>
  <conditionalFormatting sqref="D122">
    <cfRule type="notContainsBlanks" dxfId="850" priority="146">
      <formula>LEN(TRIM(D122))&gt;0</formula>
    </cfRule>
    <cfRule type="expression" dxfId="849" priority="147">
      <formula>$C122="変更"</formula>
    </cfRule>
  </conditionalFormatting>
  <conditionalFormatting sqref="E122">
    <cfRule type="notContainsBlanks" dxfId="848" priority="144">
      <formula>LEN(TRIM(E122))&gt;0</formula>
    </cfRule>
    <cfRule type="expression" dxfId="847" priority="145">
      <formula>$C122="変更"</formula>
    </cfRule>
  </conditionalFormatting>
  <conditionalFormatting sqref="F122">
    <cfRule type="notContainsBlanks" dxfId="846" priority="142">
      <formula>LEN(TRIM(F122))&gt;0</formula>
    </cfRule>
    <cfRule type="expression" dxfId="845" priority="143">
      <formula>$C122="変更"</formula>
    </cfRule>
  </conditionalFormatting>
  <conditionalFormatting sqref="G122">
    <cfRule type="notContainsBlanks" dxfId="844" priority="140">
      <formula>LEN(TRIM(G122))&gt;0</formula>
    </cfRule>
    <cfRule type="expression" dxfId="843" priority="141">
      <formula>$C122="変更"</formula>
    </cfRule>
  </conditionalFormatting>
  <conditionalFormatting sqref="D125">
    <cfRule type="notContainsBlanks" dxfId="842" priority="138">
      <formula>LEN(TRIM(D125))&gt;0</formula>
    </cfRule>
    <cfRule type="expression" dxfId="841" priority="139">
      <formula>$C125="変更"</formula>
    </cfRule>
  </conditionalFormatting>
  <conditionalFormatting sqref="E125">
    <cfRule type="notContainsBlanks" dxfId="840" priority="136">
      <formula>LEN(TRIM(E125))&gt;0</formula>
    </cfRule>
    <cfRule type="expression" dxfId="839" priority="137">
      <formula>$C125="変更"</formula>
    </cfRule>
  </conditionalFormatting>
  <conditionalFormatting sqref="F125">
    <cfRule type="notContainsBlanks" dxfId="838" priority="134">
      <formula>LEN(TRIM(F125))&gt;0</formula>
    </cfRule>
    <cfRule type="expression" dxfId="837" priority="135">
      <formula>$C125="変更"</formula>
    </cfRule>
  </conditionalFormatting>
  <conditionalFormatting sqref="G125">
    <cfRule type="notContainsBlanks" dxfId="836" priority="132">
      <formula>LEN(TRIM(G125))&gt;0</formula>
    </cfRule>
    <cfRule type="expression" dxfId="835" priority="133">
      <formula>$C125="変更"</formula>
    </cfRule>
  </conditionalFormatting>
  <conditionalFormatting sqref="I98">
    <cfRule type="notContainsBlanks" dxfId="834" priority="130">
      <formula>LEN(TRIM(I98))&gt;0</formula>
    </cfRule>
    <cfRule type="expression" dxfId="833" priority="131">
      <formula>$C98="変更"</formula>
    </cfRule>
  </conditionalFormatting>
  <conditionalFormatting sqref="I101">
    <cfRule type="notContainsBlanks" dxfId="832" priority="128">
      <formula>LEN(TRIM(I101))&gt;0</formula>
    </cfRule>
    <cfRule type="expression" dxfId="831" priority="129">
      <formula>$C101="変更"</formula>
    </cfRule>
  </conditionalFormatting>
  <conditionalFormatting sqref="I104">
    <cfRule type="notContainsBlanks" dxfId="830" priority="126">
      <formula>LEN(TRIM(I104))&gt;0</formula>
    </cfRule>
    <cfRule type="expression" dxfId="829" priority="127">
      <formula>$C104="変更"</formula>
    </cfRule>
  </conditionalFormatting>
  <conditionalFormatting sqref="I107">
    <cfRule type="notContainsBlanks" dxfId="828" priority="124">
      <formula>LEN(TRIM(I107))&gt;0</formula>
    </cfRule>
    <cfRule type="expression" dxfId="827" priority="125">
      <formula>$C107="変更"</formula>
    </cfRule>
  </conditionalFormatting>
  <conditionalFormatting sqref="I110">
    <cfRule type="notContainsBlanks" dxfId="826" priority="122">
      <formula>LEN(TRIM(I110))&gt;0</formula>
    </cfRule>
    <cfRule type="expression" dxfId="825" priority="123">
      <formula>$C110="変更"</formula>
    </cfRule>
  </conditionalFormatting>
  <conditionalFormatting sqref="I113">
    <cfRule type="notContainsBlanks" dxfId="824" priority="120">
      <formula>LEN(TRIM(I113))&gt;0</formula>
    </cfRule>
    <cfRule type="expression" dxfId="823" priority="121">
      <formula>$C113="変更"</formula>
    </cfRule>
  </conditionalFormatting>
  <conditionalFormatting sqref="I116">
    <cfRule type="notContainsBlanks" dxfId="822" priority="118">
      <formula>LEN(TRIM(I116))&gt;0</formula>
    </cfRule>
    <cfRule type="expression" dxfId="821" priority="119">
      <formula>$C116="変更"</formula>
    </cfRule>
  </conditionalFormatting>
  <conditionalFormatting sqref="I119">
    <cfRule type="notContainsBlanks" dxfId="820" priority="116">
      <formula>LEN(TRIM(I119))&gt;0</formula>
    </cfRule>
    <cfRule type="expression" dxfId="819" priority="117">
      <formula>$C119="変更"</formula>
    </cfRule>
  </conditionalFormatting>
  <conditionalFormatting sqref="I122">
    <cfRule type="notContainsBlanks" dxfId="818" priority="114">
      <formula>LEN(TRIM(I122))&gt;0</formula>
    </cfRule>
    <cfRule type="expression" dxfId="817" priority="115">
      <formula>$C122="変更"</formula>
    </cfRule>
  </conditionalFormatting>
  <conditionalFormatting sqref="I125">
    <cfRule type="notContainsBlanks" dxfId="816" priority="112">
      <formula>LEN(TRIM(I125))&gt;0</formula>
    </cfRule>
    <cfRule type="expression" dxfId="815" priority="113">
      <formula>$C125="変更"</formula>
    </cfRule>
  </conditionalFormatting>
  <conditionalFormatting sqref="C124 C121 C118 C115 C112 C109 C106 C103 C100 C97">
    <cfRule type="containsText" dxfId="814" priority="111" operator="containsText" text="中止">
      <formula>NOT(ISERROR(SEARCH("中止",C97)))</formula>
    </cfRule>
  </conditionalFormatting>
  <conditionalFormatting sqref="C128">
    <cfRule type="containsText" dxfId="813" priority="108" operator="containsText" text="選択">
      <formula>NOT(ISERROR(SEARCH("選択",C128)))</formula>
    </cfRule>
    <cfRule type="beginsWith" dxfId="812" priority="109" operator="beginsWith" text="中止">
      <formula>LEFT(C128,LEN("中止"))="中止"</formula>
    </cfRule>
    <cfRule type="beginsWith" dxfId="811" priority="110" operator="beginsWith" text="変更">
      <formula>LEFT(C128,LEN("変更"))="変更"</formula>
    </cfRule>
  </conditionalFormatting>
  <conditionalFormatting sqref="C143 C140 C137 C134 C131">
    <cfRule type="containsText" dxfId="810" priority="105" operator="containsText" text="選択">
      <formula>NOT(ISERROR(SEARCH("選択",C131)))</formula>
    </cfRule>
    <cfRule type="beginsWith" dxfId="809" priority="106" operator="beginsWith" text="中止">
      <formula>LEFT(C131,LEN("中止"))="中止"</formula>
    </cfRule>
    <cfRule type="beginsWith" dxfId="808" priority="107" operator="beginsWith" text="変更">
      <formula>LEFT(C131,LEN("変更"))="変更"</formula>
    </cfRule>
  </conditionalFormatting>
  <conditionalFormatting sqref="C155 C152 C149 C146">
    <cfRule type="containsText" dxfId="807" priority="102" operator="containsText" text="選択">
      <formula>NOT(ISERROR(SEARCH("選択",C146)))</formula>
    </cfRule>
    <cfRule type="beginsWith" dxfId="806" priority="103" operator="beginsWith" text="中止">
      <formula>LEFT(C146,LEN("中止"))="中止"</formula>
    </cfRule>
    <cfRule type="beginsWith" dxfId="805" priority="104" operator="beginsWith" text="変更">
      <formula>LEFT(C146,LEN("変更"))="変更"</formula>
    </cfRule>
  </conditionalFormatting>
  <conditionalFormatting sqref="D128">
    <cfRule type="notContainsBlanks" dxfId="804" priority="100">
      <formula>LEN(TRIM(D128))&gt;0</formula>
    </cfRule>
    <cfRule type="expression" dxfId="803" priority="101">
      <formula>$C128="変更"</formula>
    </cfRule>
  </conditionalFormatting>
  <conditionalFormatting sqref="E128">
    <cfRule type="notContainsBlanks" dxfId="802" priority="98">
      <formula>LEN(TRIM(E128))&gt;0</formula>
    </cfRule>
    <cfRule type="expression" dxfId="801" priority="99">
      <formula>$C128="変更"</formula>
    </cfRule>
  </conditionalFormatting>
  <conditionalFormatting sqref="F128">
    <cfRule type="notContainsBlanks" dxfId="800" priority="96">
      <formula>LEN(TRIM(F128))&gt;0</formula>
    </cfRule>
    <cfRule type="expression" dxfId="799" priority="97">
      <formula>$C128="変更"</formula>
    </cfRule>
  </conditionalFormatting>
  <conditionalFormatting sqref="G128">
    <cfRule type="notContainsBlanks" dxfId="798" priority="94">
      <formula>LEN(TRIM(G128))&gt;0</formula>
    </cfRule>
    <cfRule type="expression" dxfId="797" priority="95">
      <formula>$C128="変更"</formula>
    </cfRule>
  </conditionalFormatting>
  <conditionalFormatting sqref="D131">
    <cfRule type="notContainsBlanks" dxfId="796" priority="92">
      <formula>LEN(TRIM(D131))&gt;0</formula>
    </cfRule>
    <cfRule type="expression" dxfId="795" priority="93">
      <formula>$C131="変更"</formula>
    </cfRule>
  </conditionalFormatting>
  <conditionalFormatting sqref="E131">
    <cfRule type="notContainsBlanks" dxfId="794" priority="90">
      <formula>LEN(TRIM(E131))&gt;0</formula>
    </cfRule>
    <cfRule type="expression" dxfId="793" priority="91">
      <formula>$C131="変更"</formula>
    </cfRule>
  </conditionalFormatting>
  <conditionalFormatting sqref="F131">
    <cfRule type="notContainsBlanks" dxfId="792" priority="88">
      <formula>LEN(TRIM(F131))&gt;0</formula>
    </cfRule>
    <cfRule type="expression" dxfId="791" priority="89">
      <formula>$C131="変更"</formula>
    </cfRule>
  </conditionalFormatting>
  <conditionalFormatting sqref="G131">
    <cfRule type="notContainsBlanks" dxfId="790" priority="86">
      <formula>LEN(TRIM(G131))&gt;0</formula>
    </cfRule>
    <cfRule type="expression" dxfId="789" priority="87">
      <formula>$C131="変更"</formula>
    </cfRule>
  </conditionalFormatting>
  <conditionalFormatting sqref="D134">
    <cfRule type="notContainsBlanks" dxfId="788" priority="84">
      <formula>LEN(TRIM(D134))&gt;0</formula>
    </cfRule>
    <cfRule type="expression" dxfId="787" priority="85">
      <formula>$C134="変更"</formula>
    </cfRule>
  </conditionalFormatting>
  <conditionalFormatting sqref="E134">
    <cfRule type="notContainsBlanks" dxfId="786" priority="82">
      <formula>LEN(TRIM(E134))&gt;0</formula>
    </cfRule>
    <cfRule type="expression" dxfId="785" priority="83">
      <formula>$C134="変更"</formula>
    </cfRule>
  </conditionalFormatting>
  <conditionalFormatting sqref="F134">
    <cfRule type="notContainsBlanks" dxfId="784" priority="80">
      <formula>LEN(TRIM(F134))&gt;0</formula>
    </cfRule>
    <cfRule type="expression" dxfId="783" priority="81">
      <formula>$C134="変更"</formula>
    </cfRule>
  </conditionalFormatting>
  <conditionalFormatting sqref="G134">
    <cfRule type="notContainsBlanks" dxfId="782" priority="78">
      <formula>LEN(TRIM(G134))&gt;0</formula>
    </cfRule>
    <cfRule type="expression" dxfId="781" priority="79">
      <formula>$C134="変更"</formula>
    </cfRule>
  </conditionalFormatting>
  <conditionalFormatting sqref="D137">
    <cfRule type="notContainsBlanks" dxfId="780" priority="76">
      <formula>LEN(TRIM(D137))&gt;0</formula>
    </cfRule>
    <cfRule type="expression" dxfId="779" priority="77">
      <formula>$C137="変更"</formula>
    </cfRule>
  </conditionalFormatting>
  <conditionalFormatting sqref="E137">
    <cfRule type="notContainsBlanks" dxfId="778" priority="74">
      <formula>LEN(TRIM(E137))&gt;0</formula>
    </cfRule>
    <cfRule type="expression" dxfId="777" priority="75">
      <formula>$C137="変更"</formula>
    </cfRule>
  </conditionalFormatting>
  <conditionalFormatting sqref="F137">
    <cfRule type="notContainsBlanks" dxfId="776" priority="72">
      <formula>LEN(TRIM(F137))&gt;0</formula>
    </cfRule>
    <cfRule type="expression" dxfId="775" priority="73">
      <formula>$C137="変更"</formula>
    </cfRule>
  </conditionalFormatting>
  <conditionalFormatting sqref="G137">
    <cfRule type="notContainsBlanks" dxfId="774" priority="70">
      <formula>LEN(TRIM(G137))&gt;0</formula>
    </cfRule>
    <cfRule type="expression" dxfId="773" priority="71">
      <formula>$C137="変更"</formula>
    </cfRule>
  </conditionalFormatting>
  <conditionalFormatting sqref="D140">
    <cfRule type="notContainsBlanks" dxfId="772" priority="68">
      <formula>LEN(TRIM(D140))&gt;0</formula>
    </cfRule>
    <cfRule type="expression" dxfId="771" priority="69">
      <formula>$C140="変更"</formula>
    </cfRule>
  </conditionalFormatting>
  <conditionalFormatting sqref="E140">
    <cfRule type="notContainsBlanks" dxfId="770" priority="66">
      <formula>LEN(TRIM(E140))&gt;0</formula>
    </cfRule>
    <cfRule type="expression" dxfId="769" priority="67">
      <formula>$C140="変更"</formula>
    </cfRule>
  </conditionalFormatting>
  <conditionalFormatting sqref="F140">
    <cfRule type="notContainsBlanks" dxfId="768" priority="64">
      <formula>LEN(TRIM(F140))&gt;0</formula>
    </cfRule>
    <cfRule type="expression" dxfId="767" priority="65">
      <formula>$C140="変更"</formula>
    </cfRule>
  </conditionalFormatting>
  <conditionalFormatting sqref="G140">
    <cfRule type="notContainsBlanks" dxfId="766" priority="62">
      <formula>LEN(TRIM(G140))&gt;0</formula>
    </cfRule>
    <cfRule type="expression" dxfId="765" priority="63">
      <formula>$C140="変更"</formula>
    </cfRule>
  </conditionalFormatting>
  <conditionalFormatting sqref="D143">
    <cfRule type="notContainsBlanks" dxfId="764" priority="60">
      <formula>LEN(TRIM(D143))&gt;0</formula>
    </cfRule>
    <cfRule type="expression" dxfId="763" priority="61">
      <formula>$C143="変更"</formula>
    </cfRule>
  </conditionalFormatting>
  <conditionalFormatting sqref="E143">
    <cfRule type="notContainsBlanks" dxfId="762" priority="58">
      <formula>LEN(TRIM(E143))&gt;0</formula>
    </cfRule>
    <cfRule type="expression" dxfId="761" priority="59">
      <formula>$C143="変更"</formula>
    </cfRule>
  </conditionalFormatting>
  <conditionalFormatting sqref="F143">
    <cfRule type="notContainsBlanks" dxfId="760" priority="56">
      <formula>LEN(TRIM(F143))&gt;0</formula>
    </cfRule>
    <cfRule type="expression" dxfId="759" priority="57">
      <formula>$C143="変更"</formula>
    </cfRule>
  </conditionalFormatting>
  <conditionalFormatting sqref="G143">
    <cfRule type="notContainsBlanks" dxfId="758" priority="54">
      <formula>LEN(TRIM(G143))&gt;0</formula>
    </cfRule>
    <cfRule type="expression" dxfId="757" priority="55">
      <formula>$C143="変更"</formula>
    </cfRule>
  </conditionalFormatting>
  <conditionalFormatting sqref="D146">
    <cfRule type="notContainsBlanks" dxfId="756" priority="52">
      <formula>LEN(TRIM(D146))&gt;0</formula>
    </cfRule>
    <cfRule type="expression" dxfId="755" priority="53">
      <formula>$C146="変更"</formula>
    </cfRule>
  </conditionalFormatting>
  <conditionalFormatting sqref="E146">
    <cfRule type="notContainsBlanks" dxfId="754" priority="50">
      <formula>LEN(TRIM(E146))&gt;0</formula>
    </cfRule>
    <cfRule type="expression" dxfId="753" priority="51">
      <formula>$C146="変更"</formula>
    </cfRule>
  </conditionalFormatting>
  <conditionalFormatting sqref="F146">
    <cfRule type="notContainsBlanks" dxfId="752" priority="48">
      <formula>LEN(TRIM(F146))&gt;0</formula>
    </cfRule>
    <cfRule type="expression" dxfId="751" priority="49">
      <formula>$C146="変更"</formula>
    </cfRule>
  </conditionalFormatting>
  <conditionalFormatting sqref="G146">
    <cfRule type="notContainsBlanks" dxfId="750" priority="46">
      <formula>LEN(TRIM(G146))&gt;0</formula>
    </cfRule>
    <cfRule type="expression" dxfId="749" priority="47">
      <formula>$C146="変更"</formula>
    </cfRule>
  </conditionalFormatting>
  <conditionalFormatting sqref="D149">
    <cfRule type="notContainsBlanks" dxfId="748" priority="44">
      <formula>LEN(TRIM(D149))&gt;0</formula>
    </cfRule>
    <cfRule type="expression" dxfId="747" priority="45">
      <formula>$C149="変更"</formula>
    </cfRule>
  </conditionalFormatting>
  <conditionalFormatting sqref="E149">
    <cfRule type="notContainsBlanks" dxfId="746" priority="42">
      <formula>LEN(TRIM(E149))&gt;0</formula>
    </cfRule>
    <cfRule type="expression" dxfId="745" priority="43">
      <formula>$C149="変更"</formula>
    </cfRule>
  </conditionalFormatting>
  <conditionalFormatting sqref="F149">
    <cfRule type="notContainsBlanks" dxfId="744" priority="40">
      <formula>LEN(TRIM(F149))&gt;0</formula>
    </cfRule>
    <cfRule type="expression" dxfId="743" priority="41">
      <formula>$C149="変更"</formula>
    </cfRule>
  </conditionalFormatting>
  <conditionalFormatting sqref="G149">
    <cfRule type="notContainsBlanks" dxfId="742" priority="38">
      <formula>LEN(TRIM(G149))&gt;0</formula>
    </cfRule>
    <cfRule type="expression" dxfId="741" priority="39">
      <formula>$C149="変更"</formula>
    </cfRule>
  </conditionalFormatting>
  <conditionalFormatting sqref="D152">
    <cfRule type="notContainsBlanks" dxfId="740" priority="36">
      <formula>LEN(TRIM(D152))&gt;0</formula>
    </cfRule>
    <cfRule type="expression" dxfId="739" priority="37">
      <formula>$C152="変更"</formula>
    </cfRule>
  </conditionalFormatting>
  <conditionalFormatting sqref="E152">
    <cfRule type="notContainsBlanks" dxfId="738" priority="34">
      <formula>LEN(TRIM(E152))&gt;0</formula>
    </cfRule>
    <cfRule type="expression" dxfId="737" priority="35">
      <formula>$C152="変更"</formula>
    </cfRule>
  </conditionalFormatting>
  <conditionalFormatting sqref="F152">
    <cfRule type="notContainsBlanks" dxfId="736" priority="32">
      <formula>LEN(TRIM(F152))&gt;0</formula>
    </cfRule>
    <cfRule type="expression" dxfId="735" priority="33">
      <formula>$C152="変更"</formula>
    </cfRule>
  </conditionalFormatting>
  <conditionalFormatting sqref="G152">
    <cfRule type="notContainsBlanks" dxfId="734" priority="30">
      <formula>LEN(TRIM(G152))&gt;0</formula>
    </cfRule>
    <cfRule type="expression" dxfId="733" priority="31">
      <formula>$C152="変更"</formula>
    </cfRule>
  </conditionalFormatting>
  <conditionalFormatting sqref="D155">
    <cfRule type="notContainsBlanks" dxfId="732" priority="28">
      <formula>LEN(TRIM(D155))&gt;0</formula>
    </cfRule>
    <cfRule type="expression" dxfId="731" priority="29">
      <formula>$C155="変更"</formula>
    </cfRule>
  </conditionalFormatting>
  <conditionalFormatting sqref="E155">
    <cfRule type="notContainsBlanks" dxfId="730" priority="26">
      <formula>LEN(TRIM(E155))&gt;0</formula>
    </cfRule>
    <cfRule type="expression" dxfId="729" priority="27">
      <formula>$C155="変更"</formula>
    </cfRule>
  </conditionalFormatting>
  <conditionalFormatting sqref="F155">
    <cfRule type="notContainsBlanks" dxfId="728" priority="24">
      <formula>LEN(TRIM(F155))&gt;0</formula>
    </cfRule>
    <cfRule type="expression" dxfId="727" priority="25">
      <formula>$C155="変更"</formula>
    </cfRule>
  </conditionalFormatting>
  <conditionalFormatting sqref="G155">
    <cfRule type="notContainsBlanks" dxfId="726" priority="22">
      <formula>LEN(TRIM(G155))&gt;0</formula>
    </cfRule>
    <cfRule type="expression" dxfId="725" priority="23">
      <formula>$C155="変更"</formula>
    </cfRule>
  </conditionalFormatting>
  <conditionalFormatting sqref="I128">
    <cfRule type="notContainsBlanks" dxfId="724" priority="20">
      <formula>LEN(TRIM(I128))&gt;0</formula>
    </cfRule>
    <cfRule type="expression" dxfId="723" priority="21">
      <formula>$C128="変更"</formula>
    </cfRule>
  </conditionalFormatting>
  <conditionalFormatting sqref="I131">
    <cfRule type="notContainsBlanks" dxfId="722" priority="18">
      <formula>LEN(TRIM(I131))&gt;0</formula>
    </cfRule>
    <cfRule type="expression" dxfId="721" priority="19">
      <formula>$C131="変更"</formula>
    </cfRule>
  </conditionalFormatting>
  <conditionalFormatting sqref="I134">
    <cfRule type="notContainsBlanks" dxfId="720" priority="16">
      <formula>LEN(TRIM(I134))&gt;0</formula>
    </cfRule>
    <cfRule type="expression" dxfId="719" priority="17">
      <formula>$C134="変更"</formula>
    </cfRule>
  </conditionalFormatting>
  <conditionalFormatting sqref="I137">
    <cfRule type="notContainsBlanks" dxfId="718" priority="14">
      <formula>LEN(TRIM(I137))&gt;0</formula>
    </cfRule>
    <cfRule type="expression" dxfId="717" priority="15">
      <formula>$C137="変更"</formula>
    </cfRule>
  </conditionalFormatting>
  <conditionalFormatting sqref="I140">
    <cfRule type="notContainsBlanks" dxfId="716" priority="12">
      <formula>LEN(TRIM(I140))&gt;0</formula>
    </cfRule>
    <cfRule type="expression" dxfId="715" priority="13">
      <formula>$C140="変更"</formula>
    </cfRule>
  </conditionalFormatting>
  <conditionalFormatting sqref="I143">
    <cfRule type="notContainsBlanks" dxfId="714" priority="10">
      <formula>LEN(TRIM(I143))&gt;0</formula>
    </cfRule>
    <cfRule type="expression" dxfId="713" priority="11">
      <formula>$C143="変更"</formula>
    </cfRule>
  </conditionalFormatting>
  <conditionalFormatting sqref="I146">
    <cfRule type="notContainsBlanks" dxfId="712" priority="8">
      <formula>LEN(TRIM(I146))&gt;0</formula>
    </cfRule>
    <cfRule type="expression" dxfId="711" priority="9">
      <formula>$C146="変更"</formula>
    </cfRule>
  </conditionalFormatting>
  <conditionalFormatting sqref="I149">
    <cfRule type="notContainsBlanks" dxfId="710" priority="6">
      <formula>LEN(TRIM(I149))&gt;0</formula>
    </cfRule>
    <cfRule type="expression" dxfId="709" priority="7">
      <formula>$C149="変更"</formula>
    </cfRule>
  </conditionalFormatting>
  <conditionalFormatting sqref="I152">
    <cfRule type="notContainsBlanks" dxfId="708" priority="4">
      <formula>LEN(TRIM(I152))&gt;0</formula>
    </cfRule>
    <cfRule type="expression" dxfId="707" priority="5">
      <formula>$C152="変更"</formula>
    </cfRule>
  </conditionalFormatting>
  <conditionalFormatting sqref="I155">
    <cfRule type="notContainsBlanks" dxfId="706" priority="2">
      <formula>LEN(TRIM(I155))&gt;0</formula>
    </cfRule>
    <cfRule type="expression" dxfId="705" priority="3">
      <formula>$C155="変更"</formula>
    </cfRule>
  </conditionalFormatting>
  <conditionalFormatting sqref="C154 C151 C148 C145 C142 C139 C136 C133 C130 C127">
    <cfRule type="containsText" dxfId="704" priority="1" operator="containsText" text="中止">
      <formula>NOT(ISERROR(SEARCH("中止",C127)))</formula>
    </cfRule>
  </conditionalFormatting>
  <dataValidations count="4">
    <dataValidation type="list" allowBlank="1" showInputMessage="1" showErrorMessage="1" promptTitle="選択してください。" prompt="今回変更または中止を申請する場合、「変更」か「中止」を選んでください。" sqref="C8 C11 C14 C17 C20 C23 C26 C29 C32 C35 C38 C41 C44 C47 C50 C53 C56 C59 C62 C65 C68 C71 C74 C77 C80 C83 C86 C89 C92 C95 C98 C101 C104 C107 C110 C113 C116 C119 C122 C125 C128 C131 C134 C137 C140 C143 C146 C149 C152 C155" xr:uid="{00000000-0002-0000-3400-000000000000}">
      <formula1>"選択,変更,中止,"</formula1>
    </dataValidation>
    <dataValidation type="whole" imeMode="off" operator="lessThan" allowBlank="1" showInputMessage="1" showErrorMessage="1" errorTitle="入力不要です。" error="[キャンセル]をクリックしてください。" sqref="J5 B3:J4" xr:uid="{00000000-0002-0000-3400-000001000000}">
      <formula1>0</formula1>
    </dataValidation>
    <dataValidation type="whole" operator="lessThan" allowBlank="1" showInputMessage="1" showErrorMessage="1" errorTitle="入力不要です。" error="[キャンセル]をクリックしてください。" sqref="H5:I5" xr:uid="{00000000-0002-0000-3400-000002000000}">
      <formula1>0</formula1>
    </dataValidation>
    <dataValidation type="whole" operator="lessThan" allowBlank="1" showInputMessage="1" showErrorMessage="1" sqref="B6:B155 I9:J10 I12:J13 I15:J16 I18:J19 I21:J22 I24:J25 I27:J28 I30:J31 I33:J34 I36:J37 I39:J40 I42:J43 I45:J46 I48:J49 I51:J52 I54:J55 I57:J58 I60:J61 I63:J64 I66:J67 I69:J70 I72:J73 I75:J76 I78:J79 I81:J82 I84:J85 I87:J88 I90:J91 I93:J94 I96:J97 I99:J100 I102:J103 I105:J106 I108:J109 I111:J112 I114:J115 I117:J118 I120:J121 I123:J124 I126:J127 I129:J130 I132:J133 I135:J136 I138:J139 I141:J142 I144:J145 I147:J148 I150:J151 I153:J154 C153:G154 C150:G151 C147:G148 C144:G145 C141:G142 C138:G139 C135:G136 C132:G133 C129:G130 C126:G127 C123:G124 C120:G121 C117:G118 C114:G115 C111:G112 C108:G109 C105:G106 C102:G103 C99:G100 C96:G97 C93:G94 C90:G91 C87:G88 C84:G85 C81:G82 C78:G79 C75:G76 C72:G73 C69:G70 C66:G67 C63:G64 C60:G61 C57:G58 C54:G55 C51:G52 C48:G49 C45:G46 C42:G43 C39:G40 C36:G37 C33:G34 C30:G31 C27:G28 C24:G25 C21:G22 C18:G19 C15:G16 C12:G13 C9:G10 C6:G7 I6:J7 H6:H155" xr:uid="{00000000-0002-0000-3400-000003000000}">
      <formula1>0</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&amp;L様式８（別添１）</oddHeader>
    <oddFooter xml:space="preserve">&amp;C&amp;"ＭＳ Ｐゴシック,標準"&amp;10&amp;P / &amp;N </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7030A0"/>
    <pageSetUpPr fitToPage="1"/>
  </sheetPr>
  <dimension ref="A1:AA212"/>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16.08203125" style="150" customWidth="1"/>
    <col min="4" max="4" width="21.33203125" style="150" customWidth="1"/>
    <col min="5" max="8" width="14.33203125" style="150" customWidth="1"/>
    <col min="9" max="9" width="6.83203125" style="150" customWidth="1"/>
    <col min="10" max="10" width="16.08203125" style="150" customWidth="1"/>
    <col min="11" max="11" width="21.33203125" style="150" customWidth="1"/>
    <col min="12" max="15" width="14.33203125" style="150" customWidth="1"/>
    <col min="16" max="16" width="6.83203125" style="150" customWidth="1"/>
    <col min="17" max="17" width="16.08203125" style="150" customWidth="1"/>
    <col min="18" max="18" width="21.33203125" style="150" customWidth="1"/>
    <col min="19" max="22" width="14.33203125" style="150" customWidth="1"/>
    <col min="23" max="23" width="21.5" style="150" customWidth="1"/>
    <col min="24" max="24" width="10.08203125" style="150" customWidth="1"/>
    <col min="25" max="25" width="9" style="150"/>
    <col min="26" max="26" width="1.58203125" style="150" customWidth="1"/>
    <col min="27" max="16384" width="9" style="150"/>
  </cols>
  <sheetData>
    <row r="1" spans="2:27" ht="9" customHeight="1"/>
    <row r="2" spans="2:27" s="178" customFormat="1" ht="18.75" customHeight="1" thickBot="1">
      <c r="B2" s="151" t="s">
        <v>591</v>
      </c>
      <c r="D2" s="652"/>
      <c r="I2" s="151"/>
      <c r="K2" s="652"/>
      <c r="P2" s="151"/>
      <c r="R2" s="652"/>
      <c r="X2" s="1587" t="s">
        <v>178</v>
      </c>
      <c r="Y2" s="1587"/>
    </row>
    <row r="3" spans="2:27" s="178" customFormat="1" ht="27" customHeight="1" thickBot="1">
      <c r="B3" s="1577" t="s">
        <v>542</v>
      </c>
      <c r="C3" s="1578"/>
      <c r="D3" s="1578"/>
      <c r="E3" s="1578"/>
      <c r="F3" s="1578"/>
      <c r="G3" s="1578"/>
      <c r="H3" s="1579"/>
      <c r="I3" s="1613" t="s">
        <v>592</v>
      </c>
      <c r="J3" s="1578"/>
      <c r="K3" s="1578"/>
      <c r="L3" s="1578"/>
      <c r="M3" s="1578"/>
      <c r="N3" s="1578"/>
      <c r="O3" s="1578"/>
      <c r="P3" s="1580" t="s">
        <v>593</v>
      </c>
      <c r="Q3" s="1581"/>
      <c r="R3" s="1581"/>
      <c r="S3" s="1581"/>
      <c r="T3" s="1581"/>
      <c r="U3" s="1581"/>
      <c r="V3" s="1581"/>
      <c r="W3" s="1581"/>
      <c r="X3" s="1581"/>
      <c r="Y3" s="1582"/>
    </row>
    <row r="4" spans="2:27" ht="22.5" customHeight="1">
      <c r="B4" s="1591" t="s">
        <v>179</v>
      </c>
      <c r="C4" s="1592"/>
      <c r="D4" s="1236"/>
      <c r="E4" s="1220" t="s">
        <v>544</v>
      </c>
      <c r="F4" s="1236" t="s">
        <v>181</v>
      </c>
      <c r="G4" s="1236"/>
      <c r="H4" s="1590"/>
      <c r="I4" s="1588" t="s">
        <v>179</v>
      </c>
      <c r="J4" s="1127"/>
      <c r="K4" s="1084"/>
      <c r="L4" s="1163" t="s">
        <v>544</v>
      </c>
      <c r="M4" s="1084" t="s">
        <v>181</v>
      </c>
      <c r="N4" s="1084"/>
      <c r="O4" s="1084"/>
      <c r="P4" s="1588" t="s">
        <v>179</v>
      </c>
      <c r="Q4" s="1127"/>
      <c r="R4" s="1084"/>
      <c r="S4" s="1163" t="s">
        <v>544</v>
      </c>
      <c r="T4" s="1084" t="s">
        <v>181</v>
      </c>
      <c r="U4" s="1084"/>
      <c r="V4" s="1084"/>
      <c r="W4" s="1164" t="s">
        <v>182</v>
      </c>
      <c r="X4" s="1084" t="s">
        <v>183</v>
      </c>
      <c r="Y4" s="1166"/>
    </row>
    <row r="5" spans="2:27" ht="30.75" customHeight="1" thickBot="1">
      <c r="B5" s="1161"/>
      <c r="C5" s="1162"/>
      <c r="D5" s="1085"/>
      <c r="E5" s="1163"/>
      <c r="F5" s="245" t="s">
        <v>545</v>
      </c>
      <c r="G5" s="245" t="s">
        <v>185</v>
      </c>
      <c r="H5" s="653" t="s">
        <v>230</v>
      </c>
      <c r="I5" s="1589"/>
      <c r="J5" s="1162"/>
      <c r="K5" s="1085"/>
      <c r="L5" s="1163"/>
      <c r="M5" s="245" t="s">
        <v>545</v>
      </c>
      <c r="N5" s="245" t="s">
        <v>185</v>
      </c>
      <c r="O5" s="653" t="s">
        <v>230</v>
      </c>
      <c r="P5" s="1589"/>
      <c r="Q5" s="1162"/>
      <c r="R5" s="1085"/>
      <c r="S5" s="1163"/>
      <c r="T5" s="245" t="s">
        <v>545</v>
      </c>
      <c r="U5" s="245" t="s">
        <v>185</v>
      </c>
      <c r="V5" s="725" t="s">
        <v>230</v>
      </c>
      <c r="W5" s="1612"/>
      <c r="X5" s="1085"/>
      <c r="Y5" s="1167"/>
    </row>
    <row r="6" spans="2:27" ht="33" customHeight="1" thickBot="1">
      <c r="B6" s="1182" t="s">
        <v>187</v>
      </c>
      <c r="C6" s="1183"/>
      <c r="D6" s="1183"/>
      <c r="E6" s="264">
        <f>SUM(E7,E17,E27,E37,E47,E57,E67,E77,E87,E97,E107,E117,E127,E137,E147,E157,E167,E177,E187,E197)</f>
        <v>0</v>
      </c>
      <c r="F6" s="264">
        <f>SUM(F7,F17,F27,F37,F47,F57,F67,F77,F87,F97,F107,F117,F127,F137,F147,F157,F167,F177,F187,F197)</f>
        <v>0</v>
      </c>
      <c r="G6" s="264">
        <f>SUM(G7,G17,G27,G37,G47,G57,G67,G77,G87,G97,G107,G117,G127,G137,G147,G157,G167,G177,G187,G197)</f>
        <v>0</v>
      </c>
      <c r="H6" s="654">
        <f>SUM(H7,H17,H27,H37,H47,H57,H67,H77,H87,H97,H107,H117,H127,H137,H147,H157,H167,H177,H187,H197)</f>
        <v>0</v>
      </c>
      <c r="I6" s="1182" t="s">
        <v>187</v>
      </c>
      <c r="J6" s="1183"/>
      <c r="K6" s="1183"/>
      <c r="L6" s="264">
        <f t="shared" ref="L6:O6" si="0">SUM(L7,L17,L27,L37,L47,L57,L67,L77,L87,L97,L107,L117,L127,L137,L147,L157,L167,L177,L187,L197)</f>
        <v>0</v>
      </c>
      <c r="M6" s="264">
        <f t="shared" si="0"/>
        <v>0</v>
      </c>
      <c r="N6" s="264">
        <f t="shared" si="0"/>
        <v>0</v>
      </c>
      <c r="O6" s="264">
        <f t="shared" si="0"/>
        <v>0</v>
      </c>
      <c r="P6" s="1182" t="s">
        <v>187</v>
      </c>
      <c r="Q6" s="1183"/>
      <c r="R6" s="1183"/>
      <c r="S6" s="264">
        <f t="shared" ref="S6" si="1">SUM(S7,S17,S27,S37,S47,S57,S67,S77,S87,S97,S107,S117,S127,S137,S147,S157,S167,S177,S187,S197)</f>
        <v>0</v>
      </c>
      <c r="T6" s="264">
        <f t="shared" ref="T6" si="2">SUM(T7,T17,T27,T37,T47,T57,T67,T77,T87,T97,T107,T117,T127,T137,T147,T157,T167,T177,T187,T197)</f>
        <v>0</v>
      </c>
      <c r="U6" s="264">
        <f t="shared" ref="U6" si="3">SUM(U7,U17,U27,U37,U47,U57,U67,U77,U87,U97,U107,U117,U127,U137,U147,U157,U167,U177,U187,U197)</f>
        <v>0</v>
      </c>
      <c r="V6" s="264">
        <f t="shared" ref="V6" si="4">SUM(V7,V17,V27,V37,V47,V57,V67,V77,V87,V97,V107,V117,V127,V137,V147,V157,V167,V177,V187,V197)</f>
        <v>0</v>
      </c>
      <c r="W6" s="247"/>
      <c r="X6" s="1178"/>
      <c r="Y6" s="1179"/>
    </row>
    <row r="7" spans="2:27" ht="40.5" customHeight="1" thickTop="1">
      <c r="B7" s="266" t="str">
        <f>IF('①4.事業内容（PR）'!B5="","",'①4.事業内容（PR）'!B5)</f>
        <v/>
      </c>
      <c r="C7" s="1184" t="str">
        <f>IF('①4.事業内容（PR）'!C5="","",'①4.事業内容（PR）'!C5)</f>
        <v/>
      </c>
      <c r="D7" s="1185"/>
      <c r="E7" s="265">
        <f>SUM(E8:E16)</f>
        <v>0</v>
      </c>
      <c r="F7" s="265">
        <f>SUM(F8:F16)</f>
        <v>0</v>
      </c>
      <c r="G7" s="265">
        <f>SUM(G8:G16)</f>
        <v>0</v>
      </c>
      <c r="H7" s="655">
        <f>SUM(H8:H16)</f>
        <v>0</v>
      </c>
      <c r="I7" s="663" t="str">
        <f>IF(B7="","",IF(I8="中止","",B7))</f>
        <v/>
      </c>
      <c r="J7" s="1184" t="str">
        <f>IF('⑦2.変更活動積算内訳（PR）'!J7="","",'⑦2.変更活動積算内訳（PR）'!J7)</f>
        <v/>
      </c>
      <c r="K7" s="1185" t="str">
        <f>IF('⑦2.変更活動積算内訳（PR）'!K7="","",'⑦2.変更活動積算内訳（PR）'!K7)</f>
        <v/>
      </c>
      <c r="L7" s="265" t="str">
        <f>IF(SUM(L8:L16)=0,"",SUM(L8:L16))</f>
        <v/>
      </c>
      <c r="M7" s="265" t="str">
        <f>IF(SUM(M8:M16)=0,"",SUM(M8:M16))</f>
        <v/>
      </c>
      <c r="N7" s="265" t="str">
        <f>IF(SUM(N8:N16)=0,"",SUM(N8:N16))</f>
        <v/>
      </c>
      <c r="O7" s="265" t="str">
        <f>IF(SUM(O8:O16)=0,"",SUM(O8:O16))</f>
        <v/>
      </c>
      <c r="P7" s="663" t="str">
        <f>IF(I7="","",IF('⑧1.活動計画変更（PR）'!B8="報告済","報告済",I7))</f>
        <v/>
      </c>
      <c r="Q7" s="1184" t="str">
        <f>IF(J7="","",IF('⑧1.活動計画変更（PR）'!C8="変更",'⑧1.活動計画変更（PR）'!D8,IF('⑧1.活動計画変更（PR）'!C8="中止","",'⑧2.変更活動積算内訳（PR）'!J7)))</f>
        <v/>
      </c>
      <c r="R7" s="1185"/>
      <c r="S7" s="265" t="str">
        <f>IF(SUM(S8:S16)=0,"",SUM(S8:S16))</f>
        <v/>
      </c>
      <c r="T7" s="265" t="str">
        <f>IF(SUM(T8:T16)=0,"",SUM(T8:T16))</f>
        <v/>
      </c>
      <c r="U7" s="265" t="str">
        <f>IF(SUM(U8:U16)=0,"",SUM(U8:U16))</f>
        <v/>
      </c>
      <c r="V7" s="265" t="str">
        <f>IF(SUM(V8:V16)=0,"",SUM(V8:V16))</f>
        <v/>
      </c>
      <c r="W7" s="248"/>
      <c r="X7" s="1180"/>
      <c r="Y7" s="1181"/>
      <c r="Z7" s="237"/>
      <c r="AA7" s="158" t="s">
        <v>107</v>
      </c>
    </row>
    <row r="8" spans="2:27" ht="18.75" customHeight="1">
      <c r="B8" s="1175"/>
      <c r="C8" s="249" t="s">
        <v>188</v>
      </c>
      <c r="D8" s="250"/>
      <c r="E8" s="270">
        <f>SUM(F8:H8)</f>
        <v>0</v>
      </c>
      <c r="F8" s="270" t="str">
        <f>IF('①7.積算内訳（PR）'!F7="","",'①7.積算内訳（PR）'!F7)</f>
        <v/>
      </c>
      <c r="G8" s="270" t="str">
        <f>IF('①7.積算内訳（PR）'!G7="","",'①7.積算内訳（PR）'!G7)</f>
        <v/>
      </c>
      <c r="H8" s="656" t="str">
        <f>IF('①7.積算内訳（PR）'!H7="","",'①7.積算内訳（PR）'!H7)</f>
        <v/>
      </c>
      <c r="I8" s="1569" t="str">
        <f>IF('⑦1.活動計画変更（PR）'!C7="選択","",IF('⑦1.活動計画変更（PR）'!C7="変更",'⑦1.活動計画変更（PR）'!C7,IF('⑦1.活動計画変更（PR）'!C7="中止","中止","")))</f>
        <v/>
      </c>
      <c r="J8" s="249" t="s">
        <v>188</v>
      </c>
      <c r="K8" s="250"/>
      <c r="L8" s="270" t="str">
        <f>IF(SUM(M8:O8)=0,"",SUM(M8:O8))</f>
        <v/>
      </c>
      <c r="M8" s="270" t="str">
        <f>IF('⑦2.変更活動積算内訳（PR）'!M8="","",'⑦2.変更活動積算内訳（PR）'!M8)</f>
        <v/>
      </c>
      <c r="N8" s="270" t="str">
        <f>IF('⑦2.変更活動積算内訳（PR）'!N8="","",'⑦2.変更活動積算内訳（PR）'!N8)</f>
        <v/>
      </c>
      <c r="O8" s="270" t="str">
        <f>IF('⑦2.変更活動積算内訳（PR）'!O8="","",'⑦2.変更活動積算内訳（PR）'!O8)</f>
        <v/>
      </c>
      <c r="P8" s="1569" t="str">
        <f>IF('⑧1.活動計画変更（PR）'!C8="選択","",IF('⑧1.活動計画変更（PR）'!C8="変更","変更",IF('⑧1.活動計画変更（PR）'!C8="中止","中止","")))</f>
        <v/>
      </c>
      <c r="Q8" s="249" t="s">
        <v>188</v>
      </c>
      <c r="R8" s="250"/>
      <c r="S8" s="270" t="str">
        <f>IF(SUM(T8:V8)=0,"",SUM(T8:V8))</f>
        <v/>
      </c>
      <c r="T8" s="251" t="str">
        <f>IF(M8="","",IF(P$8="中止","",M8))</f>
        <v/>
      </c>
      <c r="U8" s="251" t="str">
        <f>IF(N8="","",IF(P$8="中止","",N8))</f>
        <v/>
      </c>
      <c r="V8" s="251" t="str">
        <f>IF(O8="","",IF(P$8="中止","",O8))</f>
        <v/>
      </c>
      <c r="W8" s="1170"/>
      <c r="X8" s="1173"/>
      <c r="Y8" s="1174"/>
      <c r="Z8" s="237"/>
      <c r="AA8" s="163" t="s">
        <v>108</v>
      </c>
    </row>
    <row r="9" spans="2:27" ht="18.75" customHeight="1">
      <c r="B9" s="1176"/>
      <c r="C9" s="252" t="s">
        <v>189</v>
      </c>
      <c r="D9" s="253"/>
      <c r="E9" s="271">
        <f t="shared" ref="E9:E15" si="5">SUM(F9:H9)</f>
        <v>0</v>
      </c>
      <c r="F9" s="271" t="str">
        <f>IF('①7.積算内訳（PR）'!F8="","",'①7.積算内訳（PR）'!F8)</f>
        <v/>
      </c>
      <c r="G9" s="271" t="str">
        <f>IF('①7.積算内訳（PR）'!G8="","",'①7.積算内訳（PR）'!G8)</f>
        <v/>
      </c>
      <c r="H9" s="657" t="str">
        <f>IF('①7.積算内訳（PR）'!H8="","",'①7.積算内訳（PR）'!H8)</f>
        <v/>
      </c>
      <c r="I9" s="1570"/>
      <c r="J9" s="252" t="s">
        <v>189</v>
      </c>
      <c r="K9" s="253"/>
      <c r="L9" s="271" t="str">
        <f t="shared" ref="L9:L16" si="6">IF(SUM(M9:O9)=0,"",SUM(M9:O9))</f>
        <v/>
      </c>
      <c r="M9" s="271" t="str">
        <f>IF('⑦2.変更活動積算内訳（PR）'!M9="","",'⑦2.変更活動積算内訳（PR）'!M9)</f>
        <v/>
      </c>
      <c r="N9" s="271" t="str">
        <f>IF('⑦2.変更活動積算内訳（PR）'!N9="","",'⑦2.変更活動積算内訳（PR）'!N9)</f>
        <v/>
      </c>
      <c r="O9" s="271" t="str">
        <f>IF('⑦2.変更活動積算内訳（PR）'!O9="","",'⑦2.変更活動積算内訳（PR）'!O9)</f>
        <v/>
      </c>
      <c r="P9" s="1570"/>
      <c r="Q9" s="252" t="s">
        <v>189</v>
      </c>
      <c r="R9" s="253"/>
      <c r="S9" s="271" t="str">
        <f t="shared" ref="S9:S16" si="7">IF(SUM(T9:V9)=0,"",SUM(T9:V9))</f>
        <v/>
      </c>
      <c r="T9" s="254" t="str">
        <f t="shared" ref="T9:T16" si="8">IF(M9="","",IF(P$8="中止","",M9))</f>
        <v/>
      </c>
      <c r="U9" s="254" t="str">
        <f t="shared" ref="U9:U16" si="9">IF(N9="","",IF(P$8="中止","",N9))</f>
        <v/>
      </c>
      <c r="V9" s="254" t="str">
        <f t="shared" ref="V9:V16" si="10">IF(O9="","",IF(P$8="中止","",O9))</f>
        <v/>
      </c>
      <c r="W9" s="1171"/>
      <c r="X9" s="1168"/>
      <c r="Y9" s="1169"/>
      <c r="Z9" s="240"/>
      <c r="AA9" s="123"/>
    </row>
    <row r="10" spans="2:27" ht="18.75" customHeight="1">
      <c r="B10" s="1176"/>
      <c r="C10" s="252" t="s">
        <v>190</v>
      </c>
      <c r="D10" s="253"/>
      <c r="E10" s="271">
        <f t="shared" si="5"/>
        <v>0</v>
      </c>
      <c r="F10" s="271" t="str">
        <f>IF('①7.積算内訳（PR）'!F9="","",'①7.積算内訳（PR）'!F9)</f>
        <v/>
      </c>
      <c r="G10" s="271" t="str">
        <f>IF('①7.積算内訳（PR）'!G9="","",'①7.積算内訳（PR）'!G9)</f>
        <v/>
      </c>
      <c r="H10" s="657" t="str">
        <f>IF('①7.積算内訳（PR）'!H9="","",'①7.積算内訳（PR）'!H9)</f>
        <v/>
      </c>
      <c r="I10" s="1570"/>
      <c r="J10" s="252" t="s">
        <v>190</v>
      </c>
      <c r="K10" s="253"/>
      <c r="L10" s="271" t="str">
        <f t="shared" si="6"/>
        <v/>
      </c>
      <c r="M10" s="271" t="str">
        <f>IF('⑦2.変更活動積算内訳（PR）'!M10="","",'⑦2.変更活動積算内訳（PR）'!M10)</f>
        <v/>
      </c>
      <c r="N10" s="271" t="str">
        <f>IF('⑦2.変更活動積算内訳（PR）'!N10="","",'⑦2.変更活動積算内訳（PR）'!N10)</f>
        <v/>
      </c>
      <c r="O10" s="271" t="str">
        <f>IF('⑦2.変更活動積算内訳（PR）'!O10="","",'⑦2.変更活動積算内訳（PR）'!O10)</f>
        <v/>
      </c>
      <c r="P10" s="1570"/>
      <c r="Q10" s="252" t="s">
        <v>190</v>
      </c>
      <c r="R10" s="253"/>
      <c r="S10" s="271" t="str">
        <f t="shared" si="7"/>
        <v/>
      </c>
      <c r="T10" s="254" t="str">
        <f t="shared" si="8"/>
        <v/>
      </c>
      <c r="U10" s="254" t="str">
        <f t="shared" si="9"/>
        <v/>
      </c>
      <c r="V10" s="254" t="str">
        <f t="shared" si="10"/>
        <v/>
      </c>
      <c r="W10" s="1171"/>
      <c r="X10" s="1168"/>
      <c r="Y10" s="1169"/>
      <c r="Z10" s="240"/>
      <c r="AA10" s="158" t="s">
        <v>455</v>
      </c>
    </row>
    <row r="11" spans="2:27" ht="18.75" customHeight="1">
      <c r="B11" s="1176"/>
      <c r="C11" s="255" t="s">
        <v>191</v>
      </c>
      <c r="D11" s="253"/>
      <c r="E11" s="271">
        <f t="shared" si="5"/>
        <v>0</v>
      </c>
      <c r="F11" s="271" t="str">
        <f>IF('①7.積算内訳（PR）'!F10="","",'①7.積算内訳（PR）'!F10)</f>
        <v/>
      </c>
      <c r="G11" s="271" t="str">
        <f>IF('①7.積算内訳（PR）'!G10="","",'①7.積算内訳（PR）'!G10)</f>
        <v/>
      </c>
      <c r="H11" s="657" t="str">
        <f>IF('①7.積算内訳（PR）'!H10="","",'①7.積算内訳（PR）'!H10)</f>
        <v/>
      </c>
      <c r="I11" s="1570"/>
      <c r="J11" s="255" t="s">
        <v>191</v>
      </c>
      <c r="K11" s="253"/>
      <c r="L11" s="271" t="str">
        <f t="shared" si="6"/>
        <v/>
      </c>
      <c r="M11" s="271" t="str">
        <f>IF('⑦2.変更活動積算内訳（PR）'!M11="","",'⑦2.変更活動積算内訳（PR）'!M11)</f>
        <v/>
      </c>
      <c r="N11" s="271" t="str">
        <f>IF('⑦2.変更活動積算内訳（PR）'!N11="","",'⑦2.変更活動積算内訳（PR）'!N11)</f>
        <v/>
      </c>
      <c r="O11" s="271" t="str">
        <f>IF('⑦2.変更活動積算内訳（PR）'!O11="","",'⑦2.変更活動積算内訳（PR）'!O11)</f>
        <v/>
      </c>
      <c r="P11" s="1570"/>
      <c r="Q11" s="255" t="s">
        <v>191</v>
      </c>
      <c r="R11" s="253"/>
      <c r="S11" s="271" t="str">
        <f t="shared" si="7"/>
        <v/>
      </c>
      <c r="T11" s="254" t="str">
        <f t="shared" si="8"/>
        <v/>
      </c>
      <c r="U11" s="254" t="str">
        <f t="shared" si="9"/>
        <v/>
      </c>
      <c r="V11" s="254" t="str">
        <f t="shared" si="10"/>
        <v/>
      </c>
      <c r="W11" s="1171"/>
      <c r="X11" s="1168"/>
      <c r="Y11" s="1169"/>
      <c r="Z11" s="240"/>
      <c r="AA11" s="124" t="s">
        <v>456</v>
      </c>
    </row>
    <row r="12" spans="2:27" ht="18.75" customHeight="1">
      <c r="B12" s="1176"/>
      <c r="C12" s="252" t="s">
        <v>192</v>
      </c>
      <c r="D12" s="253"/>
      <c r="E12" s="271">
        <f t="shared" si="5"/>
        <v>0</v>
      </c>
      <c r="F12" s="271" t="str">
        <f>IF('①7.積算内訳（PR）'!F11="","",'①7.積算内訳（PR）'!F11)</f>
        <v/>
      </c>
      <c r="G12" s="271" t="str">
        <f>IF('①7.積算内訳（PR）'!G11="","",'①7.積算内訳（PR）'!G11)</f>
        <v/>
      </c>
      <c r="H12" s="657" t="str">
        <f>IF('①7.積算内訳（PR）'!H11="","",'①7.積算内訳（PR）'!H11)</f>
        <v/>
      </c>
      <c r="I12" s="1570"/>
      <c r="J12" s="252" t="s">
        <v>192</v>
      </c>
      <c r="K12" s="253"/>
      <c r="L12" s="271" t="str">
        <f t="shared" si="6"/>
        <v/>
      </c>
      <c r="M12" s="271" t="str">
        <f>IF('⑦2.変更活動積算内訳（PR）'!M12="","",'⑦2.変更活動積算内訳（PR）'!M12)</f>
        <v/>
      </c>
      <c r="N12" s="271" t="str">
        <f>IF('⑦2.変更活動積算内訳（PR）'!N12="","",'⑦2.変更活動積算内訳（PR）'!N12)</f>
        <v/>
      </c>
      <c r="O12" s="271" t="str">
        <f>IF('⑦2.変更活動積算内訳（PR）'!O12="","",'⑦2.変更活動積算内訳（PR）'!O12)</f>
        <v/>
      </c>
      <c r="P12" s="1570"/>
      <c r="Q12" s="252" t="s">
        <v>192</v>
      </c>
      <c r="R12" s="253"/>
      <c r="S12" s="271" t="str">
        <f t="shared" si="7"/>
        <v/>
      </c>
      <c r="T12" s="254" t="str">
        <f t="shared" si="8"/>
        <v/>
      </c>
      <c r="U12" s="254" t="str">
        <f t="shared" si="9"/>
        <v/>
      </c>
      <c r="V12" s="254" t="str">
        <f t="shared" si="10"/>
        <v/>
      </c>
      <c r="W12" s="1171"/>
      <c r="X12" s="1168"/>
      <c r="Y12" s="1169"/>
      <c r="Z12" s="237"/>
    </row>
    <row r="13" spans="2:27" ht="18.75" customHeight="1">
      <c r="B13" s="1176"/>
      <c r="C13" s="252" t="s">
        <v>193</v>
      </c>
      <c r="D13" s="253"/>
      <c r="E13" s="271">
        <f t="shared" si="5"/>
        <v>0</v>
      </c>
      <c r="F13" s="658" t="str">
        <f>IF('①7.積算内訳（PR）'!F12="","",'①7.積算内訳（PR）'!F12)</f>
        <v/>
      </c>
      <c r="G13" s="658" t="str">
        <f>IF('①7.積算内訳（PR）'!G12="","",'①7.積算内訳（PR）'!G12)</f>
        <v/>
      </c>
      <c r="H13" s="657" t="str">
        <f>IF('①7.積算内訳（PR）'!H12="","",'①7.積算内訳（PR）'!H12)</f>
        <v/>
      </c>
      <c r="I13" s="1570"/>
      <c r="J13" s="252" t="s">
        <v>193</v>
      </c>
      <c r="K13" s="253"/>
      <c r="L13" s="271" t="str">
        <f t="shared" si="6"/>
        <v/>
      </c>
      <c r="M13" s="658" t="str">
        <f>IF('⑦2.変更活動積算内訳（PR）'!M13="","",'⑦2.変更活動積算内訳（PR）'!M13)</f>
        <v/>
      </c>
      <c r="N13" s="658" t="str">
        <f>IF('⑦2.変更活動積算内訳（PR）'!N13="","",'⑦2.変更活動積算内訳（PR）'!N13)</f>
        <v/>
      </c>
      <c r="O13" s="658" t="str">
        <f>IF('⑦2.変更活動積算内訳（PR）'!O13="","",'⑦2.変更活動積算内訳（PR）'!O13)</f>
        <v/>
      </c>
      <c r="P13" s="1570"/>
      <c r="Q13" s="252" t="s">
        <v>193</v>
      </c>
      <c r="R13" s="253"/>
      <c r="S13" s="271" t="str">
        <f t="shared" si="7"/>
        <v/>
      </c>
      <c r="T13" s="256" t="str">
        <f t="shared" si="8"/>
        <v/>
      </c>
      <c r="U13" s="256" t="str">
        <f t="shared" si="9"/>
        <v/>
      </c>
      <c r="V13" s="256" t="str">
        <f t="shared" si="10"/>
        <v/>
      </c>
      <c r="W13" s="1171"/>
      <c r="X13" s="1191"/>
      <c r="Y13" s="1192"/>
      <c r="Z13" s="237"/>
    </row>
    <row r="14" spans="2:27" ht="18.75" customHeight="1">
      <c r="B14" s="1176"/>
      <c r="C14" s="257" t="s">
        <v>194</v>
      </c>
      <c r="D14" s="253"/>
      <c r="E14" s="271">
        <f t="shared" si="5"/>
        <v>0</v>
      </c>
      <c r="F14" s="271" t="str">
        <f>IF('①7.積算内訳（PR）'!F13="","",'①7.積算内訳（PR）'!F13)</f>
        <v/>
      </c>
      <c r="G14" s="271" t="str">
        <f>IF('①7.積算内訳（PR）'!G13="","",'①7.積算内訳（PR）'!G13)</f>
        <v/>
      </c>
      <c r="H14" s="657" t="str">
        <f>IF('①7.積算内訳（PR）'!H13="","",'①7.積算内訳（PR）'!H13)</f>
        <v/>
      </c>
      <c r="I14" s="1570"/>
      <c r="J14" s="257" t="s">
        <v>194</v>
      </c>
      <c r="K14" s="253"/>
      <c r="L14" s="271" t="str">
        <f t="shared" si="6"/>
        <v/>
      </c>
      <c r="M14" s="271" t="str">
        <f>IF('⑦2.変更活動積算内訳（PR）'!M14="","",'⑦2.変更活動積算内訳（PR）'!M14)</f>
        <v/>
      </c>
      <c r="N14" s="271" t="str">
        <f>IF('⑦2.変更活動積算内訳（PR）'!N14="","",'⑦2.変更活動積算内訳（PR）'!N14)</f>
        <v/>
      </c>
      <c r="O14" s="271" t="str">
        <f>IF('⑦2.変更活動積算内訳（PR）'!O14="","",'⑦2.変更活動積算内訳（PR）'!O14)</f>
        <v/>
      </c>
      <c r="P14" s="1570"/>
      <c r="Q14" s="257" t="s">
        <v>194</v>
      </c>
      <c r="R14" s="253"/>
      <c r="S14" s="271" t="str">
        <f t="shared" si="7"/>
        <v/>
      </c>
      <c r="T14" s="254" t="str">
        <f t="shared" si="8"/>
        <v/>
      </c>
      <c r="U14" s="254" t="str">
        <f t="shared" si="9"/>
        <v/>
      </c>
      <c r="V14" s="254" t="str">
        <f t="shared" si="10"/>
        <v/>
      </c>
      <c r="W14" s="1171"/>
      <c r="X14" s="1168"/>
      <c r="Y14" s="1169"/>
      <c r="Z14" s="237"/>
    </row>
    <row r="15" spans="2:27" ht="18.75" customHeight="1">
      <c r="B15" s="1176"/>
      <c r="C15" s="252" t="s">
        <v>195</v>
      </c>
      <c r="D15" s="253"/>
      <c r="E15" s="271">
        <f t="shared" si="5"/>
        <v>0</v>
      </c>
      <c r="F15" s="271" t="str">
        <f>IF('①7.積算内訳（PR）'!F14="","",'①7.積算内訳（PR）'!F14)</f>
        <v/>
      </c>
      <c r="G15" s="271" t="str">
        <f>IF('①7.積算内訳（PR）'!G14="","",'①7.積算内訳（PR）'!G14)</f>
        <v/>
      </c>
      <c r="H15" s="657" t="str">
        <f>IF('①7.積算内訳（PR）'!H14="","",'①7.積算内訳（PR）'!H14)</f>
        <v/>
      </c>
      <c r="I15" s="1570"/>
      <c r="J15" s="252" t="s">
        <v>195</v>
      </c>
      <c r="K15" s="253"/>
      <c r="L15" s="271" t="str">
        <f t="shared" si="6"/>
        <v/>
      </c>
      <c r="M15" s="271" t="str">
        <f>IF('⑦2.変更活動積算内訳（PR）'!M15="","",'⑦2.変更活動積算内訳（PR）'!M15)</f>
        <v/>
      </c>
      <c r="N15" s="271" t="str">
        <f>IF('⑦2.変更活動積算内訳（PR）'!N15="","",'⑦2.変更活動積算内訳（PR）'!N15)</f>
        <v/>
      </c>
      <c r="O15" s="271" t="str">
        <f>IF('⑦2.変更活動積算内訳（PR）'!O15="","",'⑦2.変更活動積算内訳（PR）'!O15)</f>
        <v/>
      </c>
      <c r="P15" s="1570"/>
      <c r="Q15" s="252" t="s">
        <v>195</v>
      </c>
      <c r="R15" s="253"/>
      <c r="S15" s="271" t="str">
        <f t="shared" si="7"/>
        <v/>
      </c>
      <c r="T15" s="254" t="str">
        <f t="shared" si="8"/>
        <v/>
      </c>
      <c r="U15" s="254" t="str">
        <f t="shared" si="9"/>
        <v/>
      </c>
      <c r="V15" s="254" t="str">
        <f t="shared" si="10"/>
        <v/>
      </c>
      <c r="W15" s="1171"/>
      <c r="X15" s="1168"/>
      <c r="Y15" s="1169"/>
      <c r="Z15" s="237"/>
    </row>
    <row r="16" spans="2:27" ht="18.75" customHeight="1" thickBot="1">
      <c r="B16" s="1177"/>
      <c r="C16" s="258" t="s">
        <v>196</v>
      </c>
      <c r="D16" s="662" t="str">
        <f>IF('①7.積算内訳（PR）'!D15="","",'①7.積算内訳（PR）'!D15)</f>
        <v/>
      </c>
      <c r="E16" s="272">
        <f>SUM(F16:H16)</f>
        <v>0</v>
      </c>
      <c r="F16" s="272" t="str">
        <f>IF('①7.積算内訳（PR）'!F15="","",'①7.積算内訳（PR）'!F15)</f>
        <v/>
      </c>
      <c r="G16" s="272" t="str">
        <f>IF('①7.積算内訳（PR）'!G15="","",'①7.積算内訳（PR）'!G15)</f>
        <v/>
      </c>
      <c r="H16" s="659" t="str">
        <f>IF('①7.積算内訳（PR）'!H15="","",'①7.積算内訳（PR）'!H15)</f>
        <v/>
      </c>
      <c r="I16" s="1571"/>
      <c r="J16" s="258" t="s">
        <v>196</v>
      </c>
      <c r="K16" s="259"/>
      <c r="L16" s="272" t="str">
        <f t="shared" si="6"/>
        <v/>
      </c>
      <c r="M16" s="272" t="str">
        <f>IF('⑦2.変更活動積算内訳（PR）'!M16="","",'⑦2.変更活動積算内訳（PR）'!M16)</f>
        <v/>
      </c>
      <c r="N16" s="272" t="str">
        <f>IF('⑦2.変更活動積算内訳（PR）'!N16="","",'⑦2.変更活動積算内訳（PR）'!N16)</f>
        <v/>
      </c>
      <c r="O16" s="272" t="str">
        <f>IF('⑦2.変更活動積算内訳（PR）'!O16="","",'⑦2.変更活動積算内訳（PR）'!O16)</f>
        <v/>
      </c>
      <c r="P16" s="1571"/>
      <c r="Q16" s="258" t="s">
        <v>196</v>
      </c>
      <c r="R16" s="259"/>
      <c r="S16" s="277" t="str">
        <f t="shared" si="7"/>
        <v/>
      </c>
      <c r="T16" s="276" t="str">
        <f t="shared" si="8"/>
        <v/>
      </c>
      <c r="U16" s="276" t="str">
        <f t="shared" si="9"/>
        <v/>
      </c>
      <c r="V16" s="276" t="str">
        <f t="shared" si="10"/>
        <v/>
      </c>
      <c r="W16" s="1172"/>
      <c r="X16" s="1189"/>
      <c r="Y16" s="1190"/>
      <c r="Z16" s="237"/>
    </row>
    <row r="17" spans="2:27" ht="37.5" customHeight="1">
      <c r="B17" s="368" t="str">
        <f>IF('①4.事業内容（PR）'!B6="","",'①4.事業内容（PR）'!B6)</f>
        <v/>
      </c>
      <c r="C17" s="1187" t="str">
        <f>IF('①4.事業内容（PR）'!C6="","",'①4.事業内容（PR）'!C6)</f>
        <v/>
      </c>
      <c r="D17" s="1188"/>
      <c r="E17" s="267">
        <f>SUM(E18:E26)</f>
        <v>0</v>
      </c>
      <c r="F17" s="267">
        <f>SUM(F18:F26)</f>
        <v>0</v>
      </c>
      <c r="G17" s="267">
        <f>SUM(G18:G26)</f>
        <v>0</v>
      </c>
      <c r="H17" s="660">
        <f>SUM(H18:H26)</f>
        <v>0</v>
      </c>
      <c r="I17" s="664" t="str">
        <f>IF(B17="","",IF(I18="中止","",B17))</f>
        <v/>
      </c>
      <c r="J17" s="1187" t="str">
        <f>IF('⑦2.変更活動積算内訳（PR）'!J17="","",'⑦2.変更活動積算内訳（PR）'!J17)</f>
        <v/>
      </c>
      <c r="K17" s="1188" t="str">
        <f>IF('⑦2.変更活動積算内訳（PR）'!K17="","",'⑦2.変更活動積算内訳（PR）'!K17)</f>
        <v/>
      </c>
      <c r="L17" s="267" t="str">
        <f>IF(SUM(L18:L26)=0,"",SUM(L18:L26))</f>
        <v/>
      </c>
      <c r="M17" s="267" t="str">
        <f>IF(SUM(M18:M26)=0,"",SUM(M18:M26))</f>
        <v/>
      </c>
      <c r="N17" s="267" t="str">
        <f>IF(SUM(N18:N26)=0,"",SUM(N18:N26))</f>
        <v/>
      </c>
      <c r="O17" s="267" t="str">
        <f>IF(SUM(O18:O26)=0,"",SUM(O18:O26))</f>
        <v/>
      </c>
      <c r="P17" s="664" t="str">
        <f>IF(I17="","",IF('⑧1.活動計画変更（PR）'!B18="報告済","報告済",I17))</f>
        <v/>
      </c>
      <c r="Q17" s="1199" t="str">
        <f>IF(J17="","",IF('⑧1.活動計画変更（PR）'!C11="変更",'⑧1.活動計画変更（PR）'!D11,IF('⑧1.活動計画変更（PR）'!C11="中止","",'⑧2.変更活動積算内訳（PR）'!J17)))</f>
        <v/>
      </c>
      <c r="R17" s="1200"/>
      <c r="S17" s="269" t="str">
        <f>IF(SUM(S18:S26)=0,"",SUM(S18:S26))</f>
        <v/>
      </c>
      <c r="T17" s="269" t="str">
        <f>IF(SUM(T18:T26)=0,"",SUM(T18:T26))</f>
        <v/>
      </c>
      <c r="U17" s="269" t="str">
        <f>IF(SUM(U18:U26)=0,"",SUM(U18:U26))</f>
        <v/>
      </c>
      <c r="V17" s="269" t="str">
        <f>IF(SUM(V18:V26)=0,"",SUM(V18:V26))</f>
        <v/>
      </c>
      <c r="W17" s="261"/>
      <c r="X17" s="1195"/>
      <c r="Y17" s="1196"/>
      <c r="Z17" s="237"/>
    </row>
    <row r="18" spans="2:27" ht="18.75" customHeight="1">
      <c r="B18" s="1175"/>
      <c r="C18" s="249" t="s">
        <v>188</v>
      </c>
      <c r="D18" s="250"/>
      <c r="E18" s="270">
        <f>SUM(F18:H18)</f>
        <v>0</v>
      </c>
      <c r="F18" s="270" t="str">
        <f>IF('①7.積算内訳（PR）'!F17="","",'①7.積算内訳（PR）'!F17)</f>
        <v/>
      </c>
      <c r="G18" s="270" t="str">
        <f>IF('①7.積算内訳（PR）'!G17="","",'①7.積算内訳（PR）'!G17)</f>
        <v/>
      </c>
      <c r="H18" s="656" t="str">
        <f>IF('①7.積算内訳（PR）'!H17="","",'①7.積算内訳（PR）'!H17)</f>
        <v/>
      </c>
      <c r="I18" s="1569" t="str">
        <f>IF('⑦1.活動計画変更（PR）'!C9="選択","",IF('⑦1.活動計画変更（PR）'!C9="変更",'⑦1.活動計画変更（PR）'!C9,IF('⑦1.活動計画変更（PR）'!C9="中止","中止","")))</f>
        <v/>
      </c>
      <c r="J18" s="249" t="s">
        <v>188</v>
      </c>
      <c r="K18" s="250"/>
      <c r="L18" s="270" t="str">
        <f>IF(SUM(M18:O18)=0,"",SUM(M18:O18))</f>
        <v/>
      </c>
      <c r="M18" s="270" t="str">
        <f>IF('⑦2.変更活動積算内訳（PR）'!M18="","",'⑦2.変更活動積算内訳（PR）'!M18)</f>
        <v/>
      </c>
      <c r="N18" s="270" t="str">
        <f>IF('⑦2.変更活動積算内訳（PR）'!N18="","",'⑦2.変更活動積算内訳（PR）'!N18)</f>
        <v/>
      </c>
      <c r="O18" s="270" t="str">
        <f>IF('⑦2.変更活動積算内訳（PR）'!O18="","",'⑦2.変更活動積算内訳（PR）'!O18)</f>
        <v/>
      </c>
      <c r="P18" s="1569" t="str">
        <f>IF('⑧1.活動計画変更（PR）'!C11="選択","",IF('⑧1.活動計画変更（PR）'!C11="変更",'⑧1.活動計画変更（PR）'!C11,IF('⑧1.活動計画変更（PR）'!C11="中止","中止","")))</f>
        <v/>
      </c>
      <c r="Q18" s="249" t="s">
        <v>188</v>
      </c>
      <c r="R18" s="250"/>
      <c r="S18" s="270" t="str">
        <f>IF(SUM(T18:V18)=0,"",SUM(T18:V18))</f>
        <v/>
      </c>
      <c r="T18" s="251" t="str">
        <f>IF(M18="","",IF(P$18="中止","",M18))</f>
        <v/>
      </c>
      <c r="U18" s="251" t="str">
        <f>IF(N18="","",IF(P$18="中止","",N18))</f>
        <v/>
      </c>
      <c r="V18" s="251" t="str">
        <f>IF(O18="","",IF(P$18="中止","",O18))</f>
        <v/>
      </c>
      <c r="W18" s="1186"/>
      <c r="X18" s="1173"/>
      <c r="Y18" s="1174"/>
      <c r="Z18" s="240"/>
      <c r="AA18" s="213"/>
    </row>
    <row r="19" spans="2:27" ht="18.75" customHeight="1">
      <c r="B19" s="1176"/>
      <c r="C19" s="252" t="s">
        <v>189</v>
      </c>
      <c r="D19" s="253"/>
      <c r="E19" s="271">
        <f t="shared" ref="E19:E25" si="11">SUM(F19:H19)</f>
        <v>0</v>
      </c>
      <c r="F19" s="271" t="str">
        <f>IF('①7.積算内訳（PR）'!F18="","",'①7.積算内訳（PR）'!F18)</f>
        <v/>
      </c>
      <c r="G19" s="271" t="str">
        <f>IF('①7.積算内訳（PR）'!G18="","",'①7.積算内訳（PR）'!G18)</f>
        <v/>
      </c>
      <c r="H19" s="657" t="str">
        <f>IF('①7.積算内訳（PR）'!H18="","",'①7.積算内訳（PR）'!H18)</f>
        <v/>
      </c>
      <c r="I19" s="1570"/>
      <c r="J19" s="252" t="s">
        <v>189</v>
      </c>
      <c r="K19" s="253"/>
      <c r="L19" s="271" t="str">
        <f t="shared" ref="L19:L26" si="12">IF(SUM(M19:O19)=0,"",SUM(M19:O19))</f>
        <v/>
      </c>
      <c r="M19" s="271" t="str">
        <f>IF('⑦2.変更活動積算内訳（PR）'!M19="","",'⑦2.変更活動積算内訳（PR）'!M19)</f>
        <v/>
      </c>
      <c r="N19" s="271" t="str">
        <f>IF('⑦2.変更活動積算内訳（PR）'!N19="","",'⑦2.変更活動積算内訳（PR）'!N19)</f>
        <v/>
      </c>
      <c r="O19" s="271" t="str">
        <f>IF('⑦2.変更活動積算内訳（PR）'!O19="","",'⑦2.変更活動積算内訳（PR）'!O19)</f>
        <v/>
      </c>
      <c r="P19" s="1570"/>
      <c r="Q19" s="252" t="s">
        <v>189</v>
      </c>
      <c r="R19" s="253"/>
      <c r="S19" s="271" t="str">
        <f t="shared" ref="S19:S26" si="13">IF(SUM(T19:V19)=0,"",SUM(T19:V19))</f>
        <v/>
      </c>
      <c r="T19" s="254" t="str">
        <f t="shared" ref="T19:T26" si="14">IF(M19="","",IF(P$18="中止","",M19))</f>
        <v/>
      </c>
      <c r="U19" s="254" t="str">
        <f t="shared" ref="U19:U26" si="15">IF(N19="","",IF(P$18="中止","",N19))</f>
        <v/>
      </c>
      <c r="V19" s="254" t="str">
        <f t="shared" ref="V19:V26" si="16">IF(O19="","",IF(P$18="中止","",O19))</f>
        <v/>
      </c>
      <c r="W19" s="1171"/>
      <c r="X19" s="1168"/>
      <c r="Y19" s="1169"/>
      <c r="Z19" s="237"/>
    </row>
    <row r="20" spans="2:27" ht="18.75" customHeight="1">
      <c r="B20" s="1176"/>
      <c r="C20" s="252" t="s">
        <v>190</v>
      </c>
      <c r="D20" s="253"/>
      <c r="E20" s="271">
        <f t="shared" si="11"/>
        <v>0</v>
      </c>
      <c r="F20" s="271" t="str">
        <f>IF('①7.積算内訳（PR）'!F19="","",'①7.積算内訳（PR）'!F19)</f>
        <v/>
      </c>
      <c r="G20" s="271" t="str">
        <f>IF('①7.積算内訳（PR）'!G19="","",'①7.積算内訳（PR）'!G19)</f>
        <v/>
      </c>
      <c r="H20" s="657" t="str">
        <f>IF('①7.積算内訳（PR）'!H19="","",'①7.積算内訳（PR）'!H19)</f>
        <v/>
      </c>
      <c r="I20" s="1570"/>
      <c r="J20" s="252" t="s">
        <v>190</v>
      </c>
      <c r="K20" s="253"/>
      <c r="L20" s="271" t="str">
        <f t="shared" si="12"/>
        <v/>
      </c>
      <c r="M20" s="271" t="str">
        <f>IF('⑦2.変更活動積算内訳（PR）'!M20="","",'⑦2.変更活動積算内訳（PR）'!M20)</f>
        <v/>
      </c>
      <c r="N20" s="271" t="str">
        <f>IF('⑦2.変更活動積算内訳（PR）'!N20="","",'⑦2.変更活動積算内訳（PR）'!N20)</f>
        <v/>
      </c>
      <c r="O20" s="271" t="str">
        <f>IF('⑦2.変更活動積算内訳（PR）'!O20="","",'⑦2.変更活動積算内訳（PR）'!O20)</f>
        <v/>
      </c>
      <c r="P20" s="1570"/>
      <c r="Q20" s="252" t="s">
        <v>190</v>
      </c>
      <c r="R20" s="253"/>
      <c r="S20" s="271" t="str">
        <f t="shared" si="13"/>
        <v/>
      </c>
      <c r="T20" s="254" t="str">
        <f t="shared" si="14"/>
        <v/>
      </c>
      <c r="U20" s="254" t="str">
        <f t="shared" si="15"/>
        <v/>
      </c>
      <c r="V20" s="254" t="str">
        <f t="shared" si="16"/>
        <v/>
      </c>
      <c r="W20" s="1171"/>
      <c r="X20" s="1168"/>
      <c r="Y20" s="1169"/>
      <c r="Z20" s="237"/>
    </row>
    <row r="21" spans="2:27" ht="18.75" customHeight="1">
      <c r="B21" s="1176"/>
      <c r="C21" s="255" t="s">
        <v>191</v>
      </c>
      <c r="D21" s="253"/>
      <c r="E21" s="271">
        <f t="shared" si="11"/>
        <v>0</v>
      </c>
      <c r="F21" s="271" t="str">
        <f>IF('①7.積算内訳（PR）'!F20="","",'①7.積算内訳（PR）'!F20)</f>
        <v/>
      </c>
      <c r="G21" s="271" t="str">
        <f>IF('①7.積算内訳（PR）'!G20="","",'①7.積算内訳（PR）'!G20)</f>
        <v/>
      </c>
      <c r="H21" s="657" t="str">
        <f>IF('①7.積算内訳（PR）'!H20="","",'①7.積算内訳（PR）'!H20)</f>
        <v/>
      </c>
      <c r="I21" s="1570"/>
      <c r="J21" s="255" t="s">
        <v>191</v>
      </c>
      <c r="K21" s="253"/>
      <c r="L21" s="271" t="str">
        <f t="shared" si="12"/>
        <v/>
      </c>
      <c r="M21" s="271" t="str">
        <f>IF('⑦2.変更活動積算内訳（PR）'!M21="","",'⑦2.変更活動積算内訳（PR）'!M21)</f>
        <v/>
      </c>
      <c r="N21" s="271" t="str">
        <f>IF('⑦2.変更活動積算内訳（PR）'!N21="","",'⑦2.変更活動積算内訳（PR）'!N21)</f>
        <v/>
      </c>
      <c r="O21" s="271" t="str">
        <f>IF('⑦2.変更活動積算内訳（PR）'!O21="","",'⑦2.変更活動積算内訳（PR）'!O21)</f>
        <v/>
      </c>
      <c r="P21" s="1570"/>
      <c r="Q21" s="255" t="s">
        <v>191</v>
      </c>
      <c r="R21" s="253"/>
      <c r="S21" s="271" t="str">
        <f t="shared" si="13"/>
        <v/>
      </c>
      <c r="T21" s="254" t="str">
        <f t="shared" si="14"/>
        <v/>
      </c>
      <c r="U21" s="254" t="str">
        <f t="shared" si="15"/>
        <v/>
      </c>
      <c r="V21" s="254" t="str">
        <f t="shared" si="16"/>
        <v/>
      </c>
      <c r="W21" s="1171"/>
      <c r="X21" s="1168"/>
      <c r="Y21" s="1169"/>
      <c r="Z21" s="237"/>
    </row>
    <row r="22" spans="2:27" ht="18.75" customHeight="1">
      <c r="B22" s="1176"/>
      <c r="C22" s="252" t="s">
        <v>192</v>
      </c>
      <c r="D22" s="253"/>
      <c r="E22" s="271">
        <f t="shared" si="11"/>
        <v>0</v>
      </c>
      <c r="F22" s="271" t="str">
        <f>IF('①7.積算内訳（PR）'!F21="","",'①7.積算内訳（PR）'!F21)</f>
        <v/>
      </c>
      <c r="G22" s="271" t="str">
        <f>IF('①7.積算内訳（PR）'!G21="","",'①7.積算内訳（PR）'!G21)</f>
        <v/>
      </c>
      <c r="H22" s="657" t="str">
        <f>IF('①7.積算内訳（PR）'!H21="","",'①7.積算内訳（PR）'!H21)</f>
        <v/>
      </c>
      <c r="I22" s="1570"/>
      <c r="J22" s="252" t="s">
        <v>192</v>
      </c>
      <c r="K22" s="253"/>
      <c r="L22" s="271" t="str">
        <f t="shared" si="12"/>
        <v/>
      </c>
      <c r="M22" s="271" t="str">
        <f>IF('⑦2.変更活動積算内訳（PR）'!M22="","",'⑦2.変更活動積算内訳（PR）'!M22)</f>
        <v/>
      </c>
      <c r="N22" s="271" t="str">
        <f>IF('⑦2.変更活動積算内訳（PR）'!N22="","",'⑦2.変更活動積算内訳（PR）'!N22)</f>
        <v/>
      </c>
      <c r="O22" s="271" t="str">
        <f>IF('⑦2.変更活動積算内訳（PR）'!O22="","",'⑦2.変更活動積算内訳（PR）'!O22)</f>
        <v/>
      </c>
      <c r="P22" s="1570"/>
      <c r="Q22" s="252" t="s">
        <v>192</v>
      </c>
      <c r="R22" s="253"/>
      <c r="S22" s="271" t="str">
        <f t="shared" si="13"/>
        <v/>
      </c>
      <c r="T22" s="254" t="str">
        <f t="shared" si="14"/>
        <v/>
      </c>
      <c r="U22" s="254" t="str">
        <f t="shared" si="15"/>
        <v/>
      </c>
      <c r="V22" s="254" t="str">
        <f t="shared" si="16"/>
        <v/>
      </c>
      <c r="W22" s="1171"/>
      <c r="X22" s="1168"/>
      <c r="Y22" s="1169"/>
      <c r="Z22" s="240"/>
      <c r="AA22" s="213"/>
    </row>
    <row r="23" spans="2:27" ht="18.75" customHeight="1">
      <c r="B23" s="1176"/>
      <c r="C23" s="252" t="s">
        <v>193</v>
      </c>
      <c r="D23" s="253"/>
      <c r="E23" s="271">
        <f t="shared" si="11"/>
        <v>0</v>
      </c>
      <c r="F23" s="658" t="str">
        <f>IF('①7.積算内訳（PR）'!F22="","",'①7.積算内訳（PR）'!F22)</f>
        <v/>
      </c>
      <c r="G23" s="658" t="str">
        <f>IF('①7.積算内訳（PR）'!G22="","",'①7.積算内訳（PR）'!G22)</f>
        <v/>
      </c>
      <c r="H23" s="657" t="str">
        <f>IF('①7.積算内訳（PR）'!H22="","",'①7.積算内訳（PR）'!H22)</f>
        <v/>
      </c>
      <c r="I23" s="1570"/>
      <c r="J23" s="252" t="s">
        <v>193</v>
      </c>
      <c r="K23" s="253"/>
      <c r="L23" s="271" t="str">
        <f t="shared" si="12"/>
        <v/>
      </c>
      <c r="M23" s="658" t="str">
        <f>IF('⑦2.変更活動積算内訳（PR）'!M23="","",'⑦2.変更活動積算内訳（PR）'!M23)</f>
        <v/>
      </c>
      <c r="N23" s="658" t="str">
        <f>IF('⑦2.変更活動積算内訳（PR）'!N23="","",'⑦2.変更活動積算内訳（PR）'!N23)</f>
        <v/>
      </c>
      <c r="O23" s="658" t="str">
        <f>IF('⑦2.変更活動積算内訳（PR）'!O23="","",'⑦2.変更活動積算内訳（PR）'!O23)</f>
        <v/>
      </c>
      <c r="P23" s="1570"/>
      <c r="Q23" s="252" t="s">
        <v>193</v>
      </c>
      <c r="R23" s="253"/>
      <c r="S23" s="271" t="str">
        <f t="shared" si="13"/>
        <v/>
      </c>
      <c r="T23" s="256" t="str">
        <f t="shared" si="14"/>
        <v/>
      </c>
      <c r="U23" s="256" t="str">
        <f t="shared" si="15"/>
        <v/>
      </c>
      <c r="V23" s="256" t="str">
        <f t="shared" si="16"/>
        <v/>
      </c>
      <c r="W23" s="1171"/>
      <c r="X23" s="1168"/>
      <c r="Y23" s="1169"/>
      <c r="Z23" s="240"/>
      <c r="AA23" s="213"/>
    </row>
    <row r="24" spans="2:27" ht="18.75" customHeight="1">
      <c r="B24" s="1176"/>
      <c r="C24" s="257" t="s">
        <v>194</v>
      </c>
      <c r="D24" s="253"/>
      <c r="E24" s="271">
        <f t="shared" si="11"/>
        <v>0</v>
      </c>
      <c r="F24" s="271" t="str">
        <f>IF('①7.積算内訳（PR）'!F23="","",'①7.積算内訳（PR）'!F23)</f>
        <v/>
      </c>
      <c r="G24" s="271" t="str">
        <f>IF('①7.積算内訳（PR）'!G23="","",'①7.積算内訳（PR）'!G23)</f>
        <v/>
      </c>
      <c r="H24" s="657" t="str">
        <f>IF('①7.積算内訳（PR）'!H23="","",'①7.積算内訳（PR）'!H23)</f>
        <v/>
      </c>
      <c r="I24" s="1570"/>
      <c r="J24" s="257" t="s">
        <v>194</v>
      </c>
      <c r="K24" s="253"/>
      <c r="L24" s="271" t="str">
        <f t="shared" si="12"/>
        <v/>
      </c>
      <c r="M24" s="271" t="str">
        <f>IF('⑦2.変更活動積算内訳（PR）'!M24="","",'⑦2.変更活動積算内訳（PR）'!M24)</f>
        <v/>
      </c>
      <c r="N24" s="271" t="str">
        <f>IF('⑦2.変更活動積算内訳（PR）'!N24="","",'⑦2.変更活動積算内訳（PR）'!N24)</f>
        <v/>
      </c>
      <c r="O24" s="271" t="str">
        <f>IF('⑦2.変更活動積算内訳（PR）'!O24="","",'⑦2.変更活動積算内訳（PR）'!O24)</f>
        <v/>
      </c>
      <c r="P24" s="1570"/>
      <c r="Q24" s="257" t="s">
        <v>194</v>
      </c>
      <c r="R24" s="253"/>
      <c r="S24" s="271" t="str">
        <f t="shared" si="13"/>
        <v/>
      </c>
      <c r="T24" s="254" t="str">
        <f t="shared" si="14"/>
        <v/>
      </c>
      <c r="U24" s="254" t="str">
        <f t="shared" si="15"/>
        <v/>
      </c>
      <c r="V24" s="254" t="str">
        <f t="shared" si="16"/>
        <v/>
      </c>
      <c r="W24" s="1171"/>
      <c r="X24" s="1168"/>
      <c r="Y24" s="1169"/>
      <c r="Z24" s="240"/>
      <c r="AA24" s="213"/>
    </row>
    <row r="25" spans="2:27" ht="18.75" customHeight="1">
      <c r="B25" s="1176"/>
      <c r="C25" s="252" t="s">
        <v>195</v>
      </c>
      <c r="D25" s="253"/>
      <c r="E25" s="271">
        <f t="shared" si="11"/>
        <v>0</v>
      </c>
      <c r="F25" s="271" t="str">
        <f>IF('①7.積算内訳（PR）'!F24="","",'①7.積算内訳（PR）'!F24)</f>
        <v/>
      </c>
      <c r="G25" s="271" t="str">
        <f>IF('①7.積算内訳（PR）'!G24="","",'①7.積算内訳（PR）'!G24)</f>
        <v/>
      </c>
      <c r="H25" s="657" t="str">
        <f>IF('①7.積算内訳（PR）'!H24="","",'①7.積算内訳（PR）'!H24)</f>
        <v/>
      </c>
      <c r="I25" s="1570"/>
      <c r="J25" s="252" t="s">
        <v>195</v>
      </c>
      <c r="K25" s="253"/>
      <c r="L25" s="271" t="str">
        <f t="shared" si="12"/>
        <v/>
      </c>
      <c r="M25" s="271" t="str">
        <f>IF('⑦2.変更活動積算内訳（PR）'!M25="","",'⑦2.変更活動積算内訳（PR）'!M25)</f>
        <v/>
      </c>
      <c r="N25" s="271" t="str">
        <f>IF('⑦2.変更活動積算内訳（PR）'!N25="","",'⑦2.変更活動積算内訳（PR）'!N25)</f>
        <v/>
      </c>
      <c r="O25" s="271" t="str">
        <f>IF('⑦2.変更活動積算内訳（PR）'!O25="","",'⑦2.変更活動積算内訳（PR）'!O25)</f>
        <v/>
      </c>
      <c r="P25" s="1570"/>
      <c r="Q25" s="252" t="s">
        <v>195</v>
      </c>
      <c r="R25" s="253"/>
      <c r="S25" s="271" t="str">
        <f t="shared" si="13"/>
        <v/>
      </c>
      <c r="T25" s="254" t="str">
        <f t="shared" si="14"/>
        <v/>
      </c>
      <c r="U25" s="254" t="str">
        <f t="shared" si="15"/>
        <v/>
      </c>
      <c r="V25" s="254" t="str">
        <f t="shared" si="16"/>
        <v/>
      </c>
      <c r="W25" s="1171"/>
      <c r="X25" s="1168"/>
      <c r="Y25" s="1169"/>
      <c r="Z25" s="240"/>
      <c r="AA25" s="213"/>
    </row>
    <row r="26" spans="2:27" ht="18.75" customHeight="1" thickBot="1">
      <c r="B26" s="1177"/>
      <c r="C26" s="258" t="s">
        <v>196</v>
      </c>
      <c r="D26" s="662" t="str">
        <f>IF('①7.積算内訳（PR）'!D25="","",'①7.積算内訳（PR）'!D25)</f>
        <v/>
      </c>
      <c r="E26" s="272">
        <f>SUM(F26:H26)</f>
        <v>0</v>
      </c>
      <c r="F26" s="272" t="str">
        <f>IF('①7.積算内訳（PR）'!F25="","",'①7.積算内訳（PR）'!F25)</f>
        <v/>
      </c>
      <c r="G26" s="272" t="str">
        <f>IF('①7.積算内訳（PR）'!G25="","",'①7.積算内訳（PR）'!G25)</f>
        <v/>
      </c>
      <c r="H26" s="659" t="str">
        <f>IF('①7.積算内訳（PR）'!H25="","",'①7.積算内訳（PR）'!H25)</f>
        <v/>
      </c>
      <c r="I26" s="1571"/>
      <c r="J26" s="258" t="s">
        <v>196</v>
      </c>
      <c r="K26" s="259"/>
      <c r="L26" s="272" t="str">
        <f t="shared" si="12"/>
        <v/>
      </c>
      <c r="M26" s="272" t="str">
        <f>IF('⑦2.変更活動積算内訳（PR）'!M26="","",'⑦2.変更活動積算内訳（PR）'!M26)</f>
        <v/>
      </c>
      <c r="N26" s="272" t="str">
        <f>IF('⑦2.変更活動積算内訳（PR）'!N26="","",'⑦2.変更活動積算内訳（PR）'!N26)</f>
        <v/>
      </c>
      <c r="O26" s="272" t="str">
        <f>IF('⑦2.変更活動積算内訳（PR）'!O26="","",'⑦2.変更活動積算内訳（PR）'!O26)</f>
        <v/>
      </c>
      <c r="P26" s="1571"/>
      <c r="Q26" s="258" t="s">
        <v>196</v>
      </c>
      <c r="R26" s="259"/>
      <c r="S26" s="272" t="str">
        <f t="shared" si="13"/>
        <v/>
      </c>
      <c r="T26" s="260" t="str">
        <f t="shared" si="14"/>
        <v/>
      </c>
      <c r="U26" s="260" t="str">
        <f t="shared" si="15"/>
        <v/>
      </c>
      <c r="V26" s="260" t="str">
        <f t="shared" si="16"/>
        <v/>
      </c>
      <c r="W26" s="1172"/>
      <c r="X26" s="1193"/>
      <c r="Y26" s="1194"/>
      <c r="Z26" s="240"/>
      <c r="AA26" s="213"/>
    </row>
    <row r="27" spans="2:27" ht="37.5" customHeight="1">
      <c r="B27" s="368" t="str">
        <f>IF('①4.事業内容（PR）'!B7="","",'①4.事業内容（PR）'!B7)</f>
        <v/>
      </c>
      <c r="C27" s="1187" t="str">
        <f>IF('①4.事業内容（PR）'!C7="","",'①4.事業内容（PR）'!C7)</f>
        <v/>
      </c>
      <c r="D27" s="1188"/>
      <c r="E27" s="267">
        <f>SUM(E28:E36)</f>
        <v>0</v>
      </c>
      <c r="F27" s="267">
        <f>SUM(F28:F36)</f>
        <v>0</v>
      </c>
      <c r="G27" s="267">
        <f>SUM(G28:G36)</f>
        <v>0</v>
      </c>
      <c r="H27" s="660">
        <f>SUM(H28:H36)</f>
        <v>0</v>
      </c>
      <c r="I27" s="664" t="str">
        <f>IF(B27="","",IF(I28="中止","",B27))</f>
        <v/>
      </c>
      <c r="J27" s="1187" t="str">
        <f>IF('⑦2.変更活動積算内訳（PR）'!J27="","",'⑦2.変更活動積算内訳（PR）'!J27)</f>
        <v/>
      </c>
      <c r="K27" s="1188" t="str">
        <f>IF('⑦2.変更活動積算内訳（PR）'!K27="","",'⑦2.変更活動積算内訳（PR）'!K27)</f>
        <v/>
      </c>
      <c r="L27" s="267" t="str">
        <f>IF(SUM(L28:L36)=0,"",SUM(L28:L36))</f>
        <v/>
      </c>
      <c r="M27" s="267" t="str">
        <f>IF(SUM(M28:M36)=0,"",SUM(M28:M36))</f>
        <v/>
      </c>
      <c r="N27" s="267" t="str">
        <f>IF(SUM(N28:N36)=0,"",SUM(N28:N36))</f>
        <v/>
      </c>
      <c r="O27" s="267" t="str">
        <f>IF(SUM(O28:O36)=0,"",SUM(O28:O36))</f>
        <v/>
      </c>
      <c r="P27" s="664" t="str">
        <f>IF(I27="","",IF('⑧1.活動計画変更（PR）'!B28="報告済","報告済",I27))</f>
        <v/>
      </c>
      <c r="Q27" s="1199" t="str">
        <f>IF(J27="","",IF('⑧1.活動計画変更（PR）'!C14="変更",'⑧1.活動計画変更（PR）'!D14,IF('⑧1.活動計画変更（PR）'!C14="中止","",'⑧2.変更活動積算内訳（PR）'!J27)))</f>
        <v/>
      </c>
      <c r="R27" s="1200"/>
      <c r="S27" s="269" t="str">
        <f>IF(SUM(S28:S36)=0,"",SUM(S28:S36))</f>
        <v/>
      </c>
      <c r="T27" s="269" t="str">
        <f>IF(SUM(T28:T36)=0,"",SUM(T28:T36))</f>
        <v/>
      </c>
      <c r="U27" s="269" t="str">
        <f>IF(SUM(U28:U36)=0,"",SUM(U28:U36))</f>
        <v/>
      </c>
      <c r="V27" s="269" t="str">
        <f>IF(SUM(V28:V36)=0,"",SUM(V28:V36))</f>
        <v/>
      </c>
      <c r="W27" s="262"/>
      <c r="X27" s="1197"/>
      <c r="Y27" s="1198"/>
      <c r="Z27" s="237"/>
    </row>
    <row r="28" spans="2:27" ht="18.75" customHeight="1">
      <c r="B28" s="1175"/>
      <c r="C28" s="249" t="s">
        <v>188</v>
      </c>
      <c r="D28" s="250"/>
      <c r="E28" s="270">
        <f>SUM(F28:H28)</f>
        <v>0</v>
      </c>
      <c r="F28" s="270" t="str">
        <f>IF('①7.積算内訳（PR）'!F27="","",'①7.積算内訳（PR）'!F27)</f>
        <v/>
      </c>
      <c r="G28" s="270" t="str">
        <f>IF('①7.積算内訳（PR）'!G27="","",'①7.積算内訳（PR）'!G27)</f>
        <v/>
      </c>
      <c r="H28" s="656" t="str">
        <f>IF('①7.積算内訳（PR）'!H27="","",'①7.積算内訳（PR）'!H27)</f>
        <v/>
      </c>
      <c r="I28" s="1569" t="str">
        <f>IF('⑦1.活動計画変更（PR）'!C11="選択","",IF('⑦1.活動計画変更（PR）'!C11="変更",'⑦1.活動計画変更（PR）'!C11,IF('⑦1.活動計画変更（PR）'!C11="中止","中止","")))</f>
        <v/>
      </c>
      <c r="J28" s="249" t="s">
        <v>188</v>
      </c>
      <c r="K28" s="250"/>
      <c r="L28" s="270" t="str">
        <f>IF(SUM(M28:O28)=0,"",SUM(M28:O28))</f>
        <v/>
      </c>
      <c r="M28" s="270" t="str">
        <f>IF('⑦2.変更活動積算内訳（PR）'!M28="","",'⑦2.変更活動積算内訳（PR）'!M28)</f>
        <v/>
      </c>
      <c r="N28" s="270" t="str">
        <f>IF('⑦2.変更活動積算内訳（PR）'!N28="","",'⑦2.変更活動積算内訳（PR）'!N28)</f>
        <v/>
      </c>
      <c r="O28" s="270" t="str">
        <f>IF('⑦2.変更活動積算内訳（PR）'!O28="","",'⑦2.変更活動積算内訳（PR）'!O28)</f>
        <v/>
      </c>
      <c r="P28" s="1569" t="str">
        <f>IF('⑧1.活動計画変更（PR）'!C14="選択","",IF('⑧1.活動計画変更（PR）'!C14="変更",'⑧1.活動計画変更（PR）'!C14,IF('⑧1.活動計画変更（PR）'!C14="中止","中止","")))</f>
        <v/>
      </c>
      <c r="Q28" s="249" t="s">
        <v>188</v>
      </c>
      <c r="R28" s="250"/>
      <c r="S28" s="270" t="str">
        <f>IF(SUM(T28:V28)=0,"",SUM(T28:V28))</f>
        <v/>
      </c>
      <c r="T28" s="251" t="str">
        <f>IF(M28="","",IF(P$28="中止","",M28))</f>
        <v/>
      </c>
      <c r="U28" s="251" t="str">
        <f>IF(N28="","",IF(P$28="中止","",N28))</f>
        <v/>
      </c>
      <c r="V28" s="251" t="str">
        <f>IF(O28="","",IF(P$28="中止","",O28))</f>
        <v/>
      </c>
      <c r="W28" s="1186"/>
      <c r="X28" s="1173"/>
      <c r="Y28" s="1174"/>
      <c r="Z28" s="240"/>
      <c r="AA28" s="213"/>
    </row>
    <row r="29" spans="2:27" ht="18.75" customHeight="1">
      <c r="B29" s="1176"/>
      <c r="C29" s="252" t="s">
        <v>189</v>
      </c>
      <c r="D29" s="253"/>
      <c r="E29" s="271">
        <f t="shared" ref="E29:E35" si="17">SUM(F29:H29)</f>
        <v>0</v>
      </c>
      <c r="F29" s="271" t="str">
        <f>IF('①7.積算内訳（PR）'!F28="","",'①7.積算内訳（PR）'!F28)</f>
        <v/>
      </c>
      <c r="G29" s="271" t="str">
        <f>IF('①7.積算内訳（PR）'!G28="","",'①7.積算内訳（PR）'!G28)</f>
        <v/>
      </c>
      <c r="H29" s="657" t="str">
        <f>IF('①7.積算内訳（PR）'!H28="","",'①7.積算内訳（PR）'!H28)</f>
        <v/>
      </c>
      <c r="I29" s="1570"/>
      <c r="J29" s="252" t="s">
        <v>189</v>
      </c>
      <c r="K29" s="253"/>
      <c r="L29" s="271" t="str">
        <f t="shared" ref="L29:L36" si="18">IF(SUM(M29:O29)=0,"",SUM(M29:O29))</f>
        <v/>
      </c>
      <c r="M29" s="271" t="str">
        <f>IF('⑦2.変更活動積算内訳（PR）'!M29="","",'⑦2.変更活動積算内訳（PR）'!M29)</f>
        <v/>
      </c>
      <c r="N29" s="271" t="str">
        <f>IF('⑦2.変更活動積算内訳（PR）'!N29="","",'⑦2.変更活動積算内訳（PR）'!N29)</f>
        <v/>
      </c>
      <c r="O29" s="271" t="str">
        <f>IF('⑦2.変更活動積算内訳（PR）'!O29="","",'⑦2.変更活動積算内訳（PR）'!O29)</f>
        <v/>
      </c>
      <c r="P29" s="1570"/>
      <c r="Q29" s="252" t="s">
        <v>189</v>
      </c>
      <c r="R29" s="253"/>
      <c r="S29" s="271" t="str">
        <f t="shared" ref="S29:S36" si="19">IF(SUM(T29:V29)=0,"",SUM(T29:V29))</f>
        <v/>
      </c>
      <c r="T29" s="254" t="str">
        <f t="shared" ref="T29:T36" si="20">IF(M29="","",IF(P$28="中止","",M29))</f>
        <v/>
      </c>
      <c r="U29" s="254" t="str">
        <f t="shared" ref="U29:U36" si="21">IF(N29="","",IF(P$28="中止","",N29))</f>
        <v/>
      </c>
      <c r="V29" s="254" t="str">
        <f t="shared" ref="V29:V36" si="22">IF(O29="","",IF(P$28="中止","",O29))</f>
        <v/>
      </c>
      <c r="W29" s="1171"/>
      <c r="X29" s="1168"/>
      <c r="Y29" s="1169"/>
      <c r="Z29" s="237"/>
    </row>
    <row r="30" spans="2:27" ht="18.75" customHeight="1">
      <c r="B30" s="1176"/>
      <c r="C30" s="252" t="s">
        <v>190</v>
      </c>
      <c r="D30" s="253"/>
      <c r="E30" s="271">
        <f t="shared" si="17"/>
        <v>0</v>
      </c>
      <c r="F30" s="271" t="str">
        <f>IF('①7.積算内訳（PR）'!F29="","",'①7.積算内訳（PR）'!F29)</f>
        <v/>
      </c>
      <c r="G30" s="271" t="str">
        <f>IF('①7.積算内訳（PR）'!G29="","",'①7.積算内訳（PR）'!G29)</f>
        <v/>
      </c>
      <c r="H30" s="657" t="str">
        <f>IF('①7.積算内訳（PR）'!H29="","",'①7.積算内訳（PR）'!H29)</f>
        <v/>
      </c>
      <c r="I30" s="1570"/>
      <c r="J30" s="252" t="s">
        <v>190</v>
      </c>
      <c r="K30" s="253"/>
      <c r="L30" s="271" t="str">
        <f t="shared" si="18"/>
        <v/>
      </c>
      <c r="M30" s="271" t="str">
        <f>IF('⑦2.変更活動積算内訳（PR）'!M30="","",'⑦2.変更活動積算内訳（PR）'!M30)</f>
        <v/>
      </c>
      <c r="N30" s="271" t="str">
        <f>IF('⑦2.変更活動積算内訳（PR）'!N30="","",'⑦2.変更活動積算内訳（PR）'!N30)</f>
        <v/>
      </c>
      <c r="O30" s="271" t="str">
        <f>IF('⑦2.変更活動積算内訳（PR）'!O30="","",'⑦2.変更活動積算内訳（PR）'!O30)</f>
        <v/>
      </c>
      <c r="P30" s="1570"/>
      <c r="Q30" s="252" t="s">
        <v>190</v>
      </c>
      <c r="R30" s="253"/>
      <c r="S30" s="271" t="str">
        <f t="shared" si="19"/>
        <v/>
      </c>
      <c r="T30" s="254" t="str">
        <f t="shared" si="20"/>
        <v/>
      </c>
      <c r="U30" s="254" t="str">
        <f t="shared" si="21"/>
        <v/>
      </c>
      <c r="V30" s="254" t="str">
        <f t="shared" si="22"/>
        <v/>
      </c>
      <c r="W30" s="1171"/>
      <c r="X30" s="1168"/>
      <c r="Y30" s="1169"/>
      <c r="Z30" s="237"/>
    </row>
    <row r="31" spans="2:27" ht="18.75" customHeight="1">
      <c r="B31" s="1176"/>
      <c r="C31" s="255" t="s">
        <v>191</v>
      </c>
      <c r="D31" s="253"/>
      <c r="E31" s="271">
        <f t="shared" si="17"/>
        <v>0</v>
      </c>
      <c r="F31" s="271" t="str">
        <f>IF('①7.積算内訳（PR）'!F30="","",'①7.積算内訳（PR）'!F30)</f>
        <v/>
      </c>
      <c r="G31" s="271" t="str">
        <f>IF('①7.積算内訳（PR）'!G30="","",'①7.積算内訳（PR）'!G30)</f>
        <v/>
      </c>
      <c r="H31" s="657" t="str">
        <f>IF('①7.積算内訳（PR）'!H30="","",'①7.積算内訳（PR）'!H30)</f>
        <v/>
      </c>
      <c r="I31" s="1570"/>
      <c r="J31" s="255" t="s">
        <v>191</v>
      </c>
      <c r="K31" s="253"/>
      <c r="L31" s="271" t="str">
        <f t="shared" si="18"/>
        <v/>
      </c>
      <c r="M31" s="271" t="str">
        <f>IF('⑦2.変更活動積算内訳（PR）'!M31="","",'⑦2.変更活動積算内訳（PR）'!M31)</f>
        <v/>
      </c>
      <c r="N31" s="271" t="str">
        <f>IF('⑦2.変更活動積算内訳（PR）'!N31="","",'⑦2.変更活動積算内訳（PR）'!N31)</f>
        <v/>
      </c>
      <c r="O31" s="271" t="str">
        <f>IF('⑦2.変更活動積算内訳（PR）'!O31="","",'⑦2.変更活動積算内訳（PR）'!O31)</f>
        <v/>
      </c>
      <c r="P31" s="1570"/>
      <c r="Q31" s="255" t="s">
        <v>191</v>
      </c>
      <c r="R31" s="253"/>
      <c r="S31" s="271" t="str">
        <f t="shared" si="19"/>
        <v/>
      </c>
      <c r="T31" s="254" t="str">
        <f t="shared" si="20"/>
        <v/>
      </c>
      <c r="U31" s="254" t="str">
        <f t="shared" si="21"/>
        <v/>
      </c>
      <c r="V31" s="254" t="str">
        <f t="shared" si="22"/>
        <v/>
      </c>
      <c r="W31" s="1171"/>
      <c r="X31" s="1168"/>
      <c r="Y31" s="1169"/>
      <c r="Z31" s="237"/>
    </row>
    <row r="32" spans="2:27" ht="18.75" customHeight="1">
      <c r="B32" s="1176"/>
      <c r="C32" s="252" t="s">
        <v>192</v>
      </c>
      <c r="D32" s="253"/>
      <c r="E32" s="271">
        <f t="shared" si="17"/>
        <v>0</v>
      </c>
      <c r="F32" s="271" t="str">
        <f>IF('①7.積算内訳（PR）'!F31="","",'①7.積算内訳（PR）'!F31)</f>
        <v/>
      </c>
      <c r="G32" s="271" t="str">
        <f>IF('①7.積算内訳（PR）'!G31="","",'①7.積算内訳（PR）'!G31)</f>
        <v/>
      </c>
      <c r="H32" s="657" t="str">
        <f>IF('①7.積算内訳（PR）'!H31="","",'①7.積算内訳（PR）'!H31)</f>
        <v/>
      </c>
      <c r="I32" s="1570"/>
      <c r="J32" s="252" t="s">
        <v>192</v>
      </c>
      <c r="K32" s="253"/>
      <c r="L32" s="271" t="str">
        <f t="shared" si="18"/>
        <v/>
      </c>
      <c r="M32" s="271" t="str">
        <f>IF('⑦2.変更活動積算内訳（PR）'!M32="","",'⑦2.変更活動積算内訳（PR）'!M32)</f>
        <v/>
      </c>
      <c r="N32" s="271" t="str">
        <f>IF('⑦2.変更活動積算内訳（PR）'!N32="","",'⑦2.変更活動積算内訳（PR）'!N32)</f>
        <v/>
      </c>
      <c r="O32" s="271" t="str">
        <f>IF('⑦2.変更活動積算内訳（PR）'!O32="","",'⑦2.変更活動積算内訳（PR）'!O32)</f>
        <v/>
      </c>
      <c r="P32" s="1570"/>
      <c r="Q32" s="252" t="s">
        <v>192</v>
      </c>
      <c r="R32" s="253"/>
      <c r="S32" s="271" t="str">
        <f t="shared" si="19"/>
        <v/>
      </c>
      <c r="T32" s="254" t="str">
        <f t="shared" si="20"/>
        <v/>
      </c>
      <c r="U32" s="254" t="str">
        <f t="shared" si="21"/>
        <v/>
      </c>
      <c r="V32" s="254" t="str">
        <f t="shared" si="22"/>
        <v/>
      </c>
      <c r="W32" s="1171"/>
      <c r="X32" s="1168"/>
      <c r="Y32" s="1169"/>
      <c r="Z32" s="240"/>
      <c r="AA32" s="213"/>
    </row>
    <row r="33" spans="2:27" ht="18.75" customHeight="1">
      <c r="B33" s="1176"/>
      <c r="C33" s="252" t="s">
        <v>193</v>
      </c>
      <c r="D33" s="253"/>
      <c r="E33" s="271">
        <f t="shared" si="17"/>
        <v>0</v>
      </c>
      <c r="F33" s="658" t="str">
        <f>IF('①7.積算内訳（PR）'!F32="","",'①7.積算内訳（PR）'!F32)</f>
        <v/>
      </c>
      <c r="G33" s="658" t="str">
        <f>IF('①7.積算内訳（PR）'!G32="","",'①7.積算内訳（PR）'!G32)</f>
        <v/>
      </c>
      <c r="H33" s="657" t="str">
        <f>IF('①7.積算内訳（PR）'!H32="","",'①7.積算内訳（PR）'!H32)</f>
        <v/>
      </c>
      <c r="I33" s="1570"/>
      <c r="J33" s="252" t="s">
        <v>193</v>
      </c>
      <c r="K33" s="253"/>
      <c r="L33" s="271" t="str">
        <f t="shared" si="18"/>
        <v/>
      </c>
      <c r="M33" s="658" t="str">
        <f>IF('⑦2.変更活動積算内訳（PR）'!M33="","",'⑦2.変更活動積算内訳（PR）'!M33)</f>
        <v/>
      </c>
      <c r="N33" s="658" t="str">
        <f>IF('⑦2.変更活動積算内訳（PR）'!N33="","",'⑦2.変更活動積算内訳（PR）'!N33)</f>
        <v/>
      </c>
      <c r="O33" s="658" t="str">
        <f>IF('⑦2.変更活動積算内訳（PR）'!O33="","",'⑦2.変更活動積算内訳（PR）'!O33)</f>
        <v/>
      </c>
      <c r="P33" s="1570"/>
      <c r="Q33" s="252" t="s">
        <v>193</v>
      </c>
      <c r="R33" s="253"/>
      <c r="S33" s="271" t="str">
        <f t="shared" si="19"/>
        <v/>
      </c>
      <c r="T33" s="256" t="str">
        <f t="shared" si="20"/>
        <v/>
      </c>
      <c r="U33" s="256" t="str">
        <f t="shared" si="21"/>
        <v/>
      </c>
      <c r="V33" s="256" t="str">
        <f t="shared" si="22"/>
        <v/>
      </c>
      <c r="W33" s="1171"/>
      <c r="X33" s="1191"/>
      <c r="Y33" s="1192"/>
      <c r="Z33" s="240"/>
      <c r="AA33" s="213"/>
    </row>
    <row r="34" spans="2:27" ht="18.75" customHeight="1">
      <c r="B34" s="1176"/>
      <c r="C34" s="257" t="s">
        <v>194</v>
      </c>
      <c r="D34" s="253"/>
      <c r="E34" s="271">
        <f t="shared" si="17"/>
        <v>0</v>
      </c>
      <c r="F34" s="271" t="str">
        <f>IF('①7.積算内訳（PR）'!F33="","",'①7.積算内訳（PR）'!F33)</f>
        <v/>
      </c>
      <c r="G34" s="271" t="str">
        <f>IF('①7.積算内訳（PR）'!G33="","",'①7.積算内訳（PR）'!G33)</f>
        <v/>
      </c>
      <c r="H34" s="657" t="str">
        <f>IF('①7.積算内訳（PR）'!H33="","",'①7.積算内訳（PR）'!H33)</f>
        <v/>
      </c>
      <c r="I34" s="1570"/>
      <c r="J34" s="257" t="s">
        <v>194</v>
      </c>
      <c r="K34" s="253"/>
      <c r="L34" s="271" t="str">
        <f t="shared" si="18"/>
        <v/>
      </c>
      <c r="M34" s="271" t="str">
        <f>IF('⑦2.変更活動積算内訳（PR）'!M34="","",'⑦2.変更活動積算内訳（PR）'!M34)</f>
        <v/>
      </c>
      <c r="N34" s="271" t="str">
        <f>IF('⑦2.変更活動積算内訳（PR）'!N34="","",'⑦2.変更活動積算内訳（PR）'!N34)</f>
        <v/>
      </c>
      <c r="O34" s="271" t="str">
        <f>IF('⑦2.変更活動積算内訳（PR）'!O34="","",'⑦2.変更活動積算内訳（PR）'!O34)</f>
        <v/>
      </c>
      <c r="P34" s="1570"/>
      <c r="Q34" s="257" t="s">
        <v>194</v>
      </c>
      <c r="R34" s="253"/>
      <c r="S34" s="271" t="str">
        <f t="shared" si="19"/>
        <v/>
      </c>
      <c r="T34" s="254" t="str">
        <f t="shared" si="20"/>
        <v/>
      </c>
      <c r="U34" s="254" t="str">
        <f t="shared" si="21"/>
        <v/>
      </c>
      <c r="V34" s="254" t="str">
        <f t="shared" si="22"/>
        <v/>
      </c>
      <c r="W34" s="1171"/>
      <c r="X34" s="1168"/>
      <c r="Y34" s="1169"/>
      <c r="Z34" s="240"/>
      <c r="AA34" s="213"/>
    </row>
    <row r="35" spans="2:27" ht="18.75" customHeight="1">
      <c r="B35" s="1176"/>
      <c r="C35" s="252" t="s">
        <v>195</v>
      </c>
      <c r="D35" s="253"/>
      <c r="E35" s="271">
        <f t="shared" si="17"/>
        <v>0</v>
      </c>
      <c r="F35" s="271" t="str">
        <f>IF('①7.積算内訳（PR）'!F34="","",'①7.積算内訳（PR）'!F34)</f>
        <v/>
      </c>
      <c r="G35" s="271" t="str">
        <f>IF('①7.積算内訳（PR）'!G34="","",'①7.積算内訳（PR）'!G34)</f>
        <v/>
      </c>
      <c r="H35" s="657" t="str">
        <f>IF('①7.積算内訳（PR）'!H34="","",'①7.積算内訳（PR）'!H34)</f>
        <v/>
      </c>
      <c r="I35" s="1570"/>
      <c r="J35" s="252" t="s">
        <v>195</v>
      </c>
      <c r="K35" s="253"/>
      <c r="L35" s="271" t="str">
        <f t="shared" si="18"/>
        <v/>
      </c>
      <c r="M35" s="271" t="str">
        <f>IF('⑦2.変更活動積算内訳（PR）'!M35="","",'⑦2.変更活動積算内訳（PR）'!M35)</f>
        <v/>
      </c>
      <c r="N35" s="271" t="str">
        <f>IF('⑦2.変更活動積算内訳（PR）'!N35="","",'⑦2.変更活動積算内訳（PR）'!N35)</f>
        <v/>
      </c>
      <c r="O35" s="271" t="str">
        <f>IF('⑦2.変更活動積算内訳（PR）'!O35="","",'⑦2.変更活動積算内訳（PR）'!O35)</f>
        <v/>
      </c>
      <c r="P35" s="1570"/>
      <c r="Q35" s="252" t="s">
        <v>195</v>
      </c>
      <c r="R35" s="253"/>
      <c r="S35" s="271" t="str">
        <f t="shared" si="19"/>
        <v/>
      </c>
      <c r="T35" s="254" t="str">
        <f t="shared" si="20"/>
        <v/>
      </c>
      <c r="U35" s="254" t="str">
        <f t="shared" si="21"/>
        <v/>
      </c>
      <c r="V35" s="254" t="str">
        <f t="shared" si="22"/>
        <v/>
      </c>
      <c r="W35" s="1171"/>
      <c r="X35" s="1168"/>
      <c r="Y35" s="1169"/>
      <c r="Z35" s="240"/>
      <c r="AA35" s="213"/>
    </row>
    <row r="36" spans="2:27" ht="18.75" customHeight="1" thickBot="1">
      <c r="B36" s="1177"/>
      <c r="C36" s="258" t="s">
        <v>196</v>
      </c>
      <c r="D36" s="662" t="str">
        <f>IF('①7.積算内訳（PR）'!D35="","",'①7.積算内訳（PR）'!D35)</f>
        <v/>
      </c>
      <c r="E36" s="272">
        <f>SUM(F36:H36)</f>
        <v>0</v>
      </c>
      <c r="F36" s="272" t="str">
        <f>IF('①7.積算内訳（PR）'!F35="","",'①7.積算内訳（PR）'!F35)</f>
        <v/>
      </c>
      <c r="G36" s="272" t="str">
        <f>IF('①7.積算内訳（PR）'!G35="","",'①7.積算内訳（PR）'!G35)</f>
        <v/>
      </c>
      <c r="H36" s="659" t="str">
        <f>IF('①7.積算内訳（PR）'!H35="","",'①7.積算内訳（PR）'!H35)</f>
        <v/>
      </c>
      <c r="I36" s="1571"/>
      <c r="J36" s="258" t="s">
        <v>196</v>
      </c>
      <c r="K36" s="259"/>
      <c r="L36" s="272" t="str">
        <f t="shared" si="18"/>
        <v/>
      </c>
      <c r="M36" s="272" t="str">
        <f>IF('⑦2.変更活動積算内訳（PR）'!M36="","",'⑦2.変更活動積算内訳（PR）'!M36)</f>
        <v/>
      </c>
      <c r="N36" s="272" t="str">
        <f>IF('⑦2.変更活動積算内訳（PR）'!N36="","",'⑦2.変更活動積算内訳（PR）'!N36)</f>
        <v/>
      </c>
      <c r="O36" s="272" t="str">
        <f>IF('⑦2.変更活動積算内訳（PR）'!O36="","",'⑦2.変更活動積算内訳（PR）'!O36)</f>
        <v/>
      </c>
      <c r="P36" s="1571"/>
      <c r="Q36" s="258" t="s">
        <v>196</v>
      </c>
      <c r="R36" s="259"/>
      <c r="S36" s="272" t="str">
        <f t="shared" si="19"/>
        <v/>
      </c>
      <c r="T36" s="260" t="str">
        <f t="shared" si="20"/>
        <v/>
      </c>
      <c r="U36" s="260" t="str">
        <f t="shared" si="21"/>
        <v/>
      </c>
      <c r="V36" s="260" t="str">
        <f t="shared" si="22"/>
        <v/>
      </c>
      <c r="W36" s="1172"/>
      <c r="X36" s="1189"/>
      <c r="Y36" s="1190"/>
      <c r="Z36" s="240"/>
      <c r="AA36" s="213"/>
    </row>
    <row r="37" spans="2:27" ht="37.5" customHeight="1">
      <c r="B37" s="368" t="str">
        <f>IF('①4.事業内容（PR）'!B8="","",'①4.事業内容（PR）'!B8)</f>
        <v/>
      </c>
      <c r="C37" s="1187" t="str">
        <f>IF('①4.事業内容（PR）'!C8="","",'①4.事業内容（PR）'!C8)</f>
        <v/>
      </c>
      <c r="D37" s="1188"/>
      <c r="E37" s="267">
        <f>SUM(E38:E46)</f>
        <v>0</v>
      </c>
      <c r="F37" s="267">
        <f>SUM(F38:F46)</f>
        <v>0</v>
      </c>
      <c r="G37" s="267">
        <f>SUM(G38:G46)</f>
        <v>0</v>
      </c>
      <c r="H37" s="660">
        <f>SUM(H38:H46)</f>
        <v>0</v>
      </c>
      <c r="I37" s="664" t="str">
        <f>IF(B37="","",IF(I38="中止","",B37))</f>
        <v/>
      </c>
      <c r="J37" s="1187" t="str">
        <f>IF('⑦2.変更活動積算内訳（PR）'!J37="","",'⑦2.変更活動積算内訳（PR）'!J37)</f>
        <v/>
      </c>
      <c r="K37" s="1188" t="str">
        <f>IF('⑦2.変更活動積算内訳（PR）'!K37="","",'⑦2.変更活動積算内訳（PR）'!K37)</f>
        <v/>
      </c>
      <c r="L37" s="267" t="str">
        <f>IF(SUM(L38:L46)=0,"",SUM(L38:L46))</f>
        <v/>
      </c>
      <c r="M37" s="267" t="str">
        <f>IF(SUM(M38:M46)=0,"",SUM(M38:M46))</f>
        <v/>
      </c>
      <c r="N37" s="267" t="str">
        <f>IF(SUM(N38:N46)=0,"",SUM(N38:N46))</f>
        <v/>
      </c>
      <c r="O37" s="267" t="str">
        <f>IF(SUM(O38:O46)=0,"",SUM(O38:O46))</f>
        <v/>
      </c>
      <c r="P37" s="664" t="str">
        <f>IF(I37="","",IF('⑧1.活動計画変更（PR）'!B38="報告済","報告済",I37))</f>
        <v/>
      </c>
      <c r="Q37" s="1199" t="str">
        <f>IF(J37="","",IF('⑧1.活動計画変更（PR）'!C17="変更",'⑧1.活動計画変更（PR）'!D17,IF('⑧1.活動計画変更（PR）'!C17="中止","",'⑧2.変更活動積算内訳（PR）'!J37)))</f>
        <v/>
      </c>
      <c r="R37" s="1200"/>
      <c r="S37" s="269" t="str">
        <f>IF(SUM(S38:S46)=0,"",SUM(S38:S46))</f>
        <v/>
      </c>
      <c r="T37" s="269" t="str">
        <f>IF(SUM(T38:T46)=0,"",SUM(T38:T46))</f>
        <v/>
      </c>
      <c r="U37" s="269" t="str">
        <f>IF(SUM(U38:U46)=0,"",SUM(U38:U46))</f>
        <v/>
      </c>
      <c r="V37" s="269" t="str">
        <f>IF(SUM(V38:V46)=0,"",SUM(V38:V46))</f>
        <v/>
      </c>
      <c r="W37" s="261"/>
      <c r="X37" s="1195"/>
      <c r="Y37" s="1196"/>
      <c r="Z37" s="237"/>
    </row>
    <row r="38" spans="2:27" ht="18.75" customHeight="1">
      <c r="B38" s="1175"/>
      <c r="C38" s="249" t="s">
        <v>188</v>
      </c>
      <c r="D38" s="250"/>
      <c r="E38" s="270">
        <f>SUM(F38:H38)</f>
        <v>0</v>
      </c>
      <c r="F38" s="270" t="str">
        <f>IF('①7.積算内訳（PR）'!F37="","",'①7.積算内訳（PR）'!F37)</f>
        <v/>
      </c>
      <c r="G38" s="270" t="str">
        <f>IF('①7.積算内訳（PR）'!G37="","",'①7.積算内訳（PR）'!G37)</f>
        <v/>
      </c>
      <c r="H38" s="656" t="str">
        <f>IF('①7.積算内訳（PR）'!H37="","",'①7.積算内訳（PR）'!H37)</f>
        <v/>
      </c>
      <c r="I38" s="1569" t="str">
        <f>IF('⑦1.活動計画変更（PR）'!C13="選択","",IF('⑦1.活動計画変更（PR）'!C13="変更",'⑦1.活動計画変更（PR）'!C13,IF('⑦1.活動計画変更（PR）'!C13="中止","中止","")))</f>
        <v/>
      </c>
      <c r="J38" s="249" t="s">
        <v>188</v>
      </c>
      <c r="K38" s="250"/>
      <c r="L38" s="270" t="str">
        <f>IF(SUM(M38:O38)=0,"",SUM(M38:O38))</f>
        <v/>
      </c>
      <c r="M38" s="270" t="str">
        <f>IF('⑦2.変更活動積算内訳（PR）'!M38="","",'⑦2.変更活動積算内訳（PR）'!M38)</f>
        <v/>
      </c>
      <c r="N38" s="270" t="str">
        <f>IF('⑦2.変更活動積算内訳（PR）'!N38="","",'⑦2.変更活動積算内訳（PR）'!N38)</f>
        <v/>
      </c>
      <c r="O38" s="270" t="str">
        <f>IF('⑦2.変更活動積算内訳（PR）'!O38="","",'⑦2.変更活動積算内訳（PR）'!O38)</f>
        <v/>
      </c>
      <c r="P38" s="1569" t="str">
        <f>IF('⑧1.活動計画変更（PR）'!C17="選択","",IF('⑧1.活動計画変更（PR）'!C17="変更",'⑧1.活動計画変更（PR）'!C17,IF('⑧1.活動計画変更（PR）'!C17="中止","中止","")))</f>
        <v/>
      </c>
      <c r="Q38" s="249" t="s">
        <v>188</v>
      </c>
      <c r="R38" s="250"/>
      <c r="S38" s="270" t="str">
        <f>IF(SUM(T38:V38)=0,"",SUM(T38:V38))</f>
        <v/>
      </c>
      <c r="T38" s="251" t="str">
        <f>IF(M38="","",IF(P$38="中止","",M38))</f>
        <v/>
      </c>
      <c r="U38" s="251" t="str">
        <f>IF(N38="","",IF(P$38="中止","",N38))</f>
        <v/>
      </c>
      <c r="V38" s="251" t="str">
        <f>IF(O38="","",IF(P$38="中止","",O38))</f>
        <v/>
      </c>
      <c r="W38" s="1186"/>
      <c r="X38" s="1173"/>
      <c r="Y38" s="1174"/>
      <c r="Z38" s="240"/>
      <c r="AA38" s="213"/>
    </row>
    <row r="39" spans="2:27" ht="18.75" customHeight="1">
      <c r="B39" s="1176"/>
      <c r="C39" s="252" t="s">
        <v>189</v>
      </c>
      <c r="D39" s="253"/>
      <c r="E39" s="271">
        <f t="shared" ref="E39:E45" si="23">SUM(F39:H39)</f>
        <v>0</v>
      </c>
      <c r="F39" s="271" t="str">
        <f>IF('①7.積算内訳（PR）'!F38="","",'①7.積算内訳（PR）'!F38)</f>
        <v/>
      </c>
      <c r="G39" s="271" t="str">
        <f>IF('①7.積算内訳（PR）'!G38="","",'①7.積算内訳（PR）'!G38)</f>
        <v/>
      </c>
      <c r="H39" s="657" t="str">
        <f>IF('①7.積算内訳（PR）'!H38="","",'①7.積算内訳（PR）'!H38)</f>
        <v/>
      </c>
      <c r="I39" s="1570"/>
      <c r="J39" s="252" t="s">
        <v>189</v>
      </c>
      <c r="K39" s="253"/>
      <c r="L39" s="271" t="str">
        <f t="shared" ref="L39:L46" si="24">IF(SUM(M39:O39)=0,"",SUM(M39:O39))</f>
        <v/>
      </c>
      <c r="M39" s="271" t="str">
        <f>IF('⑦2.変更活動積算内訳（PR）'!M39="","",'⑦2.変更活動積算内訳（PR）'!M39)</f>
        <v/>
      </c>
      <c r="N39" s="271" t="str">
        <f>IF('⑦2.変更活動積算内訳（PR）'!N39="","",'⑦2.変更活動積算内訳（PR）'!N39)</f>
        <v/>
      </c>
      <c r="O39" s="271" t="str">
        <f>IF('⑦2.変更活動積算内訳（PR）'!O39="","",'⑦2.変更活動積算内訳（PR）'!O39)</f>
        <v/>
      </c>
      <c r="P39" s="1570"/>
      <c r="Q39" s="252" t="s">
        <v>189</v>
      </c>
      <c r="R39" s="253"/>
      <c r="S39" s="271" t="str">
        <f t="shared" ref="S39:S46" si="25">IF(SUM(T39:V39)=0,"",SUM(T39:V39))</f>
        <v/>
      </c>
      <c r="T39" s="254" t="str">
        <f t="shared" ref="T39:T46" si="26">IF(M39="","",IF(P$38="中止","",M39))</f>
        <v/>
      </c>
      <c r="U39" s="254" t="str">
        <f t="shared" ref="U39:U46" si="27">IF(N39="","",IF(P$38="中止","",N39))</f>
        <v/>
      </c>
      <c r="V39" s="254" t="str">
        <f t="shared" ref="V39:V46" si="28">IF(O39="","",IF(P$38="中止","",O39))</f>
        <v/>
      </c>
      <c r="W39" s="1171"/>
      <c r="X39" s="1168"/>
      <c r="Y39" s="1169"/>
      <c r="Z39" s="237"/>
    </row>
    <row r="40" spans="2:27" ht="18.75" customHeight="1">
      <c r="B40" s="1176"/>
      <c r="C40" s="252" t="s">
        <v>190</v>
      </c>
      <c r="D40" s="253"/>
      <c r="E40" s="271">
        <f t="shared" si="23"/>
        <v>0</v>
      </c>
      <c r="F40" s="271" t="str">
        <f>IF('①7.積算内訳（PR）'!F39="","",'①7.積算内訳（PR）'!F39)</f>
        <v/>
      </c>
      <c r="G40" s="271" t="str">
        <f>IF('①7.積算内訳（PR）'!G39="","",'①7.積算内訳（PR）'!G39)</f>
        <v/>
      </c>
      <c r="H40" s="657" t="str">
        <f>IF('①7.積算内訳（PR）'!H39="","",'①7.積算内訳（PR）'!H39)</f>
        <v/>
      </c>
      <c r="I40" s="1570"/>
      <c r="J40" s="252" t="s">
        <v>190</v>
      </c>
      <c r="K40" s="253"/>
      <c r="L40" s="271" t="str">
        <f t="shared" si="24"/>
        <v/>
      </c>
      <c r="M40" s="271" t="str">
        <f>IF('⑦2.変更活動積算内訳（PR）'!M40="","",'⑦2.変更活動積算内訳（PR）'!M40)</f>
        <v/>
      </c>
      <c r="N40" s="271" t="str">
        <f>IF('⑦2.変更活動積算内訳（PR）'!N40="","",'⑦2.変更活動積算内訳（PR）'!N40)</f>
        <v/>
      </c>
      <c r="O40" s="271" t="str">
        <f>IF('⑦2.変更活動積算内訳（PR）'!O40="","",'⑦2.変更活動積算内訳（PR）'!O40)</f>
        <v/>
      </c>
      <c r="P40" s="1570"/>
      <c r="Q40" s="252" t="s">
        <v>190</v>
      </c>
      <c r="R40" s="253"/>
      <c r="S40" s="271" t="str">
        <f t="shared" si="25"/>
        <v/>
      </c>
      <c r="T40" s="254" t="str">
        <f t="shared" si="26"/>
        <v/>
      </c>
      <c r="U40" s="254" t="str">
        <f t="shared" si="27"/>
        <v/>
      </c>
      <c r="V40" s="254" t="str">
        <f t="shared" si="28"/>
        <v/>
      </c>
      <c r="W40" s="1171"/>
      <c r="X40" s="1168"/>
      <c r="Y40" s="1169"/>
      <c r="Z40" s="237"/>
    </row>
    <row r="41" spans="2:27" ht="18.75" customHeight="1">
      <c r="B41" s="1176"/>
      <c r="C41" s="255" t="s">
        <v>191</v>
      </c>
      <c r="D41" s="253"/>
      <c r="E41" s="271">
        <f t="shared" si="23"/>
        <v>0</v>
      </c>
      <c r="F41" s="271" t="str">
        <f>IF('①7.積算内訳（PR）'!F40="","",'①7.積算内訳（PR）'!F40)</f>
        <v/>
      </c>
      <c r="G41" s="271" t="str">
        <f>IF('①7.積算内訳（PR）'!G40="","",'①7.積算内訳（PR）'!G40)</f>
        <v/>
      </c>
      <c r="H41" s="657" t="str">
        <f>IF('①7.積算内訳（PR）'!H40="","",'①7.積算内訳（PR）'!H40)</f>
        <v/>
      </c>
      <c r="I41" s="1570"/>
      <c r="J41" s="255" t="s">
        <v>191</v>
      </c>
      <c r="K41" s="253"/>
      <c r="L41" s="271" t="str">
        <f t="shared" si="24"/>
        <v/>
      </c>
      <c r="M41" s="271" t="str">
        <f>IF('⑦2.変更活動積算内訳（PR）'!M41="","",'⑦2.変更活動積算内訳（PR）'!M41)</f>
        <v/>
      </c>
      <c r="N41" s="271" t="str">
        <f>IF('⑦2.変更活動積算内訳（PR）'!N41="","",'⑦2.変更活動積算内訳（PR）'!N41)</f>
        <v/>
      </c>
      <c r="O41" s="271" t="str">
        <f>IF('⑦2.変更活動積算内訳（PR）'!O41="","",'⑦2.変更活動積算内訳（PR）'!O41)</f>
        <v/>
      </c>
      <c r="P41" s="1570"/>
      <c r="Q41" s="255" t="s">
        <v>191</v>
      </c>
      <c r="R41" s="253"/>
      <c r="S41" s="271" t="str">
        <f t="shared" si="25"/>
        <v/>
      </c>
      <c r="T41" s="254" t="str">
        <f t="shared" si="26"/>
        <v/>
      </c>
      <c r="U41" s="254" t="str">
        <f t="shared" si="27"/>
        <v/>
      </c>
      <c r="V41" s="254" t="str">
        <f t="shared" si="28"/>
        <v/>
      </c>
      <c r="W41" s="1171"/>
      <c r="X41" s="1168"/>
      <c r="Y41" s="1169"/>
      <c r="Z41" s="237"/>
    </row>
    <row r="42" spans="2:27" ht="18.75" customHeight="1">
      <c r="B42" s="1176"/>
      <c r="C42" s="252" t="s">
        <v>192</v>
      </c>
      <c r="D42" s="253"/>
      <c r="E42" s="271">
        <f t="shared" si="23"/>
        <v>0</v>
      </c>
      <c r="F42" s="271" t="str">
        <f>IF('①7.積算内訳（PR）'!F41="","",'①7.積算内訳（PR）'!F41)</f>
        <v/>
      </c>
      <c r="G42" s="271" t="str">
        <f>IF('①7.積算内訳（PR）'!G41="","",'①7.積算内訳（PR）'!G41)</f>
        <v/>
      </c>
      <c r="H42" s="657" t="str">
        <f>IF('①7.積算内訳（PR）'!H41="","",'①7.積算内訳（PR）'!H41)</f>
        <v/>
      </c>
      <c r="I42" s="1570"/>
      <c r="J42" s="252" t="s">
        <v>192</v>
      </c>
      <c r="K42" s="253"/>
      <c r="L42" s="271" t="str">
        <f t="shared" si="24"/>
        <v/>
      </c>
      <c r="M42" s="271" t="str">
        <f>IF('⑦2.変更活動積算内訳（PR）'!M42="","",'⑦2.変更活動積算内訳（PR）'!M42)</f>
        <v/>
      </c>
      <c r="N42" s="271" t="str">
        <f>IF('⑦2.変更活動積算内訳（PR）'!N42="","",'⑦2.変更活動積算内訳（PR）'!N42)</f>
        <v/>
      </c>
      <c r="O42" s="271" t="str">
        <f>IF('⑦2.変更活動積算内訳（PR）'!O42="","",'⑦2.変更活動積算内訳（PR）'!O42)</f>
        <v/>
      </c>
      <c r="P42" s="1570"/>
      <c r="Q42" s="252" t="s">
        <v>192</v>
      </c>
      <c r="R42" s="253"/>
      <c r="S42" s="271" t="str">
        <f t="shared" si="25"/>
        <v/>
      </c>
      <c r="T42" s="254" t="str">
        <f t="shared" si="26"/>
        <v/>
      </c>
      <c r="U42" s="254" t="str">
        <f t="shared" si="27"/>
        <v/>
      </c>
      <c r="V42" s="254" t="str">
        <f t="shared" si="28"/>
        <v/>
      </c>
      <c r="W42" s="1171"/>
      <c r="X42" s="1168"/>
      <c r="Y42" s="1169"/>
      <c r="Z42" s="240"/>
      <c r="AA42" s="213"/>
    </row>
    <row r="43" spans="2:27" ht="18.75" customHeight="1">
      <c r="B43" s="1176"/>
      <c r="C43" s="252" t="s">
        <v>193</v>
      </c>
      <c r="D43" s="253"/>
      <c r="E43" s="271">
        <f t="shared" si="23"/>
        <v>0</v>
      </c>
      <c r="F43" s="658" t="str">
        <f>IF('①7.積算内訳（PR）'!F42="","",'①7.積算内訳（PR）'!F42)</f>
        <v/>
      </c>
      <c r="G43" s="658" t="str">
        <f>IF('①7.積算内訳（PR）'!G42="","",'①7.積算内訳（PR）'!G42)</f>
        <v/>
      </c>
      <c r="H43" s="657" t="str">
        <f>IF('①7.積算内訳（PR）'!H42="","",'①7.積算内訳（PR）'!H42)</f>
        <v/>
      </c>
      <c r="I43" s="1570"/>
      <c r="J43" s="252" t="s">
        <v>193</v>
      </c>
      <c r="K43" s="253"/>
      <c r="L43" s="271" t="str">
        <f t="shared" si="24"/>
        <v/>
      </c>
      <c r="M43" s="658" t="str">
        <f>IF('⑦2.変更活動積算内訳（PR）'!M43="","",'⑦2.変更活動積算内訳（PR）'!M43)</f>
        <v/>
      </c>
      <c r="N43" s="658" t="str">
        <f>IF('⑦2.変更活動積算内訳（PR）'!N43="","",'⑦2.変更活動積算内訳（PR）'!N43)</f>
        <v/>
      </c>
      <c r="O43" s="658" t="str">
        <f>IF('⑦2.変更活動積算内訳（PR）'!O43="","",'⑦2.変更活動積算内訳（PR）'!O43)</f>
        <v/>
      </c>
      <c r="P43" s="1570"/>
      <c r="Q43" s="252" t="s">
        <v>193</v>
      </c>
      <c r="R43" s="253"/>
      <c r="S43" s="271" t="str">
        <f t="shared" si="25"/>
        <v/>
      </c>
      <c r="T43" s="256" t="str">
        <f t="shared" si="26"/>
        <v/>
      </c>
      <c r="U43" s="256" t="str">
        <f t="shared" si="27"/>
        <v/>
      </c>
      <c r="V43" s="256" t="str">
        <f t="shared" si="28"/>
        <v/>
      </c>
      <c r="W43" s="1171"/>
      <c r="X43" s="1168"/>
      <c r="Y43" s="1169"/>
      <c r="Z43" s="240"/>
      <c r="AA43" s="213"/>
    </row>
    <row r="44" spans="2:27" ht="18.75" customHeight="1">
      <c r="B44" s="1176"/>
      <c r="C44" s="257" t="s">
        <v>194</v>
      </c>
      <c r="D44" s="253"/>
      <c r="E44" s="271">
        <f t="shared" si="23"/>
        <v>0</v>
      </c>
      <c r="F44" s="271" t="str">
        <f>IF('①7.積算内訳（PR）'!F43="","",'①7.積算内訳（PR）'!F43)</f>
        <v/>
      </c>
      <c r="G44" s="271" t="str">
        <f>IF('①7.積算内訳（PR）'!G43="","",'①7.積算内訳（PR）'!G43)</f>
        <v/>
      </c>
      <c r="H44" s="657" t="str">
        <f>IF('①7.積算内訳（PR）'!H43="","",'①7.積算内訳（PR）'!H43)</f>
        <v/>
      </c>
      <c r="I44" s="1570"/>
      <c r="J44" s="257" t="s">
        <v>194</v>
      </c>
      <c r="K44" s="253"/>
      <c r="L44" s="271" t="str">
        <f t="shared" si="24"/>
        <v/>
      </c>
      <c r="M44" s="271" t="str">
        <f>IF('⑦2.変更活動積算内訳（PR）'!M44="","",'⑦2.変更活動積算内訳（PR）'!M44)</f>
        <v/>
      </c>
      <c r="N44" s="271" t="str">
        <f>IF('⑦2.変更活動積算内訳（PR）'!N44="","",'⑦2.変更活動積算内訳（PR）'!N44)</f>
        <v/>
      </c>
      <c r="O44" s="271" t="str">
        <f>IF('⑦2.変更活動積算内訳（PR）'!O44="","",'⑦2.変更活動積算内訳（PR）'!O44)</f>
        <v/>
      </c>
      <c r="P44" s="1570"/>
      <c r="Q44" s="257" t="s">
        <v>194</v>
      </c>
      <c r="R44" s="253"/>
      <c r="S44" s="271" t="str">
        <f t="shared" si="25"/>
        <v/>
      </c>
      <c r="T44" s="254" t="str">
        <f t="shared" si="26"/>
        <v/>
      </c>
      <c r="U44" s="254" t="str">
        <f t="shared" si="27"/>
        <v/>
      </c>
      <c r="V44" s="254" t="str">
        <f t="shared" si="28"/>
        <v/>
      </c>
      <c r="W44" s="1171"/>
      <c r="X44" s="1168"/>
      <c r="Y44" s="1169"/>
      <c r="Z44" s="240"/>
      <c r="AA44" s="213"/>
    </row>
    <row r="45" spans="2:27" ht="18.75" customHeight="1">
      <c r="B45" s="1176"/>
      <c r="C45" s="252" t="s">
        <v>195</v>
      </c>
      <c r="D45" s="253"/>
      <c r="E45" s="271">
        <f t="shared" si="23"/>
        <v>0</v>
      </c>
      <c r="F45" s="271" t="str">
        <f>IF('①7.積算内訳（PR）'!F44="","",'①7.積算内訳（PR）'!F44)</f>
        <v/>
      </c>
      <c r="G45" s="271" t="str">
        <f>IF('①7.積算内訳（PR）'!G44="","",'①7.積算内訳（PR）'!G44)</f>
        <v/>
      </c>
      <c r="H45" s="657" t="str">
        <f>IF('①7.積算内訳（PR）'!H44="","",'①7.積算内訳（PR）'!H44)</f>
        <v/>
      </c>
      <c r="I45" s="1570"/>
      <c r="J45" s="252" t="s">
        <v>195</v>
      </c>
      <c r="K45" s="253"/>
      <c r="L45" s="271" t="str">
        <f t="shared" si="24"/>
        <v/>
      </c>
      <c r="M45" s="271" t="str">
        <f>IF('⑦2.変更活動積算内訳（PR）'!M45="","",'⑦2.変更活動積算内訳（PR）'!M45)</f>
        <v/>
      </c>
      <c r="N45" s="271" t="str">
        <f>IF('⑦2.変更活動積算内訳（PR）'!N45="","",'⑦2.変更活動積算内訳（PR）'!N45)</f>
        <v/>
      </c>
      <c r="O45" s="271" t="str">
        <f>IF('⑦2.変更活動積算内訳（PR）'!O45="","",'⑦2.変更活動積算内訳（PR）'!O45)</f>
        <v/>
      </c>
      <c r="P45" s="1570"/>
      <c r="Q45" s="252" t="s">
        <v>195</v>
      </c>
      <c r="R45" s="253"/>
      <c r="S45" s="271" t="str">
        <f t="shared" si="25"/>
        <v/>
      </c>
      <c r="T45" s="254" t="str">
        <f t="shared" si="26"/>
        <v/>
      </c>
      <c r="U45" s="254" t="str">
        <f t="shared" si="27"/>
        <v/>
      </c>
      <c r="V45" s="254" t="str">
        <f t="shared" si="28"/>
        <v/>
      </c>
      <c r="W45" s="1171"/>
      <c r="X45" s="1168"/>
      <c r="Y45" s="1169"/>
      <c r="Z45" s="240"/>
      <c r="AA45" s="213"/>
    </row>
    <row r="46" spans="2:27" ht="18.75" customHeight="1" thickBot="1">
      <c r="B46" s="1177"/>
      <c r="C46" s="258" t="s">
        <v>196</v>
      </c>
      <c r="D46" s="662" t="str">
        <f>IF('①7.積算内訳（PR）'!D45="","",'①7.積算内訳（PR）'!D45)</f>
        <v/>
      </c>
      <c r="E46" s="272">
        <f>SUM(F46:H46)</f>
        <v>0</v>
      </c>
      <c r="F46" s="272" t="str">
        <f>IF('①7.積算内訳（PR）'!F45="","",'①7.積算内訳（PR）'!F45)</f>
        <v/>
      </c>
      <c r="G46" s="272" t="str">
        <f>IF('①7.積算内訳（PR）'!G45="","",'①7.積算内訳（PR）'!G45)</f>
        <v/>
      </c>
      <c r="H46" s="659" t="str">
        <f>IF('①7.積算内訳（PR）'!H45="","",'①7.積算内訳（PR）'!H45)</f>
        <v/>
      </c>
      <c r="I46" s="1571"/>
      <c r="J46" s="258" t="s">
        <v>196</v>
      </c>
      <c r="K46" s="259"/>
      <c r="L46" s="272" t="str">
        <f t="shared" si="24"/>
        <v/>
      </c>
      <c r="M46" s="272" t="str">
        <f>IF('⑦2.変更活動積算内訳（PR）'!M46="","",'⑦2.変更活動積算内訳（PR）'!M46)</f>
        <v/>
      </c>
      <c r="N46" s="272" t="str">
        <f>IF('⑦2.変更活動積算内訳（PR）'!N46="","",'⑦2.変更活動積算内訳（PR）'!N46)</f>
        <v/>
      </c>
      <c r="O46" s="272" t="str">
        <f>IF('⑦2.変更活動積算内訳（PR）'!O46="","",'⑦2.変更活動積算内訳（PR）'!O46)</f>
        <v/>
      </c>
      <c r="P46" s="1571"/>
      <c r="Q46" s="258" t="s">
        <v>196</v>
      </c>
      <c r="R46" s="259"/>
      <c r="S46" s="272" t="str">
        <f t="shared" si="25"/>
        <v/>
      </c>
      <c r="T46" s="260" t="str">
        <f t="shared" si="26"/>
        <v/>
      </c>
      <c r="U46" s="260" t="str">
        <f t="shared" si="27"/>
        <v/>
      </c>
      <c r="V46" s="260" t="str">
        <f t="shared" si="28"/>
        <v/>
      </c>
      <c r="W46" s="1172"/>
      <c r="X46" s="1193"/>
      <c r="Y46" s="1194"/>
      <c r="Z46" s="240"/>
      <c r="AA46" s="213"/>
    </row>
    <row r="47" spans="2:27" ht="37.5" customHeight="1">
      <c r="B47" s="268" t="str">
        <f>IF('①4.事業内容（PR）'!B9="","",'①4.事業内容（PR）'!B9)</f>
        <v/>
      </c>
      <c r="C47" s="1199" t="str">
        <f>IF('①4.事業内容（PR）'!C9="","",'①4.事業内容（PR）'!C9)</f>
        <v/>
      </c>
      <c r="D47" s="1200"/>
      <c r="E47" s="269">
        <f>SUM(E48:E56)</f>
        <v>0</v>
      </c>
      <c r="F47" s="269">
        <f>SUM(F48:F56)</f>
        <v>0</v>
      </c>
      <c r="G47" s="269">
        <f>SUM(G48:G56)</f>
        <v>0</v>
      </c>
      <c r="H47" s="661">
        <f>SUM(H48:H56)</f>
        <v>0</v>
      </c>
      <c r="I47" s="664" t="str">
        <f>IF(B47="","",IF(I48="中止","",B47))</f>
        <v/>
      </c>
      <c r="J47" s="1199" t="str">
        <f>IF('⑦2.変更活動積算内訳（PR）'!J47="","",'⑦2.変更活動積算内訳（PR）'!J47)</f>
        <v/>
      </c>
      <c r="K47" s="1200" t="str">
        <f>IF('⑦2.変更活動積算内訳（PR）'!K47="","",'⑦2.変更活動積算内訳（PR）'!K47)</f>
        <v/>
      </c>
      <c r="L47" s="269" t="str">
        <f>IF(SUM(L48:L56)=0,"",SUM(L48:L56))</f>
        <v/>
      </c>
      <c r="M47" s="269" t="str">
        <f>IF(SUM(M48:M56)=0,"",SUM(M48:M56))</f>
        <v/>
      </c>
      <c r="N47" s="269" t="str">
        <f>IF(SUM(N48:N56)=0,"",SUM(N48:N56))</f>
        <v/>
      </c>
      <c r="O47" s="269" t="str">
        <f>IF(SUM(O48:O56)=0,"",SUM(O48:O56))</f>
        <v/>
      </c>
      <c r="P47" s="664" t="str">
        <f>IF(I47="","",IF('⑧1.活動計画変更（PR）'!B48="報告済","報告済",I47))</f>
        <v/>
      </c>
      <c r="Q47" s="1199" t="str">
        <f>IF(J47="","",IF('⑧1.活動計画変更（PR）'!C20="変更",'⑧1.活動計画変更（PR）'!D20,IF('⑧1.活動計画変更（PR）'!C20="中止","",'⑧2.変更活動積算内訳（PR）'!J47)))</f>
        <v/>
      </c>
      <c r="R47" s="1200"/>
      <c r="S47" s="269" t="str">
        <f>IF(SUM(S48:S56)=0,"",SUM(S48:S56))</f>
        <v/>
      </c>
      <c r="T47" s="269" t="str">
        <f>IF(SUM(T48:T56)=0,"",SUM(T48:T56))</f>
        <v/>
      </c>
      <c r="U47" s="269" t="str">
        <f>IF(SUM(U48:U56)=0,"",SUM(U48:U56))</f>
        <v/>
      </c>
      <c r="V47" s="269" t="str">
        <f>IF(SUM(V48:V56)=0,"",SUM(V48:V56))</f>
        <v/>
      </c>
      <c r="W47" s="263"/>
      <c r="X47" s="1201"/>
      <c r="Y47" s="1202"/>
      <c r="Z47" s="237"/>
    </row>
    <row r="48" spans="2:27" ht="18.75" customHeight="1">
      <c r="B48" s="1175"/>
      <c r="C48" s="249" t="s">
        <v>188</v>
      </c>
      <c r="D48" s="250"/>
      <c r="E48" s="270">
        <f>SUM(F48:H48)</f>
        <v>0</v>
      </c>
      <c r="F48" s="270" t="str">
        <f>IF('①7.積算内訳（PR）'!F47="","",'①7.積算内訳（PR）'!F47)</f>
        <v/>
      </c>
      <c r="G48" s="270" t="str">
        <f>IF('①7.積算内訳（PR）'!G47="","",'①7.積算内訳（PR）'!G47)</f>
        <v/>
      </c>
      <c r="H48" s="656" t="str">
        <f>IF('①7.積算内訳（PR）'!H47="","",'①7.積算内訳（PR）'!H47)</f>
        <v/>
      </c>
      <c r="I48" s="1569" t="str">
        <f>IF('⑦1.活動計画変更（PR）'!C15="選択","",IF('⑦1.活動計画変更（PR）'!C15="変更",'⑦1.活動計画変更（PR）'!C15,IF('⑦1.活動計画変更（PR）'!C15="中止","中止","")))</f>
        <v/>
      </c>
      <c r="J48" s="249" t="s">
        <v>188</v>
      </c>
      <c r="K48" s="250"/>
      <c r="L48" s="270" t="str">
        <f>IF(SUM(M48:O48)=0,"",SUM(M48:O48))</f>
        <v/>
      </c>
      <c r="M48" s="270" t="str">
        <f>IF('⑦2.変更活動積算内訳（PR）'!M48="","",'⑦2.変更活動積算内訳（PR）'!M48)</f>
        <v/>
      </c>
      <c r="N48" s="270" t="str">
        <f>IF('⑦2.変更活動積算内訳（PR）'!N48="","",'⑦2.変更活動積算内訳（PR）'!N48)</f>
        <v/>
      </c>
      <c r="O48" s="270" t="str">
        <f>IF('⑦2.変更活動積算内訳（PR）'!O48="","",'⑦2.変更活動積算内訳（PR）'!O48)</f>
        <v/>
      </c>
      <c r="P48" s="1569" t="str">
        <f>IF('⑧1.活動計画変更（PR）'!C20="選択","",IF('⑧1.活動計画変更（PR）'!C20="変更",'⑧1.活動計画変更（PR）'!C20,IF('⑧1.活動計画変更（PR）'!C20="中止","中止","")))</f>
        <v/>
      </c>
      <c r="Q48" s="249" t="s">
        <v>188</v>
      </c>
      <c r="R48" s="250"/>
      <c r="S48" s="270" t="str">
        <f>IF(SUM(T48:V48)=0,"",SUM(T48:V48))</f>
        <v/>
      </c>
      <c r="T48" s="251" t="str">
        <f>IF(M48="","",IF(P$48="中止","",M48))</f>
        <v/>
      </c>
      <c r="U48" s="251" t="str">
        <f>IF(N48="","",IF(P$48="中止","",N48))</f>
        <v/>
      </c>
      <c r="V48" s="251" t="str">
        <f>IF(O48="","",IF(P$48="中止","",O48))</f>
        <v/>
      </c>
      <c r="W48" s="1186"/>
      <c r="X48" s="1173"/>
      <c r="Y48" s="1174"/>
      <c r="Z48" s="240"/>
      <c r="AA48" s="213"/>
    </row>
    <row r="49" spans="2:27" ht="18.75" customHeight="1">
      <c r="B49" s="1176"/>
      <c r="C49" s="252" t="s">
        <v>189</v>
      </c>
      <c r="D49" s="253"/>
      <c r="E49" s="271">
        <f t="shared" ref="E49:E55" si="29">SUM(F49:H49)</f>
        <v>0</v>
      </c>
      <c r="F49" s="271" t="str">
        <f>IF('①7.積算内訳（PR）'!F48="","",'①7.積算内訳（PR）'!F48)</f>
        <v/>
      </c>
      <c r="G49" s="271" t="str">
        <f>IF('①7.積算内訳（PR）'!G48="","",'①7.積算内訳（PR）'!G48)</f>
        <v/>
      </c>
      <c r="H49" s="657" t="str">
        <f>IF('①7.積算内訳（PR）'!H48="","",'①7.積算内訳（PR）'!H48)</f>
        <v/>
      </c>
      <c r="I49" s="1570"/>
      <c r="J49" s="252" t="s">
        <v>189</v>
      </c>
      <c r="K49" s="253"/>
      <c r="L49" s="271" t="str">
        <f t="shared" ref="L49:L56" si="30">IF(SUM(M49:O49)=0,"",SUM(M49:O49))</f>
        <v/>
      </c>
      <c r="M49" s="271" t="str">
        <f>IF('⑦2.変更活動積算内訳（PR）'!M49="","",'⑦2.変更活動積算内訳（PR）'!M49)</f>
        <v/>
      </c>
      <c r="N49" s="271" t="str">
        <f>IF('⑦2.変更活動積算内訳（PR）'!N49="","",'⑦2.変更活動積算内訳（PR）'!N49)</f>
        <v/>
      </c>
      <c r="O49" s="271" t="str">
        <f>IF('⑦2.変更活動積算内訳（PR）'!O49="","",'⑦2.変更活動積算内訳（PR）'!O49)</f>
        <v/>
      </c>
      <c r="P49" s="1570"/>
      <c r="Q49" s="252" t="s">
        <v>189</v>
      </c>
      <c r="R49" s="253"/>
      <c r="S49" s="271" t="str">
        <f t="shared" ref="S49:S56" si="31">IF(SUM(T49:V49)=0,"",SUM(T49:V49))</f>
        <v/>
      </c>
      <c r="T49" s="254" t="str">
        <f t="shared" ref="T49:T56" si="32">IF(M49="","",IF(P$48="中止","",M49))</f>
        <v/>
      </c>
      <c r="U49" s="254" t="str">
        <f t="shared" ref="U49:U56" si="33">IF(N49="","",IF(P$48="中止","",N49))</f>
        <v/>
      </c>
      <c r="V49" s="254" t="str">
        <f t="shared" ref="V49:V56" si="34">IF(O49="","",IF(P$48="中止","",O49))</f>
        <v/>
      </c>
      <c r="W49" s="1171"/>
      <c r="X49" s="1168"/>
      <c r="Y49" s="1169"/>
      <c r="Z49" s="237"/>
    </row>
    <row r="50" spans="2:27" ht="18.75" customHeight="1">
      <c r="B50" s="1176"/>
      <c r="C50" s="252" t="s">
        <v>190</v>
      </c>
      <c r="D50" s="253"/>
      <c r="E50" s="271">
        <f t="shared" si="29"/>
        <v>0</v>
      </c>
      <c r="F50" s="271" t="str">
        <f>IF('①7.積算内訳（PR）'!F49="","",'①7.積算内訳（PR）'!F49)</f>
        <v/>
      </c>
      <c r="G50" s="271" t="str">
        <f>IF('①7.積算内訳（PR）'!G49="","",'①7.積算内訳（PR）'!G49)</f>
        <v/>
      </c>
      <c r="H50" s="657" t="str">
        <f>IF('①7.積算内訳（PR）'!H49="","",'①7.積算内訳（PR）'!H49)</f>
        <v/>
      </c>
      <c r="I50" s="1570"/>
      <c r="J50" s="252" t="s">
        <v>190</v>
      </c>
      <c r="K50" s="253"/>
      <c r="L50" s="271" t="str">
        <f t="shared" si="30"/>
        <v/>
      </c>
      <c r="M50" s="271" t="str">
        <f>IF('⑦2.変更活動積算内訳（PR）'!M50="","",'⑦2.変更活動積算内訳（PR）'!M50)</f>
        <v/>
      </c>
      <c r="N50" s="271" t="str">
        <f>IF('⑦2.変更活動積算内訳（PR）'!N50="","",'⑦2.変更活動積算内訳（PR）'!N50)</f>
        <v/>
      </c>
      <c r="O50" s="271" t="str">
        <f>IF('⑦2.変更活動積算内訳（PR）'!O50="","",'⑦2.変更活動積算内訳（PR）'!O50)</f>
        <v/>
      </c>
      <c r="P50" s="1570"/>
      <c r="Q50" s="252" t="s">
        <v>190</v>
      </c>
      <c r="R50" s="253"/>
      <c r="S50" s="271" t="str">
        <f t="shared" si="31"/>
        <v/>
      </c>
      <c r="T50" s="254" t="str">
        <f t="shared" si="32"/>
        <v/>
      </c>
      <c r="U50" s="254" t="str">
        <f t="shared" si="33"/>
        <v/>
      </c>
      <c r="V50" s="254" t="str">
        <f t="shared" si="34"/>
        <v/>
      </c>
      <c r="W50" s="1171"/>
      <c r="X50" s="1168"/>
      <c r="Y50" s="1169"/>
      <c r="Z50" s="237"/>
    </row>
    <row r="51" spans="2:27" ht="18.75" customHeight="1">
      <c r="B51" s="1176"/>
      <c r="C51" s="255" t="s">
        <v>191</v>
      </c>
      <c r="D51" s="253"/>
      <c r="E51" s="271">
        <f t="shared" si="29"/>
        <v>0</v>
      </c>
      <c r="F51" s="271" t="str">
        <f>IF('①7.積算内訳（PR）'!F50="","",'①7.積算内訳（PR）'!F50)</f>
        <v/>
      </c>
      <c r="G51" s="271" t="str">
        <f>IF('①7.積算内訳（PR）'!G50="","",'①7.積算内訳（PR）'!G50)</f>
        <v/>
      </c>
      <c r="H51" s="657" t="str">
        <f>IF('①7.積算内訳（PR）'!H50="","",'①7.積算内訳（PR）'!H50)</f>
        <v/>
      </c>
      <c r="I51" s="1570"/>
      <c r="J51" s="255" t="s">
        <v>191</v>
      </c>
      <c r="K51" s="253"/>
      <c r="L51" s="271" t="str">
        <f t="shared" si="30"/>
        <v/>
      </c>
      <c r="M51" s="271" t="str">
        <f>IF('⑦2.変更活動積算内訳（PR）'!M51="","",'⑦2.変更活動積算内訳（PR）'!M51)</f>
        <v/>
      </c>
      <c r="N51" s="271" t="str">
        <f>IF('⑦2.変更活動積算内訳（PR）'!N51="","",'⑦2.変更活動積算内訳（PR）'!N51)</f>
        <v/>
      </c>
      <c r="O51" s="271" t="str">
        <f>IF('⑦2.変更活動積算内訳（PR）'!O51="","",'⑦2.変更活動積算内訳（PR）'!O51)</f>
        <v/>
      </c>
      <c r="P51" s="1570"/>
      <c r="Q51" s="255" t="s">
        <v>191</v>
      </c>
      <c r="R51" s="253"/>
      <c r="S51" s="271" t="str">
        <f t="shared" si="31"/>
        <v/>
      </c>
      <c r="T51" s="254" t="str">
        <f t="shared" si="32"/>
        <v/>
      </c>
      <c r="U51" s="254" t="str">
        <f t="shared" si="33"/>
        <v/>
      </c>
      <c r="V51" s="254" t="str">
        <f t="shared" si="34"/>
        <v/>
      </c>
      <c r="W51" s="1171"/>
      <c r="X51" s="1168"/>
      <c r="Y51" s="1169"/>
      <c r="Z51" s="237"/>
    </row>
    <row r="52" spans="2:27" ht="18.75" customHeight="1">
      <c r="B52" s="1176"/>
      <c r="C52" s="252" t="s">
        <v>192</v>
      </c>
      <c r="D52" s="253"/>
      <c r="E52" s="271">
        <f t="shared" si="29"/>
        <v>0</v>
      </c>
      <c r="F52" s="271" t="str">
        <f>IF('①7.積算内訳（PR）'!F51="","",'①7.積算内訳（PR）'!F51)</f>
        <v/>
      </c>
      <c r="G52" s="271" t="str">
        <f>IF('①7.積算内訳（PR）'!G51="","",'①7.積算内訳（PR）'!G51)</f>
        <v/>
      </c>
      <c r="H52" s="657" t="str">
        <f>IF('①7.積算内訳（PR）'!H51="","",'①7.積算内訳（PR）'!H51)</f>
        <v/>
      </c>
      <c r="I52" s="1570"/>
      <c r="J52" s="252" t="s">
        <v>192</v>
      </c>
      <c r="K52" s="253"/>
      <c r="L52" s="271" t="str">
        <f t="shared" si="30"/>
        <v/>
      </c>
      <c r="M52" s="271" t="str">
        <f>IF('⑦2.変更活動積算内訳（PR）'!M52="","",'⑦2.変更活動積算内訳（PR）'!M52)</f>
        <v/>
      </c>
      <c r="N52" s="271" t="str">
        <f>IF('⑦2.変更活動積算内訳（PR）'!N52="","",'⑦2.変更活動積算内訳（PR）'!N52)</f>
        <v/>
      </c>
      <c r="O52" s="271" t="str">
        <f>IF('⑦2.変更活動積算内訳（PR）'!O52="","",'⑦2.変更活動積算内訳（PR）'!O52)</f>
        <v/>
      </c>
      <c r="P52" s="1570"/>
      <c r="Q52" s="252" t="s">
        <v>192</v>
      </c>
      <c r="R52" s="253"/>
      <c r="S52" s="271" t="str">
        <f t="shared" si="31"/>
        <v/>
      </c>
      <c r="T52" s="254" t="str">
        <f t="shared" si="32"/>
        <v/>
      </c>
      <c r="U52" s="254" t="str">
        <f t="shared" si="33"/>
        <v/>
      </c>
      <c r="V52" s="254" t="str">
        <f t="shared" si="34"/>
        <v/>
      </c>
      <c r="W52" s="1171"/>
      <c r="X52" s="1168"/>
      <c r="Y52" s="1169"/>
      <c r="Z52" s="240"/>
      <c r="AA52" s="213"/>
    </row>
    <row r="53" spans="2:27" ht="18.75" customHeight="1">
      <c r="B53" s="1176"/>
      <c r="C53" s="252" t="s">
        <v>193</v>
      </c>
      <c r="D53" s="253"/>
      <c r="E53" s="271">
        <f t="shared" si="29"/>
        <v>0</v>
      </c>
      <c r="F53" s="658" t="str">
        <f>IF('①7.積算内訳（PR）'!F52="","",'①7.積算内訳（PR）'!F52)</f>
        <v/>
      </c>
      <c r="G53" s="658" t="str">
        <f>IF('①7.積算内訳（PR）'!G52="","",'①7.積算内訳（PR）'!G52)</f>
        <v/>
      </c>
      <c r="H53" s="657" t="str">
        <f>IF('①7.積算内訳（PR）'!H52="","",'①7.積算内訳（PR）'!H52)</f>
        <v/>
      </c>
      <c r="I53" s="1570"/>
      <c r="J53" s="252" t="s">
        <v>193</v>
      </c>
      <c r="K53" s="253"/>
      <c r="L53" s="271" t="str">
        <f t="shared" si="30"/>
        <v/>
      </c>
      <c r="M53" s="658" t="str">
        <f>IF('⑦2.変更活動積算内訳（PR）'!M53="","",'⑦2.変更活動積算内訳（PR）'!M53)</f>
        <v/>
      </c>
      <c r="N53" s="658" t="str">
        <f>IF('⑦2.変更活動積算内訳（PR）'!N53="","",'⑦2.変更活動積算内訳（PR）'!N53)</f>
        <v/>
      </c>
      <c r="O53" s="658" t="str">
        <f>IF('⑦2.変更活動積算内訳（PR）'!O53="","",'⑦2.変更活動積算内訳（PR）'!O53)</f>
        <v/>
      </c>
      <c r="P53" s="1570"/>
      <c r="Q53" s="252" t="s">
        <v>193</v>
      </c>
      <c r="R53" s="253"/>
      <c r="S53" s="271" t="str">
        <f t="shared" si="31"/>
        <v/>
      </c>
      <c r="T53" s="256" t="str">
        <f t="shared" si="32"/>
        <v/>
      </c>
      <c r="U53" s="256" t="str">
        <f t="shared" si="33"/>
        <v/>
      </c>
      <c r="V53" s="256" t="str">
        <f t="shared" si="34"/>
        <v/>
      </c>
      <c r="W53" s="1171"/>
      <c r="X53" s="1191"/>
      <c r="Y53" s="1192"/>
      <c r="Z53" s="240"/>
      <c r="AA53" s="213"/>
    </row>
    <row r="54" spans="2:27" ht="18.75" customHeight="1">
      <c r="B54" s="1176"/>
      <c r="C54" s="257" t="s">
        <v>194</v>
      </c>
      <c r="D54" s="253"/>
      <c r="E54" s="271">
        <f t="shared" si="29"/>
        <v>0</v>
      </c>
      <c r="F54" s="271" t="str">
        <f>IF('①7.積算内訳（PR）'!F53="","",'①7.積算内訳（PR）'!F53)</f>
        <v/>
      </c>
      <c r="G54" s="271" t="str">
        <f>IF('①7.積算内訳（PR）'!G53="","",'①7.積算内訳（PR）'!G53)</f>
        <v/>
      </c>
      <c r="H54" s="657" t="str">
        <f>IF('①7.積算内訳（PR）'!H53="","",'①7.積算内訳（PR）'!H53)</f>
        <v/>
      </c>
      <c r="I54" s="1570"/>
      <c r="J54" s="257" t="s">
        <v>194</v>
      </c>
      <c r="K54" s="253"/>
      <c r="L54" s="271" t="str">
        <f t="shared" si="30"/>
        <v/>
      </c>
      <c r="M54" s="271" t="str">
        <f>IF('⑦2.変更活動積算内訳（PR）'!M54="","",'⑦2.変更活動積算内訳（PR）'!M54)</f>
        <v/>
      </c>
      <c r="N54" s="271" t="str">
        <f>IF('⑦2.変更活動積算内訳（PR）'!N54="","",'⑦2.変更活動積算内訳（PR）'!N54)</f>
        <v/>
      </c>
      <c r="O54" s="271" t="str">
        <f>IF('⑦2.変更活動積算内訳（PR）'!O54="","",'⑦2.変更活動積算内訳（PR）'!O54)</f>
        <v/>
      </c>
      <c r="P54" s="1570"/>
      <c r="Q54" s="257" t="s">
        <v>194</v>
      </c>
      <c r="R54" s="253"/>
      <c r="S54" s="271" t="str">
        <f t="shared" si="31"/>
        <v/>
      </c>
      <c r="T54" s="254" t="str">
        <f t="shared" si="32"/>
        <v/>
      </c>
      <c r="U54" s="254" t="str">
        <f t="shared" si="33"/>
        <v/>
      </c>
      <c r="V54" s="254" t="str">
        <f t="shared" si="34"/>
        <v/>
      </c>
      <c r="W54" s="1171"/>
      <c r="X54" s="1168"/>
      <c r="Y54" s="1169"/>
      <c r="Z54" s="240"/>
      <c r="AA54" s="213"/>
    </row>
    <row r="55" spans="2:27" ht="18.75" customHeight="1">
      <c r="B55" s="1176"/>
      <c r="C55" s="252" t="s">
        <v>195</v>
      </c>
      <c r="D55" s="253"/>
      <c r="E55" s="271">
        <f t="shared" si="29"/>
        <v>0</v>
      </c>
      <c r="F55" s="271" t="str">
        <f>IF('①7.積算内訳（PR）'!F54="","",'①7.積算内訳（PR）'!F54)</f>
        <v/>
      </c>
      <c r="G55" s="271" t="str">
        <f>IF('①7.積算内訳（PR）'!G54="","",'①7.積算内訳（PR）'!G54)</f>
        <v/>
      </c>
      <c r="H55" s="657" t="str">
        <f>IF('①7.積算内訳（PR）'!H54="","",'①7.積算内訳（PR）'!H54)</f>
        <v/>
      </c>
      <c r="I55" s="1570"/>
      <c r="J55" s="252" t="s">
        <v>195</v>
      </c>
      <c r="K55" s="253"/>
      <c r="L55" s="271" t="str">
        <f t="shared" si="30"/>
        <v/>
      </c>
      <c r="M55" s="271" t="str">
        <f>IF('⑦2.変更活動積算内訳（PR）'!M55="","",'⑦2.変更活動積算内訳（PR）'!M55)</f>
        <v/>
      </c>
      <c r="N55" s="271" t="str">
        <f>IF('⑦2.変更活動積算内訳（PR）'!N55="","",'⑦2.変更活動積算内訳（PR）'!N55)</f>
        <v/>
      </c>
      <c r="O55" s="271" t="str">
        <f>IF('⑦2.変更活動積算内訳（PR）'!O55="","",'⑦2.変更活動積算内訳（PR）'!O55)</f>
        <v/>
      </c>
      <c r="P55" s="1570"/>
      <c r="Q55" s="252" t="s">
        <v>195</v>
      </c>
      <c r="R55" s="253"/>
      <c r="S55" s="271" t="str">
        <f t="shared" si="31"/>
        <v/>
      </c>
      <c r="T55" s="254" t="str">
        <f t="shared" si="32"/>
        <v/>
      </c>
      <c r="U55" s="254" t="str">
        <f t="shared" si="33"/>
        <v/>
      </c>
      <c r="V55" s="254" t="str">
        <f t="shared" si="34"/>
        <v/>
      </c>
      <c r="W55" s="1171"/>
      <c r="X55" s="1168"/>
      <c r="Y55" s="1169"/>
      <c r="Z55" s="240"/>
      <c r="AA55" s="213"/>
    </row>
    <row r="56" spans="2:27" ht="18.75" customHeight="1" thickBot="1">
      <c r="B56" s="1177"/>
      <c r="C56" s="258" t="s">
        <v>196</v>
      </c>
      <c r="D56" s="662" t="str">
        <f>IF('①7.積算内訳（PR）'!D55="","",'①7.積算内訳（PR）'!D55)</f>
        <v/>
      </c>
      <c r="E56" s="272">
        <f>SUM(F56:H56)</f>
        <v>0</v>
      </c>
      <c r="F56" s="272" t="str">
        <f>IF('①7.積算内訳（PR）'!F55="","",'①7.積算内訳（PR）'!F55)</f>
        <v/>
      </c>
      <c r="G56" s="272" t="str">
        <f>IF('①7.積算内訳（PR）'!G55="","",'①7.積算内訳（PR）'!G55)</f>
        <v/>
      </c>
      <c r="H56" s="659" t="str">
        <f>IF('①7.積算内訳（PR）'!H55="","",'①7.積算内訳（PR）'!H55)</f>
        <v/>
      </c>
      <c r="I56" s="1571"/>
      <c r="J56" s="258" t="s">
        <v>196</v>
      </c>
      <c r="K56" s="259"/>
      <c r="L56" s="272" t="str">
        <f t="shared" si="30"/>
        <v/>
      </c>
      <c r="M56" s="272" t="str">
        <f>IF('⑦2.変更活動積算内訳（PR）'!M56="","",'⑦2.変更活動積算内訳（PR）'!M56)</f>
        <v/>
      </c>
      <c r="N56" s="272" t="str">
        <f>IF('⑦2.変更活動積算内訳（PR）'!N56="","",'⑦2.変更活動積算内訳（PR）'!N56)</f>
        <v/>
      </c>
      <c r="O56" s="272" t="str">
        <f>IF('⑦2.変更活動積算内訳（PR）'!O56="","",'⑦2.変更活動積算内訳（PR）'!O56)</f>
        <v/>
      </c>
      <c r="P56" s="1571"/>
      <c r="Q56" s="258" t="s">
        <v>196</v>
      </c>
      <c r="R56" s="259"/>
      <c r="S56" s="272" t="str">
        <f t="shared" si="31"/>
        <v/>
      </c>
      <c r="T56" s="260" t="str">
        <f t="shared" si="32"/>
        <v/>
      </c>
      <c r="U56" s="260" t="str">
        <f t="shared" si="33"/>
        <v/>
      </c>
      <c r="V56" s="260" t="str">
        <f t="shared" si="34"/>
        <v/>
      </c>
      <c r="W56" s="1172"/>
      <c r="X56" s="1189"/>
      <c r="Y56" s="1190"/>
      <c r="Z56" s="240"/>
      <c r="AA56" s="213"/>
    </row>
    <row r="57" spans="2:27" ht="37.5" customHeight="1">
      <c r="B57" s="368" t="str">
        <f>IF('①4.事業内容（PR）'!B10="","",'①4.事業内容（PR）'!B10)</f>
        <v/>
      </c>
      <c r="C57" s="1199" t="str">
        <f>IF('①4.事業内容（PR）'!C10="","",'①4.事業内容（PR）'!C10)</f>
        <v/>
      </c>
      <c r="D57" s="1200"/>
      <c r="E57" s="267">
        <f>SUM(E58:E66)</f>
        <v>0</v>
      </c>
      <c r="F57" s="267">
        <f>SUM(F58:F66)</f>
        <v>0</v>
      </c>
      <c r="G57" s="267">
        <f>SUM(G58:G66)</f>
        <v>0</v>
      </c>
      <c r="H57" s="660">
        <f>SUM(H58:H66)</f>
        <v>0</v>
      </c>
      <c r="I57" s="664" t="str">
        <f>IF(B57="","",IF(I58="中止","",B57))</f>
        <v/>
      </c>
      <c r="J57" s="1199" t="str">
        <f>IF('⑦2.変更活動積算内訳（PR）'!J57="","",'⑦2.変更活動積算内訳（PR）'!J57)</f>
        <v/>
      </c>
      <c r="K57" s="1200" t="str">
        <f>IF('⑦2.変更活動積算内訳（PR）'!K57="","",'⑦2.変更活動積算内訳（PR）'!K57)</f>
        <v/>
      </c>
      <c r="L57" s="267" t="str">
        <f>IF(SUM(L58:L66)=0,"",SUM(L58:L66))</f>
        <v/>
      </c>
      <c r="M57" s="267" t="str">
        <f>IF(SUM(M58:M66)=0,"",SUM(M58:M66))</f>
        <v/>
      </c>
      <c r="N57" s="267" t="str">
        <f>IF(SUM(N58:N66)=0,"",SUM(N58:N66))</f>
        <v/>
      </c>
      <c r="O57" s="267" t="str">
        <f>IF(SUM(O58:O66)=0,"",SUM(O58:O66))</f>
        <v/>
      </c>
      <c r="P57" s="664" t="str">
        <f>IF(I57="","",IF('⑧1.活動計画変更（PR）'!B58="報告済","報告済",I57))</f>
        <v/>
      </c>
      <c r="Q57" s="1199" t="str">
        <f>IF(J57="","",IF('⑧1.活動計画変更（PR）'!C23="変更",'⑧1.活動計画変更（PR）'!D23,IF('⑧1.活動計画変更（PR）'!C23="中止","",'⑧2.変更活動積算内訳（PR）'!J57)))</f>
        <v/>
      </c>
      <c r="R57" s="1200"/>
      <c r="S57" s="269" t="str">
        <f>IF(SUM(S58:S66)=0,"",SUM(S58:S66))</f>
        <v/>
      </c>
      <c r="T57" s="269" t="str">
        <f>IF(SUM(T58:T66)=0,"",SUM(T58:T66))</f>
        <v/>
      </c>
      <c r="U57" s="269" t="str">
        <f>IF(SUM(U58:U66)=0,"",SUM(U58:U66))</f>
        <v/>
      </c>
      <c r="V57" s="269" t="str">
        <f>IF(SUM(V58:V66)=0,"",SUM(V58:V66))</f>
        <v/>
      </c>
      <c r="W57" s="261"/>
      <c r="X57" s="1195"/>
      <c r="Y57" s="1196"/>
      <c r="Z57" s="237"/>
    </row>
    <row r="58" spans="2:27" ht="18.75" customHeight="1">
      <c r="B58" s="1175"/>
      <c r="C58" s="249" t="s">
        <v>188</v>
      </c>
      <c r="D58" s="250"/>
      <c r="E58" s="270">
        <f>SUM(F58:H58)</f>
        <v>0</v>
      </c>
      <c r="F58" s="270" t="str">
        <f>IF('①7.積算内訳（PR）'!F57="","",'①7.積算内訳（PR）'!F57)</f>
        <v/>
      </c>
      <c r="G58" s="270" t="str">
        <f>IF('①7.積算内訳（PR）'!G57="","",'①7.積算内訳（PR）'!G57)</f>
        <v/>
      </c>
      <c r="H58" s="656" t="str">
        <f>IF('①7.積算内訳（PR）'!H57="","",'①7.積算内訳（PR）'!H57)</f>
        <v/>
      </c>
      <c r="I58" s="1569" t="str">
        <f>IF('⑦1.活動計画変更（PR）'!C17="選択","",IF('⑦1.活動計画変更（PR）'!C17="変更",'⑦1.活動計画変更（PR）'!C17,IF('⑦1.活動計画変更（PR）'!C17="中止","中止","")))</f>
        <v/>
      </c>
      <c r="J58" s="249" t="s">
        <v>188</v>
      </c>
      <c r="K58" s="250"/>
      <c r="L58" s="270" t="str">
        <f>IF(SUM(M58:O58)=0,"",SUM(M58:O58))</f>
        <v/>
      </c>
      <c r="M58" s="270" t="str">
        <f>IF('⑦2.変更活動積算内訳（PR）'!M58="","",'⑦2.変更活動積算内訳（PR）'!M58)</f>
        <v/>
      </c>
      <c r="N58" s="270" t="str">
        <f>IF('⑦2.変更活動積算内訳（PR）'!N58="","",'⑦2.変更活動積算内訳（PR）'!N58)</f>
        <v/>
      </c>
      <c r="O58" s="270" t="str">
        <f>IF('⑦2.変更活動積算内訳（PR）'!O58="","",'⑦2.変更活動積算内訳（PR）'!O58)</f>
        <v/>
      </c>
      <c r="P58" s="1569" t="str">
        <f>IF('⑧1.活動計画変更（PR）'!C23="選択","",IF('⑧1.活動計画変更（PR）'!C23="変更",'⑧1.活動計画変更（PR）'!C23,IF('⑧1.活動計画変更（PR）'!C23="中止","中止","")))</f>
        <v/>
      </c>
      <c r="Q58" s="249" t="s">
        <v>188</v>
      </c>
      <c r="R58" s="250"/>
      <c r="S58" s="270" t="str">
        <f>IF(SUM(T58:V58)=0,"",SUM(T58:V58))</f>
        <v/>
      </c>
      <c r="T58" s="251" t="str">
        <f>IF(M58="","",IF(P$58="中止","",M58))</f>
        <v/>
      </c>
      <c r="U58" s="251" t="str">
        <f>IF(N58="","",IF(P$58="中止","",N58))</f>
        <v/>
      </c>
      <c r="V58" s="251" t="str">
        <f>IF(O58="","",IF(P$58="中止","",O58))</f>
        <v/>
      </c>
      <c r="W58" s="1186"/>
      <c r="X58" s="1173"/>
      <c r="Y58" s="1174"/>
      <c r="Z58" s="240"/>
      <c r="AA58" s="213"/>
    </row>
    <row r="59" spans="2:27" ht="18.75" customHeight="1">
      <c r="B59" s="1176"/>
      <c r="C59" s="252" t="s">
        <v>189</v>
      </c>
      <c r="D59" s="253"/>
      <c r="E59" s="271">
        <f t="shared" ref="E59:E65" si="35">SUM(F59:H59)</f>
        <v>0</v>
      </c>
      <c r="F59" s="271" t="str">
        <f>IF('①7.積算内訳（PR）'!F58="","",'①7.積算内訳（PR）'!F58)</f>
        <v/>
      </c>
      <c r="G59" s="271" t="str">
        <f>IF('①7.積算内訳（PR）'!G58="","",'①7.積算内訳（PR）'!G58)</f>
        <v/>
      </c>
      <c r="H59" s="657" t="str">
        <f>IF('①7.積算内訳（PR）'!H58="","",'①7.積算内訳（PR）'!H58)</f>
        <v/>
      </c>
      <c r="I59" s="1570"/>
      <c r="J59" s="252" t="s">
        <v>189</v>
      </c>
      <c r="K59" s="253"/>
      <c r="L59" s="271" t="str">
        <f t="shared" ref="L59:L66" si="36">IF(SUM(M59:O59)=0,"",SUM(M59:O59))</f>
        <v/>
      </c>
      <c r="M59" s="271" t="str">
        <f>IF('⑦2.変更活動積算内訳（PR）'!M59="","",'⑦2.変更活動積算内訳（PR）'!M59)</f>
        <v/>
      </c>
      <c r="N59" s="271" t="str">
        <f>IF('⑦2.変更活動積算内訳（PR）'!N59="","",'⑦2.変更活動積算内訳（PR）'!N59)</f>
        <v/>
      </c>
      <c r="O59" s="271" t="str">
        <f>IF('⑦2.変更活動積算内訳（PR）'!O59="","",'⑦2.変更活動積算内訳（PR）'!O59)</f>
        <v/>
      </c>
      <c r="P59" s="1570"/>
      <c r="Q59" s="252" t="s">
        <v>189</v>
      </c>
      <c r="R59" s="253"/>
      <c r="S59" s="271" t="str">
        <f t="shared" ref="S59:S66" si="37">IF(SUM(T59:V59)=0,"",SUM(T59:V59))</f>
        <v/>
      </c>
      <c r="T59" s="254" t="str">
        <f t="shared" ref="T59:T66" si="38">IF(M59="","",IF(P$58="中止","",M59))</f>
        <v/>
      </c>
      <c r="U59" s="254" t="str">
        <f t="shared" ref="U59:U66" si="39">IF(N59="","",IF(P$58="中止","",N59))</f>
        <v/>
      </c>
      <c r="V59" s="254" t="str">
        <f t="shared" ref="V59:V66" si="40">IF(O59="","",IF(P$58="中止","",O59))</f>
        <v/>
      </c>
      <c r="W59" s="1171"/>
      <c r="X59" s="1168"/>
      <c r="Y59" s="1169"/>
      <c r="Z59" s="237"/>
    </row>
    <row r="60" spans="2:27" ht="18.75" customHeight="1">
      <c r="B60" s="1176"/>
      <c r="C60" s="252" t="s">
        <v>190</v>
      </c>
      <c r="D60" s="253"/>
      <c r="E60" s="271">
        <f t="shared" si="35"/>
        <v>0</v>
      </c>
      <c r="F60" s="271" t="str">
        <f>IF('①7.積算内訳（PR）'!F59="","",'①7.積算内訳（PR）'!F59)</f>
        <v/>
      </c>
      <c r="G60" s="271" t="str">
        <f>IF('①7.積算内訳（PR）'!G59="","",'①7.積算内訳（PR）'!G59)</f>
        <v/>
      </c>
      <c r="H60" s="657" t="str">
        <f>IF('①7.積算内訳（PR）'!H59="","",'①7.積算内訳（PR）'!H59)</f>
        <v/>
      </c>
      <c r="I60" s="1570"/>
      <c r="J60" s="252" t="s">
        <v>190</v>
      </c>
      <c r="K60" s="253"/>
      <c r="L60" s="271" t="str">
        <f t="shared" si="36"/>
        <v/>
      </c>
      <c r="M60" s="271" t="str">
        <f>IF('⑦2.変更活動積算内訳（PR）'!M60="","",'⑦2.変更活動積算内訳（PR）'!M60)</f>
        <v/>
      </c>
      <c r="N60" s="271" t="str">
        <f>IF('⑦2.変更活動積算内訳（PR）'!N60="","",'⑦2.変更活動積算内訳（PR）'!N60)</f>
        <v/>
      </c>
      <c r="O60" s="271" t="str">
        <f>IF('⑦2.変更活動積算内訳（PR）'!O60="","",'⑦2.変更活動積算内訳（PR）'!O60)</f>
        <v/>
      </c>
      <c r="P60" s="1570"/>
      <c r="Q60" s="252" t="s">
        <v>190</v>
      </c>
      <c r="R60" s="253"/>
      <c r="S60" s="271" t="str">
        <f t="shared" si="37"/>
        <v/>
      </c>
      <c r="T60" s="254" t="str">
        <f t="shared" si="38"/>
        <v/>
      </c>
      <c r="U60" s="254" t="str">
        <f t="shared" si="39"/>
        <v/>
      </c>
      <c r="V60" s="254" t="str">
        <f t="shared" si="40"/>
        <v/>
      </c>
      <c r="W60" s="1171"/>
      <c r="X60" s="1168"/>
      <c r="Y60" s="1169"/>
      <c r="Z60" s="237"/>
    </row>
    <row r="61" spans="2:27" ht="18.75" customHeight="1">
      <c r="B61" s="1176"/>
      <c r="C61" s="255" t="s">
        <v>191</v>
      </c>
      <c r="D61" s="253"/>
      <c r="E61" s="271">
        <f t="shared" si="35"/>
        <v>0</v>
      </c>
      <c r="F61" s="271" t="str">
        <f>IF('①7.積算内訳（PR）'!F60="","",'①7.積算内訳（PR）'!F60)</f>
        <v/>
      </c>
      <c r="G61" s="271" t="str">
        <f>IF('①7.積算内訳（PR）'!G60="","",'①7.積算内訳（PR）'!G60)</f>
        <v/>
      </c>
      <c r="H61" s="657" t="str">
        <f>IF('①7.積算内訳（PR）'!H60="","",'①7.積算内訳（PR）'!H60)</f>
        <v/>
      </c>
      <c r="I61" s="1570"/>
      <c r="J61" s="255" t="s">
        <v>191</v>
      </c>
      <c r="K61" s="253"/>
      <c r="L61" s="271" t="str">
        <f t="shared" si="36"/>
        <v/>
      </c>
      <c r="M61" s="271" t="str">
        <f>IF('⑦2.変更活動積算内訳（PR）'!M61="","",'⑦2.変更活動積算内訳（PR）'!M61)</f>
        <v/>
      </c>
      <c r="N61" s="271" t="str">
        <f>IF('⑦2.変更活動積算内訳（PR）'!N61="","",'⑦2.変更活動積算内訳（PR）'!N61)</f>
        <v/>
      </c>
      <c r="O61" s="271" t="str">
        <f>IF('⑦2.変更活動積算内訳（PR）'!O61="","",'⑦2.変更活動積算内訳（PR）'!O61)</f>
        <v/>
      </c>
      <c r="P61" s="1570"/>
      <c r="Q61" s="255" t="s">
        <v>191</v>
      </c>
      <c r="R61" s="253"/>
      <c r="S61" s="271" t="str">
        <f t="shared" si="37"/>
        <v/>
      </c>
      <c r="T61" s="254" t="str">
        <f t="shared" si="38"/>
        <v/>
      </c>
      <c r="U61" s="254" t="str">
        <f t="shared" si="39"/>
        <v/>
      </c>
      <c r="V61" s="254" t="str">
        <f t="shared" si="40"/>
        <v/>
      </c>
      <c r="W61" s="1171"/>
      <c r="X61" s="1168"/>
      <c r="Y61" s="1169"/>
      <c r="Z61" s="237"/>
    </row>
    <row r="62" spans="2:27" ht="18.75" customHeight="1">
      <c r="B62" s="1176"/>
      <c r="C62" s="252" t="s">
        <v>192</v>
      </c>
      <c r="D62" s="253"/>
      <c r="E62" s="271">
        <f t="shared" si="35"/>
        <v>0</v>
      </c>
      <c r="F62" s="271" t="str">
        <f>IF('①7.積算内訳（PR）'!F61="","",'①7.積算内訳（PR）'!F61)</f>
        <v/>
      </c>
      <c r="G62" s="271" t="str">
        <f>IF('①7.積算内訳（PR）'!G61="","",'①7.積算内訳（PR）'!G61)</f>
        <v/>
      </c>
      <c r="H62" s="657" t="str">
        <f>IF('①7.積算内訳（PR）'!H61="","",'①7.積算内訳（PR）'!H61)</f>
        <v/>
      </c>
      <c r="I62" s="1570"/>
      <c r="J62" s="252" t="s">
        <v>192</v>
      </c>
      <c r="K62" s="253"/>
      <c r="L62" s="271" t="str">
        <f t="shared" si="36"/>
        <v/>
      </c>
      <c r="M62" s="271" t="str">
        <f>IF('⑦2.変更活動積算内訳（PR）'!M62="","",'⑦2.変更活動積算内訳（PR）'!M62)</f>
        <v/>
      </c>
      <c r="N62" s="271" t="str">
        <f>IF('⑦2.変更活動積算内訳（PR）'!N62="","",'⑦2.変更活動積算内訳（PR）'!N62)</f>
        <v/>
      </c>
      <c r="O62" s="271" t="str">
        <f>IF('⑦2.変更活動積算内訳（PR）'!O62="","",'⑦2.変更活動積算内訳（PR）'!O62)</f>
        <v/>
      </c>
      <c r="P62" s="1570"/>
      <c r="Q62" s="252" t="s">
        <v>192</v>
      </c>
      <c r="R62" s="253"/>
      <c r="S62" s="271" t="str">
        <f t="shared" si="37"/>
        <v/>
      </c>
      <c r="T62" s="254" t="str">
        <f t="shared" si="38"/>
        <v/>
      </c>
      <c r="U62" s="254" t="str">
        <f t="shared" si="39"/>
        <v/>
      </c>
      <c r="V62" s="254" t="str">
        <f t="shared" si="40"/>
        <v/>
      </c>
      <c r="W62" s="1171"/>
      <c r="X62" s="1168"/>
      <c r="Y62" s="1169"/>
      <c r="Z62" s="240"/>
      <c r="AA62" s="213"/>
    </row>
    <row r="63" spans="2:27" ht="18.75" customHeight="1">
      <c r="B63" s="1176"/>
      <c r="C63" s="252" t="s">
        <v>193</v>
      </c>
      <c r="D63" s="253"/>
      <c r="E63" s="271">
        <f t="shared" si="35"/>
        <v>0</v>
      </c>
      <c r="F63" s="658" t="str">
        <f>IF('①7.積算内訳（PR）'!F62="","",'①7.積算内訳（PR）'!F62)</f>
        <v/>
      </c>
      <c r="G63" s="658" t="str">
        <f>IF('①7.積算内訳（PR）'!G62="","",'①7.積算内訳（PR）'!G62)</f>
        <v/>
      </c>
      <c r="H63" s="657" t="str">
        <f>IF('①7.積算内訳（PR）'!H62="","",'①7.積算内訳（PR）'!H62)</f>
        <v/>
      </c>
      <c r="I63" s="1570"/>
      <c r="J63" s="252" t="s">
        <v>193</v>
      </c>
      <c r="K63" s="253"/>
      <c r="L63" s="271" t="str">
        <f t="shared" si="36"/>
        <v/>
      </c>
      <c r="M63" s="658" t="str">
        <f>IF('⑦2.変更活動積算内訳（PR）'!M63="","",'⑦2.変更活動積算内訳（PR）'!M63)</f>
        <v/>
      </c>
      <c r="N63" s="658" t="str">
        <f>IF('⑦2.変更活動積算内訳（PR）'!N63="","",'⑦2.変更活動積算内訳（PR）'!N63)</f>
        <v/>
      </c>
      <c r="O63" s="658" t="str">
        <f>IF('⑦2.変更活動積算内訳（PR）'!O63="","",'⑦2.変更活動積算内訳（PR）'!O63)</f>
        <v/>
      </c>
      <c r="P63" s="1570"/>
      <c r="Q63" s="252" t="s">
        <v>193</v>
      </c>
      <c r="R63" s="253"/>
      <c r="S63" s="271" t="str">
        <f t="shared" si="37"/>
        <v/>
      </c>
      <c r="T63" s="256" t="str">
        <f t="shared" si="38"/>
        <v/>
      </c>
      <c r="U63" s="256" t="str">
        <f t="shared" si="39"/>
        <v/>
      </c>
      <c r="V63" s="256" t="str">
        <f t="shared" si="40"/>
        <v/>
      </c>
      <c r="W63" s="1171"/>
      <c r="X63" s="1168"/>
      <c r="Y63" s="1169"/>
      <c r="Z63" s="240"/>
      <c r="AA63" s="213"/>
    </row>
    <row r="64" spans="2:27" ht="18.75" customHeight="1">
      <c r="B64" s="1176"/>
      <c r="C64" s="257" t="s">
        <v>194</v>
      </c>
      <c r="D64" s="253"/>
      <c r="E64" s="271">
        <f t="shared" si="35"/>
        <v>0</v>
      </c>
      <c r="F64" s="271" t="str">
        <f>IF('①7.積算内訳（PR）'!F63="","",'①7.積算内訳（PR）'!F63)</f>
        <v/>
      </c>
      <c r="G64" s="271" t="str">
        <f>IF('①7.積算内訳（PR）'!G63="","",'①7.積算内訳（PR）'!G63)</f>
        <v/>
      </c>
      <c r="H64" s="657" t="str">
        <f>IF('①7.積算内訳（PR）'!H63="","",'①7.積算内訳（PR）'!H63)</f>
        <v/>
      </c>
      <c r="I64" s="1570"/>
      <c r="J64" s="257" t="s">
        <v>194</v>
      </c>
      <c r="K64" s="253"/>
      <c r="L64" s="271" t="str">
        <f t="shared" si="36"/>
        <v/>
      </c>
      <c r="M64" s="271" t="str">
        <f>IF('⑦2.変更活動積算内訳（PR）'!M64="","",'⑦2.変更活動積算内訳（PR）'!M64)</f>
        <v/>
      </c>
      <c r="N64" s="271" t="str">
        <f>IF('⑦2.変更活動積算内訳（PR）'!N64="","",'⑦2.変更活動積算内訳（PR）'!N64)</f>
        <v/>
      </c>
      <c r="O64" s="271" t="str">
        <f>IF('⑦2.変更活動積算内訳（PR）'!O64="","",'⑦2.変更活動積算内訳（PR）'!O64)</f>
        <v/>
      </c>
      <c r="P64" s="1570"/>
      <c r="Q64" s="257" t="s">
        <v>194</v>
      </c>
      <c r="R64" s="253"/>
      <c r="S64" s="271" t="str">
        <f t="shared" si="37"/>
        <v/>
      </c>
      <c r="T64" s="254" t="str">
        <f t="shared" si="38"/>
        <v/>
      </c>
      <c r="U64" s="254" t="str">
        <f t="shared" si="39"/>
        <v/>
      </c>
      <c r="V64" s="254" t="str">
        <f t="shared" si="40"/>
        <v/>
      </c>
      <c r="W64" s="1171"/>
      <c r="X64" s="1168"/>
      <c r="Y64" s="1169"/>
      <c r="Z64" s="240"/>
      <c r="AA64" s="213"/>
    </row>
    <row r="65" spans="1:27" ht="18.75" customHeight="1">
      <c r="B65" s="1176"/>
      <c r="C65" s="252" t="s">
        <v>195</v>
      </c>
      <c r="D65" s="253"/>
      <c r="E65" s="271">
        <f t="shared" si="35"/>
        <v>0</v>
      </c>
      <c r="F65" s="271" t="str">
        <f>IF('①7.積算内訳（PR）'!F64="","",'①7.積算内訳（PR）'!F64)</f>
        <v/>
      </c>
      <c r="G65" s="271" t="str">
        <f>IF('①7.積算内訳（PR）'!G64="","",'①7.積算内訳（PR）'!G64)</f>
        <v/>
      </c>
      <c r="H65" s="657" t="str">
        <f>IF('①7.積算内訳（PR）'!H64="","",'①7.積算内訳（PR）'!H64)</f>
        <v/>
      </c>
      <c r="I65" s="1570"/>
      <c r="J65" s="252" t="s">
        <v>195</v>
      </c>
      <c r="K65" s="253"/>
      <c r="L65" s="271" t="str">
        <f t="shared" si="36"/>
        <v/>
      </c>
      <c r="M65" s="271" t="str">
        <f>IF('⑦2.変更活動積算内訳（PR）'!M65="","",'⑦2.変更活動積算内訳（PR）'!M65)</f>
        <v/>
      </c>
      <c r="N65" s="271" t="str">
        <f>IF('⑦2.変更活動積算内訳（PR）'!N65="","",'⑦2.変更活動積算内訳（PR）'!N65)</f>
        <v/>
      </c>
      <c r="O65" s="271" t="str">
        <f>IF('⑦2.変更活動積算内訳（PR）'!O65="","",'⑦2.変更活動積算内訳（PR）'!O65)</f>
        <v/>
      </c>
      <c r="P65" s="1570"/>
      <c r="Q65" s="252" t="s">
        <v>195</v>
      </c>
      <c r="R65" s="253"/>
      <c r="S65" s="271" t="str">
        <f t="shared" si="37"/>
        <v/>
      </c>
      <c r="T65" s="254" t="str">
        <f t="shared" si="38"/>
        <v/>
      </c>
      <c r="U65" s="254" t="str">
        <f t="shared" si="39"/>
        <v/>
      </c>
      <c r="V65" s="254" t="str">
        <f t="shared" si="40"/>
        <v/>
      </c>
      <c r="W65" s="1171"/>
      <c r="X65" s="1168"/>
      <c r="Y65" s="1169"/>
      <c r="Z65" s="240"/>
      <c r="AA65" s="213"/>
    </row>
    <row r="66" spans="1:27" ht="18.75" customHeight="1" thickBot="1">
      <c r="B66" s="1177"/>
      <c r="C66" s="258" t="s">
        <v>196</v>
      </c>
      <c r="D66" s="662" t="str">
        <f>IF('①7.積算内訳（PR）'!D65="","",'①7.積算内訳（PR）'!D65)</f>
        <v/>
      </c>
      <c r="E66" s="272">
        <f>SUM(F66:H66)</f>
        <v>0</v>
      </c>
      <c r="F66" s="272" t="str">
        <f>IF('①7.積算内訳（PR）'!F65="","",'①7.積算内訳（PR）'!F65)</f>
        <v/>
      </c>
      <c r="G66" s="272" t="str">
        <f>IF('①7.積算内訳（PR）'!G65="","",'①7.積算内訳（PR）'!G65)</f>
        <v/>
      </c>
      <c r="H66" s="659" t="str">
        <f>IF('①7.積算内訳（PR）'!H65="","",'①7.積算内訳（PR）'!H65)</f>
        <v/>
      </c>
      <c r="I66" s="1571"/>
      <c r="J66" s="258" t="s">
        <v>196</v>
      </c>
      <c r="K66" s="259"/>
      <c r="L66" s="272" t="str">
        <f t="shared" si="36"/>
        <v/>
      </c>
      <c r="M66" s="272" t="str">
        <f>IF('⑦2.変更活動積算内訳（PR）'!M66="","",'⑦2.変更活動積算内訳（PR）'!M66)</f>
        <v/>
      </c>
      <c r="N66" s="272" t="str">
        <f>IF('⑦2.変更活動積算内訳（PR）'!N66="","",'⑦2.変更活動積算内訳（PR）'!N66)</f>
        <v/>
      </c>
      <c r="O66" s="272" t="str">
        <f>IF('⑦2.変更活動積算内訳（PR）'!O66="","",'⑦2.変更活動積算内訳（PR）'!O66)</f>
        <v/>
      </c>
      <c r="P66" s="1571"/>
      <c r="Q66" s="258" t="s">
        <v>196</v>
      </c>
      <c r="R66" s="259"/>
      <c r="S66" s="272" t="str">
        <f t="shared" si="37"/>
        <v/>
      </c>
      <c r="T66" s="260" t="str">
        <f t="shared" si="38"/>
        <v/>
      </c>
      <c r="U66" s="260" t="str">
        <f t="shared" si="39"/>
        <v/>
      </c>
      <c r="V66" s="260" t="str">
        <f t="shared" si="40"/>
        <v/>
      </c>
      <c r="W66" s="1172"/>
      <c r="X66" s="1193"/>
      <c r="Y66" s="1194"/>
      <c r="Z66" s="240"/>
      <c r="AA66" s="213"/>
    </row>
    <row r="67" spans="1:27" ht="37.5" hidden="1" customHeight="1">
      <c r="B67" s="268" t="str">
        <f>IF('①4.事業内容（PR）'!B11="","",'①4.事業内容（PR）'!B11)</f>
        <v/>
      </c>
      <c r="C67" s="1199" t="str">
        <f>IF('①4.事業内容（PR）'!C11="","",'①4.事業内容（PR）'!C11)</f>
        <v/>
      </c>
      <c r="D67" s="1200"/>
      <c r="E67" s="269">
        <f>SUM(E68:E76)</f>
        <v>0</v>
      </c>
      <c r="F67" s="269">
        <f>SUM(F68:F76)</f>
        <v>0</v>
      </c>
      <c r="G67" s="269">
        <f>SUM(G68:G76)</f>
        <v>0</v>
      </c>
      <c r="H67" s="661">
        <f>SUM(H68:H76)</f>
        <v>0</v>
      </c>
      <c r="I67" s="664" t="str">
        <f>IF(B67="","",IF(I68="中止","",B67))</f>
        <v/>
      </c>
      <c r="J67" s="1199" t="str">
        <f>IF('⑦2.変更活動積算内訳（PR）'!J67="","",'⑦2.変更活動積算内訳（PR）'!J67)</f>
        <v/>
      </c>
      <c r="K67" s="1200" t="str">
        <f>IF('⑦2.変更活動積算内訳（PR）'!K67="","",'⑦2.変更活動積算内訳（PR）'!K67)</f>
        <v/>
      </c>
      <c r="L67" s="269" t="str">
        <f>IF(SUM(L68:L76)=0,"",SUM(L68:L76))</f>
        <v/>
      </c>
      <c r="M67" s="269" t="str">
        <f>IF(SUM(M68:M76)=0,"",SUM(M68:M76))</f>
        <v/>
      </c>
      <c r="N67" s="269" t="str">
        <f>IF(SUM(N68:N76)=0,"",SUM(N68:N76))</f>
        <v/>
      </c>
      <c r="O67" s="269" t="str">
        <f>IF(SUM(O68:O76)=0,"",SUM(O68:O76))</f>
        <v/>
      </c>
      <c r="P67" s="664" t="str">
        <f>IF(I67="","",IF('⑧1.活動計画変更（PR）'!B68="報告済","報告済",I67))</f>
        <v/>
      </c>
      <c r="Q67" s="1199" t="str">
        <f>IF(J67="","",IF('⑧1.活動計画変更（PR）'!C26="変更",'⑧1.活動計画変更（PR）'!D26,IF('⑧1.活動計画変更（PR）'!C26="中止","",'⑧2.変更活動積算内訳（PR）'!J67)))</f>
        <v/>
      </c>
      <c r="R67" s="1200"/>
      <c r="S67" s="269" t="str">
        <f>IF(SUM(S68:S76)=0,"",SUM(S68:S76))</f>
        <v/>
      </c>
      <c r="T67" s="269" t="str">
        <f>IF(SUM(T68:T76)=0,"",SUM(T68:T76))</f>
        <v/>
      </c>
      <c r="U67" s="269" t="str">
        <f>IF(SUM(U68:U76)=0,"",SUM(U68:U76))</f>
        <v/>
      </c>
      <c r="V67" s="269" t="str">
        <f>IF(SUM(V68:V76)=0,"",SUM(V68:V76))</f>
        <v/>
      </c>
      <c r="W67" s="263"/>
      <c r="X67" s="1201"/>
      <c r="Y67" s="1202"/>
      <c r="Z67" s="237"/>
    </row>
    <row r="68" spans="1:27" ht="18.75" hidden="1" customHeight="1">
      <c r="B68" s="1175"/>
      <c r="C68" s="249" t="s">
        <v>188</v>
      </c>
      <c r="D68" s="250"/>
      <c r="E68" s="270">
        <f>SUM(F68:H68)</f>
        <v>0</v>
      </c>
      <c r="F68" s="270" t="str">
        <f>IF('①7.積算内訳（PR）'!F67="","",'①7.積算内訳（PR）'!F67)</f>
        <v/>
      </c>
      <c r="G68" s="270" t="str">
        <f>IF('①7.積算内訳（PR）'!G67="","",'①7.積算内訳（PR）'!G67)</f>
        <v/>
      </c>
      <c r="H68" s="656" t="str">
        <f>IF('①7.積算内訳（PR）'!H67="","",'①7.積算内訳（PR）'!H67)</f>
        <v/>
      </c>
      <c r="I68" s="1569" t="str">
        <f>IF('⑦1.活動計画変更（PR）'!C19="選択","",IF('⑦1.活動計画変更（PR）'!C19="変更",'⑦1.活動計画変更（PR）'!C19,IF('⑦1.活動計画変更（PR）'!C19="中止","中止","")))</f>
        <v/>
      </c>
      <c r="J68" s="249" t="s">
        <v>188</v>
      </c>
      <c r="K68" s="250"/>
      <c r="L68" s="270" t="str">
        <f>IF(SUM(M68:O68)=0,"",SUM(M68:O68))</f>
        <v/>
      </c>
      <c r="M68" s="270" t="str">
        <f>IF('⑦2.変更活動積算内訳（PR）'!M68="","",'⑦2.変更活動積算内訳（PR）'!M68)</f>
        <v/>
      </c>
      <c r="N68" s="270" t="str">
        <f>IF('⑦2.変更活動積算内訳（PR）'!N68="","",'⑦2.変更活動積算内訳（PR）'!N68)</f>
        <v/>
      </c>
      <c r="O68" s="270" t="str">
        <f>IF('⑦2.変更活動積算内訳（PR）'!O68="","",'⑦2.変更活動積算内訳（PR）'!O68)</f>
        <v/>
      </c>
      <c r="P68" s="1569" t="str">
        <f>IF('⑧1.活動計画変更（PR）'!C26="選択","",IF('⑧1.活動計画変更（PR）'!C26="変更",'⑧1.活動計画変更（PR）'!C26,IF('⑧1.活動計画変更（PR）'!C26="中止","中止","")))</f>
        <v/>
      </c>
      <c r="Q68" s="249" t="s">
        <v>188</v>
      </c>
      <c r="R68" s="250"/>
      <c r="S68" s="270" t="str">
        <f>IF(SUM(T68:V68)=0,"",SUM(T68:V68))</f>
        <v/>
      </c>
      <c r="T68" s="251" t="str">
        <f>IF(M68="","",IF(P$68="中止","",M68))</f>
        <v/>
      </c>
      <c r="U68" s="251" t="str">
        <f>IF(N68="","",IF(P$68="中止","",N68))</f>
        <v/>
      </c>
      <c r="V68" s="251" t="str">
        <f>IF(O68="","",IF(P$68="中止","",O68))</f>
        <v/>
      </c>
      <c r="W68" s="1186"/>
      <c r="X68" s="1173"/>
      <c r="Y68" s="1174"/>
      <c r="Z68" s="240"/>
      <c r="AA68" s="213"/>
    </row>
    <row r="69" spans="1:27" ht="18.75" hidden="1" customHeight="1">
      <c r="B69" s="1176"/>
      <c r="C69" s="252" t="s">
        <v>189</v>
      </c>
      <c r="D69" s="253"/>
      <c r="E69" s="271">
        <f t="shared" ref="E69:E75" si="41">SUM(F69:H69)</f>
        <v>0</v>
      </c>
      <c r="F69" s="271" t="str">
        <f>IF('①7.積算内訳（PR）'!F68="","",'①7.積算内訳（PR）'!F68)</f>
        <v/>
      </c>
      <c r="G69" s="271" t="str">
        <f>IF('①7.積算内訳（PR）'!G68="","",'①7.積算内訳（PR）'!G68)</f>
        <v/>
      </c>
      <c r="H69" s="657" t="str">
        <f>IF('①7.積算内訳（PR）'!H68="","",'①7.積算内訳（PR）'!H68)</f>
        <v/>
      </c>
      <c r="I69" s="1570"/>
      <c r="J69" s="252" t="s">
        <v>189</v>
      </c>
      <c r="K69" s="253"/>
      <c r="L69" s="271" t="str">
        <f t="shared" ref="L69:L76" si="42">IF(SUM(M69:O69)=0,"",SUM(M69:O69))</f>
        <v/>
      </c>
      <c r="M69" s="271" t="str">
        <f>IF('⑦2.変更活動積算内訳（PR）'!M69="","",'⑦2.変更活動積算内訳（PR）'!M69)</f>
        <v/>
      </c>
      <c r="N69" s="271" t="str">
        <f>IF('⑦2.変更活動積算内訳（PR）'!N69="","",'⑦2.変更活動積算内訳（PR）'!N69)</f>
        <v/>
      </c>
      <c r="O69" s="271" t="str">
        <f>IF('⑦2.変更活動積算内訳（PR）'!O69="","",'⑦2.変更活動積算内訳（PR）'!O69)</f>
        <v/>
      </c>
      <c r="P69" s="1570"/>
      <c r="Q69" s="252" t="s">
        <v>189</v>
      </c>
      <c r="R69" s="253"/>
      <c r="S69" s="271" t="str">
        <f t="shared" ref="S69:S76" si="43">IF(SUM(T69:V69)=0,"",SUM(T69:V69))</f>
        <v/>
      </c>
      <c r="T69" s="254" t="str">
        <f t="shared" ref="T69:T76" si="44">IF(M69="","",IF(P$68="中止","",M69))</f>
        <v/>
      </c>
      <c r="U69" s="254" t="str">
        <f t="shared" ref="U69:U76" si="45">IF(N69="","",IF(P$68="中止","",N69))</f>
        <v/>
      </c>
      <c r="V69" s="254" t="str">
        <f t="shared" ref="V69:V76" si="46">IF(O69="","",IF(P$68="中止","",O69))</f>
        <v/>
      </c>
      <c r="W69" s="1171"/>
      <c r="X69" s="1168"/>
      <c r="Y69" s="1169"/>
      <c r="Z69" s="237"/>
    </row>
    <row r="70" spans="1:27" ht="18.75" hidden="1" customHeight="1">
      <c r="B70" s="1176"/>
      <c r="C70" s="252" t="s">
        <v>190</v>
      </c>
      <c r="D70" s="253"/>
      <c r="E70" s="271">
        <f t="shared" si="41"/>
        <v>0</v>
      </c>
      <c r="F70" s="271" t="str">
        <f>IF('①7.積算内訳（PR）'!F69="","",'①7.積算内訳（PR）'!F69)</f>
        <v/>
      </c>
      <c r="G70" s="271" t="str">
        <f>IF('①7.積算内訳（PR）'!G69="","",'①7.積算内訳（PR）'!G69)</f>
        <v/>
      </c>
      <c r="H70" s="657" t="str">
        <f>IF('①7.積算内訳（PR）'!H69="","",'①7.積算内訳（PR）'!H69)</f>
        <v/>
      </c>
      <c r="I70" s="1570"/>
      <c r="J70" s="252" t="s">
        <v>190</v>
      </c>
      <c r="K70" s="253"/>
      <c r="L70" s="271" t="str">
        <f t="shared" si="42"/>
        <v/>
      </c>
      <c r="M70" s="271" t="str">
        <f>IF('⑦2.変更活動積算内訳（PR）'!M70="","",'⑦2.変更活動積算内訳（PR）'!M70)</f>
        <v/>
      </c>
      <c r="N70" s="271" t="str">
        <f>IF('⑦2.変更活動積算内訳（PR）'!N70="","",'⑦2.変更活動積算内訳（PR）'!N70)</f>
        <v/>
      </c>
      <c r="O70" s="271" t="str">
        <f>IF('⑦2.変更活動積算内訳（PR）'!O70="","",'⑦2.変更活動積算内訳（PR）'!O70)</f>
        <v/>
      </c>
      <c r="P70" s="1570"/>
      <c r="Q70" s="252" t="s">
        <v>190</v>
      </c>
      <c r="R70" s="253"/>
      <c r="S70" s="271" t="str">
        <f t="shared" si="43"/>
        <v/>
      </c>
      <c r="T70" s="254" t="str">
        <f t="shared" si="44"/>
        <v/>
      </c>
      <c r="U70" s="254" t="str">
        <f t="shared" si="45"/>
        <v/>
      </c>
      <c r="V70" s="254" t="str">
        <f t="shared" si="46"/>
        <v/>
      </c>
      <c r="W70" s="1171"/>
      <c r="X70" s="1168"/>
      <c r="Y70" s="1169"/>
      <c r="Z70" s="237"/>
    </row>
    <row r="71" spans="1:27" ht="18.75" hidden="1" customHeight="1">
      <c r="B71" s="1176"/>
      <c r="C71" s="255" t="s">
        <v>191</v>
      </c>
      <c r="D71" s="253"/>
      <c r="E71" s="271">
        <f t="shared" si="41"/>
        <v>0</v>
      </c>
      <c r="F71" s="271" t="str">
        <f>IF('①7.積算内訳（PR）'!F70="","",'①7.積算内訳（PR）'!F70)</f>
        <v/>
      </c>
      <c r="G71" s="271" t="str">
        <f>IF('①7.積算内訳（PR）'!G70="","",'①7.積算内訳（PR）'!G70)</f>
        <v/>
      </c>
      <c r="H71" s="657" t="str">
        <f>IF('①7.積算内訳（PR）'!H70="","",'①7.積算内訳（PR）'!H70)</f>
        <v/>
      </c>
      <c r="I71" s="1570"/>
      <c r="J71" s="255" t="s">
        <v>191</v>
      </c>
      <c r="K71" s="253"/>
      <c r="L71" s="271" t="str">
        <f t="shared" si="42"/>
        <v/>
      </c>
      <c r="M71" s="271" t="str">
        <f>IF('⑦2.変更活動積算内訳（PR）'!M71="","",'⑦2.変更活動積算内訳（PR）'!M71)</f>
        <v/>
      </c>
      <c r="N71" s="271" t="str">
        <f>IF('⑦2.変更活動積算内訳（PR）'!N71="","",'⑦2.変更活動積算内訳（PR）'!N71)</f>
        <v/>
      </c>
      <c r="O71" s="271" t="str">
        <f>IF('⑦2.変更活動積算内訳（PR）'!O71="","",'⑦2.変更活動積算内訳（PR）'!O71)</f>
        <v/>
      </c>
      <c r="P71" s="1570"/>
      <c r="Q71" s="255" t="s">
        <v>191</v>
      </c>
      <c r="R71" s="253"/>
      <c r="S71" s="271" t="str">
        <f t="shared" si="43"/>
        <v/>
      </c>
      <c r="T71" s="254" t="str">
        <f t="shared" si="44"/>
        <v/>
      </c>
      <c r="U71" s="254" t="str">
        <f t="shared" si="45"/>
        <v/>
      </c>
      <c r="V71" s="254" t="str">
        <f t="shared" si="46"/>
        <v/>
      </c>
      <c r="W71" s="1171"/>
      <c r="X71" s="1168"/>
      <c r="Y71" s="1169"/>
      <c r="Z71" s="237"/>
    </row>
    <row r="72" spans="1:27" ht="18.75" hidden="1" customHeight="1">
      <c r="B72" s="1176"/>
      <c r="C72" s="252" t="s">
        <v>192</v>
      </c>
      <c r="D72" s="253"/>
      <c r="E72" s="271">
        <f t="shared" si="41"/>
        <v>0</v>
      </c>
      <c r="F72" s="271" t="str">
        <f>IF('①7.積算内訳（PR）'!F71="","",'①7.積算内訳（PR）'!F71)</f>
        <v/>
      </c>
      <c r="G72" s="271" t="str">
        <f>IF('①7.積算内訳（PR）'!G71="","",'①7.積算内訳（PR）'!G71)</f>
        <v/>
      </c>
      <c r="H72" s="657" t="str">
        <f>IF('①7.積算内訳（PR）'!H71="","",'①7.積算内訳（PR）'!H71)</f>
        <v/>
      </c>
      <c r="I72" s="1570"/>
      <c r="J72" s="252" t="s">
        <v>192</v>
      </c>
      <c r="K72" s="253"/>
      <c r="L72" s="271" t="str">
        <f t="shared" si="42"/>
        <v/>
      </c>
      <c r="M72" s="271" t="str">
        <f>IF('⑦2.変更活動積算内訳（PR）'!M72="","",'⑦2.変更活動積算内訳（PR）'!M72)</f>
        <v/>
      </c>
      <c r="N72" s="271" t="str">
        <f>IF('⑦2.変更活動積算内訳（PR）'!N72="","",'⑦2.変更活動積算内訳（PR）'!N72)</f>
        <v/>
      </c>
      <c r="O72" s="271" t="str">
        <f>IF('⑦2.変更活動積算内訳（PR）'!O72="","",'⑦2.変更活動積算内訳（PR）'!O72)</f>
        <v/>
      </c>
      <c r="P72" s="1570"/>
      <c r="Q72" s="252" t="s">
        <v>192</v>
      </c>
      <c r="R72" s="253"/>
      <c r="S72" s="271" t="str">
        <f t="shared" si="43"/>
        <v/>
      </c>
      <c r="T72" s="254" t="str">
        <f t="shared" si="44"/>
        <v/>
      </c>
      <c r="U72" s="254" t="str">
        <f t="shared" si="45"/>
        <v/>
      </c>
      <c r="V72" s="254" t="str">
        <f t="shared" si="46"/>
        <v/>
      </c>
      <c r="W72" s="1171"/>
      <c r="X72" s="1168"/>
      <c r="Y72" s="1169"/>
      <c r="Z72" s="240"/>
      <c r="AA72" s="213"/>
    </row>
    <row r="73" spans="1:27" ht="18.75" hidden="1" customHeight="1">
      <c r="B73" s="1176"/>
      <c r="C73" s="252" t="s">
        <v>193</v>
      </c>
      <c r="D73" s="253"/>
      <c r="E73" s="271">
        <f t="shared" si="41"/>
        <v>0</v>
      </c>
      <c r="F73" s="658" t="str">
        <f>IF('①7.積算内訳（PR）'!F72="","",'①7.積算内訳（PR）'!F72)</f>
        <v/>
      </c>
      <c r="G73" s="658" t="str">
        <f>IF('①7.積算内訳（PR）'!G72="","",'①7.積算内訳（PR）'!G72)</f>
        <v/>
      </c>
      <c r="H73" s="657" t="str">
        <f>IF('①7.積算内訳（PR）'!H72="","",'①7.積算内訳（PR）'!H72)</f>
        <v/>
      </c>
      <c r="I73" s="1570"/>
      <c r="J73" s="252" t="s">
        <v>193</v>
      </c>
      <c r="K73" s="253"/>
      <c r="L73" s="271" t="str">
        <f t="shared" si="42"/>
        <v/>
      </c>
      <c r="M73" s="658" t="str">
        <f>IF('⑦2.変更活動積算内訳（PR）'!M73="","",'⑦2.変更活動積算内訳（PR）'!M73)</f>
        <v/>
      </c>
      <c r="N73" s="658" t="str">
        <f>IF('⑦2.変更活動積算内訳（PR）'!N73="","",'⑦2.変更活動積算内訳（PR）'!N73)</f>
        <v/>
      </c>
      <c r="O73" s="658" t="str">
        <f>IF('⑦2.変更活動積算内訳（PR）'!O73="","",'⑦2.変更活動積算内訳（PR）'!O73)</f>
        <v/>
      </c>
      <c r="P73" s="1570"/>
      <c r="Q73" s="252" t="s">
        <v>193</v>
      </c>
      <c r="R73" s="253"/>
      <c r="S73" s="271" t="str">
        <f t="shared" si="43"/>
        <v/>
      </c>
      <c r="T73" s="256" t="str">
        <f t="shared" si="44"/>
        <v/>
      </c>
      <c r="U73" s="256" t="str">
        <f t="shared" si="45"/>
        <v/>
      </c>
      <c r="V73" s="256" t="str">
        <f t="shared" si="46"/>
        <v/>
      </c>
      <c r="W73" s="1171"/>
      <c r="X73" s="1191"/>
      <c r="Y73" s="1192"/>
      <c r="Z73" s="240"/>
      <c r="AA73" s="213"/>
    </row>
    <row r="74" spans="1:27" ht="18.75" hidden="1" customHeight="1">
      <c r="B74" s="1176"/>
      <c r="C74" s="257" t="s">
        <v>194</v>
      </c>
      <c r="D74" s="253"/>
      <c r="E74" s="271">
        <f t="shared" si="41"/>
        <v>0</v>
      </c>
      <c r="F74" s="271" t="str">
        <f>IF('①7.積算内訳（PR）'!F73="","",'①7.積算内訳（PR）'!F73)</f>
        <v/>
      </c>
      <c r="G74" s="271" t="str">
        <f>IF('①7.積算内訳（PR）'!G73="","",'①7.積算内訳（PR）'!G73)</f>
        <v/>
      </c>
      <c r="H74" s="657" t="str">
        <f>IF('①7.積算内訳（PR）'!H73="","",'①7.積算内訳（PR）'!H73)</f>
        <v/>
      </c>
      <c r="I74" s="1570"/>
      <c r="J74" s="257" t="s">
        <v>194</v>
      </c>
      <c r="K74" s="253"/>
      <c r="L74" s="271" t="str">
        <f t="shared" si="42"/>
        <v/>
      </c>
      <c r="M74" s="271" t="str">
        <f>IF('⑦2.変更活動積算内訳（PR）'!M74="","",'⑦2.変更活動積算内訳（PR）'!M74)</f>
        <v/>
      </c>
      <c r="N74" s="271" t="str">
        <f>IF('⑦2.変更活動積算内訳（PR）'!N74="","",'⑦2.変更活動積算内訳（PR）'!N74)</f>
        <v/>
      </c>
      <c r="O74" s="271" t="str">
        <f>IF('⑦2.変更活動積算内訳（PR）'!O74="","",'⑦2.変更活動積算内訳（PR）'!O74)</f>
        <v/>
      </c>
      <c r="P74" s="1570"/>
      <c r="Q74" s="257" t="s">
        <v>194</v>
      </c>
      <c r="R74" s="253"/>
      <c r="S74" s="271" t="str">
        <f t="shared" si="43"/>
        <v/>
      </c>
      <c r="T74" s="254" t="str">
        <f t="shared" si="44"/>
        <v/>
      </c>
      <c r="U74" s="254" t="str">
        <f t="shared" si="45"/>
        <v/>
      </c>
      <c r="V74" s="254" t="str">
        <f t="shared" si="46"/>
        <v/>
      </c>
      <c r="W74" s="1171"/>
      <c r="X74" s="1168"/>
      <c r="Y74" s="1169"/>
      <c r="Z74" s="240"/>
      <c r="AA74" s="213"/>
    </row>
    <row r="75" spans="1:27" ht="18.75" hidden="1" customHeight="1">
      <c r="B75" s="1176"/>
      <c r="C75" s="252" t="s">
        <v>195</v>
      </c>
      <c r="D75" s="253"/>
      <c r="E75" s="271">
        <f t="shared" si="41"/>
        <v>0</v>
      </c>
      <c r="F75" s="271" t="str">
        <f>IF('①7.積算内訳（PR）'!F74="","",'①7.積算内訳（PR）'!F74)</f>
        <v/>
      </c>
      <c r="G75" s="271" t="str">
        <f>IF('①7.積算内訳（PR）'!G74="","",'①7.積算内訳（PR）'!G74)</f>
        <v/>
      </c>
      <c r="H75" s="657" t="str">
        <f>IF('①7.積算内訳（PR）'!H74="","",'①7.積算内訳（PR）'!H74)</f>
        <v/>
      </c>
      <c r="I75" s="1570"/>
      <c r="J75" s="252" t="s">
        <v>195</v>
      </c>
      <c r="K75" s="253"/>
      <c r="L75" s="271" t="str">
        <f t="shared" si="42"/>
        <v/>
      </c>
      <c r="M75" s="271" t="str">
        <f>IF('⑦2.変更活動積算内訳（PR）'!M75="","",'⑦2.変更活動積算内訳（PR）'!M75)</f>
        <v/>
      </c>
      <c r="N75" s="271" t="str">
        <f>IF('⑦2.変更活動積算内訳（PR）'!N75="","",'⑦2.変更活動積算内訳（PR）'!N75)</f>
        <v/>
      </c>
      <c r="O75" s="271" t="str">
        <f>IF('⑦2.変更活動積算内訳（PR）'!O75="","",'⑦2.変更活動積算内訳（PR）'!O75)</f>
        <v/>
      </c>
      <c r="P75" s="1570"/>
      <c r="Q75" s="252" t="s">
        <v>195</v>
      </c>
      <c r="R75" s="253"/>
      <c r="S75" s="271" t="str">
        <f t="shared" si="43"/>
        <v/>
      </c>
      <c r="T75" s="254" t="str">
        <f t="shared" si="44"/>
        <v/>
      </c>
      <c r="U75" s="254" t="str">
        <f t="shared" si="45"/>
        <v/>
      </c>
      <c r="V75" s="254" t="str">
        <f t="shared" si="46"/>
        <v/>
      </c>
      <c r="W75" s="1171"/>
      <c r="X75" s="1168"/>
      <c r="Y75" s="1169"/>
      <c r="Z75" s="240"/>
      <c r="AA75" s="213"/>
    </row>
    <row r="76" spans="1:27" ht="18.75" hidden="1" customHeight="1" thickBot="1">
      <c r="B76" s="1177"/>
      <c r="C76" s="258" t="s">
        <v>196</v>
      </c>
      <c r="D76" s="662" t="str">
        <f>IF('①7.積算内訳（PR）'!D75="","",'①7.積算内訳（PR）'!D75)</f>
        <v/>
      </c>
      <c r="E76" s="272">
        <f>SUM(F76:H76)</f>
        <v>0</v>
      </c>
      <c r="F76" s="272" t="str">
        <f>IF('①7.積算内訳（PR）'!F75="","",'①7.積算内訳（PR）'!F75)</f>
        <v/>
      </c>
      <c r="G76" s="272" t="str">
        <f>IF('①7.積算内訳（PR）'!G75="","",'①7.積算内訳（PR）'!G75)</f>
        <v/>
      </c>
      <c r="H76" s="659" t="str">
        <f>IF('①7.積算内訳（PR）'!H75="","",'①7.積算内訳（PR）'!H75)</f>
        <v/>
      </c>
      <c r="I76" s="1571"/>
      <c r="J76" s="258" t="s">
        <v>196</v>
      </c>
      <c r="K76" s="259"/>
      <c r="L76" s="272" t="str">
        <f t="shared" si="42"/>
        <v/>
      </c>
      <c r="M76" s="272" t="str">
        <f>IF('⑦2.変更活動積算内訳（PR）'!M76="","",'⑦2.変更活動積算内訳（PR）'!M76)</f>
        <v/>
      </c>
      <c r="N76" s="272" t="str">
        <f>IF('⑦2.変更活動積算内訳（PR）'!N76="","",'⑦2.変更活動積算内訳（PR）'!N76)</f>
        <v/>
      </c>
      <c r="O76" s="272" t="str">
        <f>IF('⑦2.変更活動積算内訳（PR）'!O76="","",'⑦2.変更活動積算内訳（PR）'!O76)</f>
        <v/>
      </c>
      <c r="P76" s="1571"/>
      <c r="Q76" s="258" t="s">
        <v>196</v>
      </c>
      <c r="R76" s="259"/>
      <c r="S76" s="272" t="str">
        <f t="shared" si="43"/>
        <v/>
      </c>
      <c r="T76" s="260" t="str">
        <f t="shared" si="44"/>
        <v/>
      </c>
      <c r="U76" s="260" t="str">
        <f t="shared" si="45"/>
        <v/>
      </c>
      <c r="V76" s="260" t="str">
        <f t="shared" si="46"/>
        <v/>
      </c>
      <c r="W76" s="1172"/>
      <c r="X76" s="1189"/>
      <c r="Y76" s="1190"/>
      <c r="Z76" s="240"/>
      <c r="AA76" s="213"/>
    </row>
    <row r="77" spans="1:27" ht="37.5" hidden="1" customHeight="1">
      <c r="B77" s="368" t="str">
        <f>IF('①4.事業内容（PR）'!B12="","",'①4.事業内容（PR）'!B12)</f>
        <v/>
      </c>
      <c r="C77" s="1199" t="str">
        <f>IF('①4.事業内容（PR）'!C12="","",'①4.事業内容（PR）'!C12)</f>
        <v/>
      </c>
      <c r="D77" s="1200"/>
      <c r="E77" s="267">
        <f>SUM(E78:E86)</f>
        <v>0</v>
      </c>
      <c r="F77" s="267">
        <f>SUM(F78:F86)</f>
        <v>0</v>
      </c>
      <c r="G77" s="267">
        <f>SUM(G78:G86)</f>
        <v>0</v>
      </c>
      <c r="H77" s="660">
        <f>SUM(H78:H86)</f>
        <v>0</v>
      </c>
      <c r="I77" s="664" t="str">
        <f>IF(B77="","",IF(I78="中止","",B77))</f>
        <v/>
      </c>
      <c r="J77" s="1199" t="str">
        <f>IF('⑦2.変更活動積算内訳（PR）'!J77="","",'⑦2.変更活動積算内訳（PR）'!J77)</f>
        <v/>
      </c>
      <c r="K77" s="1200" t="str">
        <f>IF('⑦2.変更活動積算内訳（PR）'!K77="","",'⑦2.変更活動積算内訳（PR）'!K77)</f>
        <v/>
      </c>
      <c r="L77" s="267" t="str">
        <f>IF(SUM(L78:L86)=0,"",SUM(L78:L86))</f>
        <v/>
      </c>
      <c r="M77" s="267" t="str">
        <f>IF(SUM(M78:M86)=0,"",SUM(M78:M86))</f>
        <v/>
      </c>
      <c r="N77" s="267" t="str">
        <f>IF(SUM(N78:N86)=0,"",SUM(N78:N86))</f>
        <v/>
      </c>
      <c r="O77" s="267" t="str">
        <f>IF(SUM(O78:O86)=0,"",SUM(O78:O86))</f>
        <v/>
      </c>
      <c r="P77" s="664" t="str">
        <f>IF(I77="","",IF('⑧1.活動計画変更（PR）'!B78="報告済","報告済",I77))</f>
        <v/>
      </c>
      <c r="Q77" s="1199" t="str">
        <f>IF(J77="","",IF('⑧1.活動計画変更（PR）'!C29="変更",'⑧1.活動計画変更（PR）'!D29,IF('⑧1.活動計画変更（PR）'!C29="中止","",'⑧2.変更活動積算内訳（PR）'!J77)))</f>
        <v/>
      </c>
      <c r="R77" s="1200"/>
      <c r="S77" s="269" t="str">
        <f>IF(SUM(S78:S86)=0,"",SUM(S78:S86))</f>
        <v/>
      </c>
      <c r="T77" s="269" t="str">
        <f>IF(SUM(T78:T86)=0,"",SUM(T78:T86))</f>
        <v/>
      </c>
      <c r="U77" s="269" t="str">
        <f>IF(SUM(U78:U86)=0,"",SUM(U78:U86))</f>
        <v/>
      </c>
      <c r="V77" s="269" t="str">
        <f>IF(SUM(V78:V86)=0,"",SUM(V78:V86))</f>
        <v/>
      </c>
      <c r="W77" s="261"/>
      <c r="X77" s="1195"/>
      <c r="Y77" s="1196"/>
      <c r="Z77" s="237"/>
    </row>
    <row r="78" spans="1:27" ht="18.75" hidden="1" customHeight="1">
      <c r="B78" s="1175"/>
      <c r="C78" s="249" t="s">
        <v>188</v>
      </c>
      <c r="D78" s="250"/>
      <c r="E78" s="270">
        <f>SUM(F78:H78)</f>
        <v>0</v>
      </c>
      <c r="F78" s="270" t="str">
        <f>IF('①7.積算内訳（PR）'!F77="","",'①7.積算内訳（PR）'!F77)</f>
        <v/>
      </c>
      <c r="G78" s="270" t="str">
        <f>IF('①7.積算内訳（PR）'!G77="","",'①7.積算内訳（PR）'!G77)</f>
        <v/>
      </c>
      <c r="H78" s="656" t="str">
        <f>IF('①7.積算内訳（PR）'!H77="","",'①7.積算内訳（PR）'!H77)</f>
        <v/>
      </c>
      <c r="I78" s="1569" t="str">
        <f>IF('⑦1.活動計画変更（PR）'!C21="選択","",IF('⑦1.活動計画変更（PR）'!C21="変更",'⑦1.活動計画変更（PR）'!C21,IF('⑦1.活動計画変更（PR）'!C21="中止","中止","")))</f>
        <v/>
      </c>
      <c r="J78" s="249" t="s">
        <v>188</v>
      </c>
      <c r="K78" s="250"/>
      <c r="L78" s="270" t="str">
        <f>IF(SUM(M78:O78)=0,"",SUM(M78:O78))</f>
        <v/>
      </c>
      <c r="M78" s="270" t="str">
        <f>IF('⑦2.変更活動積算内訳（PR）'!M78="","",'⑦2.変更活動積算内訳（PR）'!M78)</f>
        <v/>
      </c>
      <c r="N78" s="270" t="str">
        <f>IF('⑦2.変更活動積算内訳（PR）'!N78="","",'⑦2.変更活動積算内訳（PR）'!N78)</f>
        <v/>
      </c>
      <c r="O78" s="270" t="str">
        <f>IF('⑦2.変更活動積算内訳（PR）'!O78="","",'⑦2.変更活動積算内訳（PR）'!O78)</f>
        <v/>
      </c>
      <c r="P78" s="1569" t="str">
        <f>IF('⑧1.活動計画変更（PR）'!C29="選択","",IF('⑧1.活動計画変更（PR）'!C29="変更",'⑧1.活動計画変更（PR）'!C29,IF('⑧1.活動計画変更（PR）'!C29="中止","中止","")))</f>
        <v/>
      </c>
      <c r="Q78" s="249" t="s">
        <v>188</v>
      </c>
      <c r="R78" s="250"/>
      <c r="S78" s="270" t="str">
        <f>IF(SUM(T78:V78)=0,"",SUM(T78:V78))</f>
        <v/>
      </c>
      <c r="T78" s="251" t="str">
        <f>IF(M78="","",IF(P$78="中止","",M78))</f>
        <v/>
      </c>
      <c r="U78" s="251" t="str">
        <f>IF(N78="","",IF(P$78="中止","",N78))</f>
        <v/>
      </c>
      <c r="V78" s="251" t="str">
        <f>IF(O78="","",IF(P$78="中止","",O78))</f>
        <v/>
      </c>
      <c r="W78" s="1186"/>
      <c r="X78" s="1173"/>
      <c r="Y78" s="1174"/>
      <c r="Z78" s="240"/>
      <c r="AA78" s="213"/>
    </row>
    <row r="79" spans="1:27" ht="18.75" hidden="1" customHeight="1">
      <c r="B79" s="1176"/>
      <c r="C79" s="252" t="s">
        <v>189</v>
      </c>
      <c r="D79" s="253"/>
      <c r="E79" s="271">
        <f t="shared" ref="E79:E85" si="47">SUM(F79:H79)</f>
        <v>0</v>
      </c>
      <c r="F79" s="271" t="str">
        <f>IF('①7.積算内訳（PR）'!F78="","",'①7.積算内訳（PR）'!F78)</f>
        <v/>
      </c>
      <c r="G79" s="271" t="str">
        <f>IF('①7.積算内訳（PR）'!G78="","",'①7.積算内訳（PR）'!G78)</f>
        <v/>
      </c>
      <c r="H79" s="657" t="str">
        <f>IF('①7.積算内訳（PR）'!H78="","",'①7.積算内訳（PR）'!H78)</f>
        <v/>
      </c>
      <c r="I79" s="1570"/>
      <c r="J79" s="252" t="s">
        <v>189</v>
      </c>
      <c r="K79" s="253"/>
      <c r="L79" s="271" t="str">
        <f t="shared" ref="L79:L86" si="48">IF(SUM(M79:O79)=0,"",SUM(M79:O79))</f>
        <v/>
      </c>
      <c r="M79" s="271" t="str">
        <f>IF('⑦2.変更活動積算内訳（PR）'!M79="","",'⑦2.変更活動積算内訳（PR）'!M79)</f>
        <v/>
      </c>
      <c r="N79" s="271" t="str">
        <f>IF('⑦2.変更活動積算内訳（PR）'!N79="","",'⑦2.変更活動積算内訳（PR）'!N79)</f>
        <v/>
      </c>
      <c r="O79" s="271" t="str">
        <f>IF('⑦2.変更活動積算内訳（PR）'!O79="","",'⑦2.変更活動積算内訳（PR）'!O79)</f>
        <v/>
      </c>
      <c r="P79" s="1570"/>
      <c r="Q79" s="252" t="s">
        <v>189</v>
      </c>
      <c r="R79" s="253"/>
      <c r="S79" s="271" t="str">
        <f t="shared" ref="S79:S86" si="49">IF(SUM(T79:V79)=0,"",SUM(T79:V79))</f>
        <v/>
      </c>
      <c r="T79" s="254" t="str">
        <f t="shared" ref="T79:T86" si="50">IF(M79="","",IF(P$78="中止","",M79))</f>
        <v/>
      </c>
      <c r="U79" s="254" t="str">
        <f t="shared" ref="U79:U86" si="51">IF(N79="","",IF(P$78="中止","",N79))</f>
        <v/>
      </c>
      <c r="V79" s="254" t="str">
        <f t="shared" ref="V79:V86" si="52">IF(O79="","",IF(P$78="中止","",O79))</f>
        <v/>
      </c>
      <c r="W79" s="1171"/>
      <c r="X79" s="1168"/>
      <c r="Y79" s="1169"/>
      <c r="Z79" s="237"/>
    </row>
    <row r="80" spans="1:27" ht="18.75" hidden="1" customHeight="1">
      <c r="B80" s="1176"/>
      <c r="C80" s="252" t="s">
        <v>190</v>
      </c>
      <c r="D80" s="253"/>
      <c r="E80" s="271">
        <f t="shared" si="47"/>
        <v>0</v>
      </c>
      <c r="F80" s="271" t="str">
        <f>IF('①7.積算内訳（PR）'!F79="","",'①7.積算内訳（PR）'!F79)</f>
        <v/>
      </c>
      <c r="G80" s="271" t="str">
        <f>IF('①7.積算内訳（PR）'!G79="","",'①7.積算内訳（PR）'!G79)</f>
        <v/>
      </c>
      <c r="H80" s="657" t="str">
        <f>IF('①7.積算内訳（PR）'!H79="","",'①7.積算内訳（PR）'!H79)</f>
        <v/>
      </c>
      <c r="I80" s="1570"/>
      <c r="J80" s="252" t="s">
        <v>190</v>
      </c>
      <c r="K80" s="253"/>
      <c r="L80" s="271" t="str">
        <f t="shared" si="48"/>
        <v/>
      </c>
      <c r="M80" s="271" t="str">
        <f>IF('⑦2.変更活動積算内訳（PR）'!M80="","",'⑦2.変更活動積算内訳（PR）'!M80)</f>
        <v/>
      </c>
      <c r="N80" s="271" t="str">
        <f>IF('⑦2.変更活動積算内訳（PR）'!N80="","",'⑦2.変更活動積算内訳（PR）'!N80)</f>
        <v/>
      </c>
      <c r="O80" s="271" t="str">
        <f>IF('⑦2.変更活動積算内訳（PR）'!O80="","",'⑦2.変更活動積算内訳（PR）'!O80)</f>
        <v/>
      </c>
      <c r="P80" s="1570"/>
      <c r="Q80" s="252" t="s">
        <v>190</v>
      </c>
      <c r="R80" s="253"/>
      <c r="S80" s="271" t="str">
        <f t="shared" si="49"/>
        <v/>
      </c>
      <c r="T80" s="254" t="str">
        <f t="shared" si="50"/>
        <v/>
      </c>
      <c r="U80" s="254" t="str">
        <f t="shared" si="51"/>
        <v/>
      </c>
      <c r="V80" s="254" t="str">
        <f t="shared" si="52"/>
        <v/>
      </c>
      <c r="W80" s="1171"/>
      <c r="X80" s="1168"/>
      <c r="Y80" s="1169"/>
      <c r="Z80" s="237"/>
    </row>
    <row r="81" spans="2:27" ht="18.75" hidden="1" customHeight="1">
      <c r="B81" s="1176"/>
      <c r="C81" s="255" t="s">
        <v>191</v>
      </c>
      <c r="D81" s="253"/>
      <c r="E81" s="271">
        <f t="shared" si="47"/>
        <v>0</v>
      </c>
      <c r="F81" s="271" t="str">
        <f>IF('①7.積算内訳（PR）'!F80="","",'①7.積算内訳（PR）'!F80)</f>
        <v/>
      </c>
      <c r="G81" s="271" t="str">
        <f>IF('①7.積算内訳（PR）'!G80="","",'①7.積算内訳（PR）'!G80)</f>
        <v/>
      </c>
      <c r="H81" s="657" t="str">
        <f>IF('①7.積算内訳（PR）'!H80="","",'①7.積算内訳（PR）'!H80)</f>
        <v/>
      </c>
      <c r="I81" s="1570"/>
      <c r="J81" s="255" t="s">
        <v>191</v>
      </c>
      <c r="K81" s="253"/>
      <c r="L81" s="271" t="str">
        <f t="shared" si="48"/>
        <v/>
      </c>
      <c r="M81" s="271" t="str">
        <f>IF('⑦2.変更活動積算内訳（PR）'!M81="","",'⑦2.変更活動積算内訳（PR）'!M81)</f>
        <v/>
      </c>
      <c r="N81" s="271" t="str">
        <f>IF('⑦2.変更活動積算内訳（PR）'!N81="","",'⑦2.変更活動積算内訳（PR）'!N81)</f>
        <v/>
      </c>
      <c r="O81" s="271" t="str">
        <f>IF('⑦2.変更活動積算内訳（PR）'!O81="","",'⑦2.変更活動積算内訳（PR）'!O81)</f>
        <v/>
      </c>
      <c r="P81" s="1570"/>
      <c r="Q81" s="255" t="s">
        <v>191</v>
      </c>
      <c r="R81" s="253"/>
      <c r="S81" s="271" t="str">
        <f t="shared" si="49"/>
        <v/>
      </c>
      <c r="T81" s="254" t="str">
        <f t="shared" si="50"/>
        <v/>
      </c>
      <c r="U81" s="254" t="str">
        <f t="shared" si="51"/>
        <v/>
      </c>
      <c r="V81" s="254" t="str">
        <f t="shared" si="52"/>
        <v/>
      </c>
      <c r="W81" s="1171"/>
      <c r="X81" s="1168"/>
      <c r="Y81" s="1169"/>
      <c r="Z81" s="237"/>
    </row>
    <row r="82" spans="2:27" ht="18.75" hidden="1" customHeight="1">
      <c r="B82" s="1176"/>
      <c r="C82" s="252" t="s">
        <v>192</v>
      </c>
      <c r="D82" s="253"/>
      <c r="E82" s="271">
        <f t="shared" si="47"/>
        <v>0</v>
      </c>
      <c r="F82" s="271" t="str">
        <f>IF('①7.積算内訳（PR）'!F81="","",'①7.積算内訳（PR）'!F81)</f>
        <v/>
      </c>
      <c r="G82" s="271" t="str">
        <f>IF('①7.積算内訳（PR）'!G81="","",'①7.積算内訳（PR）'!G81)</f>
        <v/>
      </c>
      <c r="H82" s="657" t="str">
        <f>IF('①7.積算内訳（PR）'!H81="","",'①7.積算内訳（PR）'!H81)</f>
        <v/>
      </c>
      <c r="I82" s="1570"/>
      <c r="J82" s="252" t="s">
        <v>192</v>
      </c>
      <c r="K82" s="253"/>
      <c r="L82" s="271" t="str">
        <f t="shared" si="48"/>
        <v/>
      </c>
      <c r="M82" s="271" t="str">
        <f>IF('⑦2.変更活動積算内訳（PR）'!M82="","",'⑦2.変更活動積算内訳（PR）'!M82)</f>
        <v/>
      </c>
      <c r="N82" s="271" t="str">
        <f>IF('⑦2.変更活動積算内訳（PR）'!N82="","",'⑦2.変更活動積算内訳（PR）'!N82)</f>
        <v/>
      </c>
      <c r="O82" s="271" t="str">
        <f>IF('⑦2.変更活動積算内訳（PR）'!O82="","",'⑦2.変更活動積算内訳（PR）'!O82)</f>
        <v/>
      </c>
      <c r="P82" s="1570"/>
      <c r="Q82" s="252" t="s">
        <v>192</v>
      </c>
      <c r="R82" s="253"/>
      <c r="S82" s="271" t="str">
        <f t="shared" si="49"/>
        <v/>
      </c>
      <c r="T82" s="254" t="str">
        <f t="shared" si="50"/>
        <v/>
      </c>
      <c r="U82" s="254" t="str">
        <f t="shared" si="51"/>
        <v/>
      </c>
      <c r="V82" s="254" t="str">
        <f t="shared" si="52"/>
        <v/>
      </c>
      <c r="W82" s="1171"/>
      <c r="X82" s="1168"/>
      <c r="Y82" s="1169"/>
      <c r="Z82" s="240"/>
      <c r="AA82" s="213"/>
    </row>
    <row r="83" spans="2:27" ht="18.75" hidden="1" customHeight="1">
      <c r="B83" s="1176"/>
      <c r="C83" s="252" t="s">
        <v>193</v>
      </c>
      <c r="D83" s="253"/>
      <c r="E83" s="271">
        <f t="shared" si="47"/>
        <v>0</v>
      </c>
      <c r="F83" s="658" t="str">
        <f>IF('①7.積算内訳（PR）'!F82="","",'①7.積算内訳（PR）'!F82)</f>
        <v/>
      </c>
      <c r="G83" s="658" t="str">
        <f>IF('①7.積算内訳（PR）'!G82="","",'①7.積算内訳（PR）'!G82)</f>
        <v/>
      </c>
      <c r="H83" s="657" t="str">
        <f>IF('①7.積算内訳（PR）'!H82="","",'①7.積算内訳（PR）'!H82)</f>
        <v/>
      </c>
      <c r="I83" s="1570"/>
      <c r="J83" s="252" t="s">
        <v>193</v>
      </c>
      <c r="K83" s="253"/>
      <c r="L83" s="271" t="str">
        <f t="shared" si="48"/>
        <v/>
      </c>
      <c r="M83" s="658" t="str">
        <f>IF('⑦2.変更活動積算内訳（PR）'!M83="","",'⑦2.変更活動積算内訳（PR）'!M83)</f>
        <v/>
      </c>
      <c r="N83" s="658" t="str">
        <f>IF('⑦2.変更活動積算内訳（PR）'!N83="","",'⑦2.変更活動積算内訳（PR）'!N83)</f>
        <v/>
      </c>
      <c r="O83" s="658" t="str">
        <f>IF('⑦2.変更活動積算内訳（PR）'!O83="","",'⑦2.変更活動積算内訳（PR）'!O83)</f>
        <v/>
      </c>
      <c r="P83" s="1570"/>
      <c r="Q83" s="252" t="s">
        <v>193</v>
      </c>
      <c r="R83" s="253"/>
      <c r="S83" s="271" t="str">
        <f t="shared" si="49"/>
        <v/>
      </c>
      <c r="T83" s="256" t="str">
        <f t="shared" si="50"/>
        <v/>
      </c>
      <c r="U83" s="256" t="str">
        <f t="shared" si="51"/>
        <v/>
      </c>
      <c r="V83" s="256" t="str">
        <f t="shared" si="52"/>
        <v/>
      </c>
      <c r="W83" s="1171"/>
      <c r="X83" s="1168"/>
      <c r="Y83" s="1169"/>
      <c r="Z83" s="240"/>
      <c r="AA83" s="213"/>
    </row>
    <row r="84" spans="2:27" ht="18.75" hidden="1" customHeight="1">
      <c r="B84" s="1176"/>
      <c r="C84" s="257" t="s">
        <v>194</v>
      </c>
      <c r="D84" s="253"/>
      <c r="E84" s="271">
        <f t="shared" si="47"/>
        <v>0</v>
      </c>
      <c r="F84" s="271" t="str">
        <f>IF('①7.積算内訳（PR）'!F83="","",'①7.積算内訳（PR）'!F83)</f>
        <v/>
      </c>
      <c r="G84" s="271" t="str">
        <f>IF('①7.積算内訳（PR）'!G83="","",'①7.積算内訳（PR）'!G83)</f>
        <v/>
      </c>
      <c r="H84" s="657" t="str">
        <f>IF('①7.積算内訳（PR）'!H83="","",'①7.積算内訳（PR）'!H83)</f>
        <v/>
      </c>
      <c r="I84" s="1570"/>
      <c r="J84" s="257" t="s">
        <v>194</v>
      </c>
      <c r="K84" s="253"/>
      <c r="L84" s="271" t="str">
        <f t="shared" si="48"/>
        <v/>
      </c>
      <c r="M84" s="271" t="str">
        <f>IF('⑦2.変更活動積算内訳（PR）'!M84="","",'⑦2.変更活動積算内訳（PR）'!M84)</f>
        <v/>
      </c>
      <c r="N84" s="271" t="str">
        <f>IF('⑦2.変更活動積算内訳（PR）'!N84="","",'⑦2.変更活動積算内訳（PR）'!N84)</f>
        <v/>
      </c>
      <c r="O84" s="271" t="str">
        <f>IF('⑦2.変更活動積算内訳（PR）'!O84="","",'⑦2.変更活動積算内訳（PR）'!O84)</f>
        <v/>
      </c>
      <c r="P84" s="1570"/>
      <c r="Q84" s="257" t="s">
        <v>194</v>
      </c>
      <c r="R84" s="253"/>
      <c r="S84" s="271" t="str">
        <f t="shared" si="49"/>
        <v/>
      </c>
      <c r="T84" s="254" t="str">
        <f t="shared" si="50"/>
        <v/>
      </c>
      <c r="U84" s="254" t="str">
        <f t="shared" si="51"/>
        <v/>
      </c>
      <c r="V84" s="254" t="str">
        <f t="shared" si="52"/>
        <v/>
      </c>
      <c r="W84" s="1171"/>
      <c r="X84" s="1168"/>
      <c r="Y84" s="1169"/>
      <c r="Z84" s="240"/>
      <c r="AA84" s="213"/>
    </row>
    <row r="85" spans="2:27" ht="18.75" hidden="1" customHeight="1">
      <c r="B85" s="1176"/>
      <c r="C85" s="252" t="s">
        <v>195</v>
      </c>
      <c r="D85" s="253"/>
      <c r="E85" s="271">
        <f t="shared" si="47"/>
        <v>0</v>
      </c>
      <c r="F85" s="271" t="str">
        <f>IF('①7.積算内訳（PR）'!F84="","",'①7.積算内訳（PR）'!F84)</f>
        <v/>
      </c>
      <c r="G85" s="271" t="str">
        <f>IF('①7.積算内訳（PR）'!G84="","",'①7.積算内訳（PR）'!G84)</f>
        <v/>
      </c>
      <c r="H85" s="657" t="str">
        <f>IF('①7.積算内訳（PR）'!H84="","",'①7.積算内訳（PR）'!H84)</f>
        <v/>
      </c>
      <c r="I85" s="1570"/>
      <c r="J85" s="252" t="s">
        <v>195</v>
      </c>
      <c r="K85" s="253"/>
      <c r="L85" s="271" t="str">
        <f t="shared" si="48"/>
        <v/>
      </c>
      <c r="M85" s="271" t="str">
        <f>IF('⑦2.変更活動積算内訳（PR）'!M85="","",'⑦2.変更活動積算内訳（PR）'!M85)</f>
        <v/>
      </c>
      <c r="N85" s="271" t="str">
        <f>IF('⑦2.変更活動積算内訳（PR）'!N85="","",'⑦2.変更活動積算内訳（PR）'!N85)</f>
        <v/>
      </c>
      <c r="O85" s="271" t="str">
        <f>IF('⑦2.変更活動積算内訳（PR）'!O85="","",'⑦2.変更活動積算内訳（PR）'!O85)</f>
        <v/>
      </c>
      <c r="P85" s="1570"/>
      <c r="Q85" s="252" t="s">
        <v>195</v>
      </c>
      <c r="R85" s="253"/>
      <c r="S85" s="271" t="str">
        <f t="shared" si="49"/>
        <v/>
      </c>
      <c r="T85" s="254" t="str">
        <f t="shared" si="50"/>
        <v/>
      </c>
      <c r="U85" s="254" t="str">
        <f t="shared" si="51"/>
        <v/>
      </c>
      <c r="V85" s="254" t="str">
        <f t="shared" si="52"/>
        <v/>
      </c>
      <c r="W85" s="1171"/>
      <c r="X85" s="1168"/>
      <c r="Y85" s="1169"/>
      <c r="Z85" s="240"/>
      <c r="AA85" s="213"/>
    </row>
    <row r="86" spans="2:27" ht="18.75" hidden="1" customHeight="1" thickBot="1">
      <c r="B86" s="1177"/>
      <c r="C86" s="258" t="s">
        <v>196</v>
      </c>
      <c r="D86" s="662" t="str">
        <f>IF('①7.積算内訳（PR）'!D85="","",'①7.積算内訳（PR）'!D85)</f>
        <v/>
      </c>
      <c r="E86" s="272">
        <f>SUM(F86:H86)</f>
        <v>0</v>
      </c>
      <c r="F86" s="272" t="str">
        <f>IF('①7.積算内訳（PR）'!F85="","",'①7.積算内訳（PR）'!F85)</f>
        <v/>
      </c>
      <c r="G86" s="272" t="str">
        <f>IF('①7.積算内訳（PR）'!G85="","",'①7.積算内訳（PR）'!G85)</f>
        <v/>
      </c>
      <c r="H86" s="659" t="str">
        <f>IF('①7.積算内訳（PR）'!H85="","",'①7.積算内訳（PR）'!H85)</f>
        <v/>
      </c>
      <c r="I86" s="1571"/>
      <c r="J86" s="258" t="s">
        <v>196</v>
      </c>
      <c r="K86" s="259"/>
      <c r="L86" s="277" t="str">
        <f t="shared" si="48"/>
        <v/>
      </c>
      <c r="M86" s="272" t="str">
        <f>IF('⑦2.変更活動積算内訳（PR）'!M86="","",'⑦2.変更活動積算内訳（PR）'!M86)</f>
        <v/>
      </c>
      <c r="N86" s="272" t="str">
        <f>IF('⑦2.変更活動積算内訳（PR）'!N86="","",'⑦2.変更活動積算内訳（PR）'!N86)</f>
        <v/>
      </c>
      <c r="O86" s="272" t="str">
        <f>IF('⑦2.変更活動積算内訳（PR）'!O86="","",'⑦2.変更活動積算内訳（PR）'!O86)</f>
        <v/>
      </c>
      <c r="P86" s="1571"/>
      <c r="Q86" s="258" t="s">
        <v>196</v>
      </c>
      <c r="R86" s="259"/>
      <c r="S86" s="272" t="str">
        <f t="shared" si="49"/>
        <v/>
      </c>
      <c r="T86" s="260" t="str">
        <f t="shared" si="50"/>
        <v/>
      </c>
      <c r="U86" s="260" t="str">
        <f t="shared" si="51"/>
        <v/>
      </c>
      <c r="V86" s="260" t="str">
        <f t="shared" si="52"/>
        <v/>
      </c>
      <c r="W86" s="1171"/>
      <c r="X86" s="1203"/>
      <c r="Y86" s="1204"/>
      <c r="Z86" s="240"/>
      <c r="AA86" s="213"/>
    </row>
    <row r="87" spans="2:27" ht="37.5" hidden="1" customHeight="1">
      <c r="B87" s="268" t="str">
        <f>IF('①4.事業内容（PR）'!B13="","",'①4.事業内容（PR）'!B13)</f>
        <v/>
      </c>
      <c r="C87" s="1199" t="str">
        <f>IF('①4.事業内容（PR）'!C13="","",'①4.事業内容（PR）'!C13)</f>
        <v/>
      </c>
      <c r="D87" s="1200"/>
      <c r="E87" s="269">
        <f>SUM(E88:E96)</f>
        <v>0</v>
      </c>
      <c r="F87" s="269">
        <f>SUM(F88:F96)</f>
        <v>0</v>
      </c>
      <c r="G87" s="269">
        <f>SUM(G88:G96)</f>
        <v>0</v>
      </c>
      <c r="H87" s="661">
        <f>SUM(H88:H96)</f>
        <v>0</v>
      </c>
      <c r="I87" s="664" t="str">
        <f>IF(B87="","",IF(I88="中止","",B87))</f>
        <v/>
      </c>
      <c r="J87" s="1199" t="str">
        <f>IF('⑦2.変更活動積算内訳（PR）'!J87="","",'⑦2.変更活動積算内訳（PR）'!J87)</f>
        <v/>
      </c>
      <c r="K87" s="1200" t="str">
        <f>IF('⑦2.変更活動積算内訳（PR）'!K87="","",'⑦2.変更活動積算内訳（PR）'!K87)</f>
        <v/>
      </c>
      <c r="L87" s="269" t="str">
        <f>IF(SUM(L88:L96)=0,"",SUM(L88:L96))</f>
        <v/>
      </c>
      <c r="M87" s="269" t="str">
        <f>IF(SUM(M88:M96)=0,"",SUM(M88:M96))</f>
        <v/>
      </c>
      <c r="N87" s="269" t="str">
        <f>IF(SUM(N88:N96)=0,"",SUM(N88:N96))</f>
        <v/>
      </c>
      <c r="O87" s="269" t="str">
        <f>IF(SUM(O88:O96)=0,"",SUM(O88:O96))</f>
        <v/>
      </c>
      <c r="P87" s="664" t="str">
        <f>IF(I87="","",IF('⑧1.活動計画変更（PR）'!B88="報告済","報告済",I87))</f>
        <v/>
      </c>
      <c r="Q87" s="1199" t="str">
        <f>IF(J87="","",IF('⑧1.活動計画変更（PR）'!C32="変更",'⑧1.活動計画変更（PR）'!D32,IF('⑧1.活動計画変更（PR）'!C32="中止","",'⑧2.変更活動積算内訳（PR）'!J87)))</f>
        <v/>
      </c>
      <c r="R87" s="1200"/>
      <c r="S87" s="269" t="str">
        <f>IF(SUM(S88:S96)=0,"",SUM(S88:S96))</f>
        <v/>
      </c>
      <c r="T87" s="269" t="str">
        <f>IF(SUM(T88:T96)=0,"",SUM(T88:T96))</f>
        <v/>
      </c>
      <c r="U87" s="269" t="str">
        <f>IF(SUM(U88:U96)=0,"",SUM(U88:U96))</f>
        <v/>
      </c>
      <c r="V87" s="269" t="str">
        <f>IF(SUM(V88:V96)=0,"",SUM(V88:V96))</f>
        <v/>
      </c>
      <c r="W87" s="263"/>
      <c r="X87" s="1201"/>
      <c r="Y87" s="1202"/>
      <c r="Z87" s="237"/>
    </row>
    <row r="88" spans="2:27" ht="18.75" hidden="1" customHeight="1">
      <c r="B88" s="1175"/>
      <c r="C88" s="249" t="s">
        <v>188</v>
      </c>
      <c r="D88" s="250"/>
      <c r="E88" s="270">
        <f>SUM(F88:H88)</f>
        <v>0</v>
      </c>
      <c r="F88" s="270" t="str">
        <f>IF('①7.積算内訳（PR）'!F87="","",'①7.積算内訳（PR）'!F87)</f>
        <v/>
      </c>
      <c r="G88" s="270" t="str">
        <f>IF('①7.積算内訳（PR）'!G87="","",'①7.積算内訳（PR）'!G87)</f>
        <v/>
      </c>
      <c r="H88" s="656" t="str">
        <f>IF('①7.積算内訳（PR）'!H87="","",'①7.積算内訳（PR）'!H87)</f>
        <v/>
      </c>
      <c r="I88" s="1569" t="str">
        <f>IF('⑦1.活動計画変更（PR）'!C23="選択","",IF('⑦1.活動計画変更（PR）'!C23="変更",'⑦1.活動計画変更（PR）'!C23,IF('⑦1.活動計画変更（PR）'!C23="中止","中止","")))</f>
        <v/>
      </c>
      <c r="J88" s="249" t="s">
        <v>188</v>
      </c>
      <c r="K88" s="250"/>
      <c r="L88" s="270" t="str">
        <f>IF(SUM(M88:O88)=0,"",SUM(M88:O88))</f>
        <v/>
      </c>
      <c r="M88" s="270" t="str">
        <f>IF('⑦2.変更活動積算内訳（PR）'!M88="","",'⑦2.変更活動積算内訳（PR）'!M88)</f>
        <v/>
      </c>
      <c r="N88" s="270" t="str">
        <f>IF('⑦2.変更活動積算内訳（PR）'!N88="","",'⑦2.変更活動積算内訳（PR）'!N88)</f>
        <v/>
      </c>
      <c r="O88" s="270" t="str">
        <f>IF('⑦2.変更活動積算内訳（PR）'!O88="","",'⑦2.変更活動積算内訳（PR）'!O88)</f>
        <v/>
      </c>
      <c r="P88" s="1569" t="str">
        <f>IF('⑧1.活動計画変更（PR）'!C32="選択","",IF('⑧1.活動計画変更（PR）'!C32="変更",'⑧1.活動計画変更（PR）'!C32,IF('⑧1.活動計画変更（PR）'!C32="中止","中止","")))</f>
        <v/>
      </c>
      <c r="Q88" s="249" t="s">
        <v>188</v>
      </c>
      <c r="R88" s="250"/>
      <c r="S88" s="270" t="str">
        <f>IF(SUM(T88:V88)=0,"",SUM(T88:V88))</f>
        <v/>
      </c>
      <c r="T88" s="251" t="str">
        <f>IF(M88="","",IF(P$88="中止","",M88))</f>
        <v/>
      </c>
      <c r="U88" s="251" t="str">
        <f>IF(N88="","",IF(P$88="中止","",N88))</f>
        <v/>
      </c>
      <c r="V88" s="251" t="str">
        <f>IF(O88="","",IF(P$88="中止","",O88))</f>
        <v/>
      </c>
      <c r="W88" s="1186"/>
      <c r="X88" s="1173"/>
      <c r="Y88" s="1174"/>
      <c r="Z88" s="240"/>
      <c r="AA88" s="213"/>
    </row>
    <row r="89" spans="2:27" ht="18.75" hidden="1" customHeight="1">
      <c r="B89" s="1176"/>
      <c r="C89" s="252" t="s">
        <v>189</v>
      </c>
      <c r="D89" s="253"/>
      <c r="E89" s="271">
        <f t="shared" ref="E89:E95" si="53">SUM(F89:H89)</f>
        <v>0</v>
      </c>
      <c r="F89" s="271" t="str">
        <f>IF('①7.積算内訳（PR）'!F88="","",'①7.積算内訳（PR）'!F88)</f>
        <v/>
      </c>
      <c r="G89" s="271" t="str">
        <f>IF('①7.積算内訳（PR）'!G88="","",'①7.積算内訳（PR）'!G88)</f>
        <v/>
      </c>
      <c r="H89" s="657" t="str">
        <f>IF('①7.積算内訳（PR）'!H88="","",'①7.積算内訳（PR）'!H88)</f>
        <v/>
      </c>
      <c r="I89" s="1570"/>
      <c r="J89" s="252" t="s">
        <v>189</v>
      </c>
      <c r="K89" s="253"/>
      <c r="L89" s="271" t="str">
        <f t="shared" ref="L89:L96" si="54">IF(SUM(M89:O89)=0,"",SUM(M89:O89))</f>
        <v/>
      </c>
      <c r="M89" s="271" t="str">
        <f>IF('⑦2.変更活動積算内訳（PR）'!M89="","",'⑦2.変更活動積算内訳（PR）'!M89)</f>
        <v/>
      </c>
      <c r="N89" s="271" t="str">
        <f>IF('⑦2.変更活動積算内訳（PR）'!N89="","",'⑦2.変更活動積算内訳（PR）'!N89)</f>
        <v/>
      </c>
      <c r="O89" s="271" t="str">
        <f>IF('⑦2.変更活動積算内訳（PR）'!O89="","",'⑦2.変更活動積算内訳（PR）'!O89)</f>
        <v/>
      </c>
      <c r="P89" s="1570"/>
      <c r="Q89" s="252" t="s">
        <v>189</v>
      </c>
      <c r="R89" s="253"/>
      <c r="S89" s="271" t="str">
        <f t="shared" ref="S89:S96" si="55">IF(SUM(T89:V89)=0,"",SUM(T89:V89))</f>
        <v/>
      </c>
      <c r="T89" s="254" t="str">
        <f t="shared" ref="T89:T96" si="56">IF(M89="","",IF(P$88="中止","",M89))</f>
        <v/>
      </c>
      <c r="U89" s="254" t="str">
        <f t="shared" ref="U89:U96" si="57">IF(N89="","",IF(P$88="中止","",N89))</f>
        <v/>
      </c>
      <c r="V89" s="254" t="str">
        <f t="shared" ref="V89:V96" si="58">IF(O89="","",IF(P$88="中止","",O89))</f>
        <v/>
      </c>
      <c r="W89" s="1171"/>
      <c r="X89" s="1168"/>
      <c r="Y89" s="1169"/>
      <c r="Z89" s="237"/>
    </row>
    <row r="90" spans="2:27" ht="18.75" hidden="1" customHeight="1">
      <c r="B90" s="1176"/>
      <c r="C90" s="252" t="s">
        <v>190</v>
      </c>
      <c r="D90" s="253"/>
      <c r="E90" s="271">
        <f t="shared" si="53"/>
        <v>0</v>
      </c>
      <c r="F90" s="271" t="str">
        <f>IF('①7.積算内訳（PR）'!F89="","",'①7.積算内訳（PR）'!F89)</f>
        <v/>
      </c>
      <c r="G90" s="271" t="str">
        <f>IF('①7.積算内訳（PR）'!G89="","",'①7.積算内訳（PR）'!G89)</f>
        <v/>
      </c>
      <c r="H90" s="657" t="str">
        <f>IF('①7.積算内訳（PR）'!H89="","",'①7.積算内訳（PR）'!H89)</f>
        <v/>
      </c>
      <c r="I90" s="1570"/>
      <c r="J90" s="252" t="s">
        <v>190</v>
      </c>
      <c r="K90" s="253"/>
      <c r="L90" s="271" t="str">
        <f t="shared" si="54"/>
        <v/>
      </c>
      <c r="M90" s="271" t="str">
        <f>IF('⑦2.変更活動積算内訳（PR）'!M90="","",'⑦2.変更活動積算内訳（PR）'!M90)</f>
        <v/>
      </c>
      <c r="N90" s="271" t="str">
        <f>IF('⑦2.変更活動積算内訳（PR）'!N90="","",'⑦2.変更活動積算内訳（PR）'!N90)</f>
        <v/>
      </c>
      <c r="O90" s="271" t="str">
        <f>IF('⑦2.変更活動積算内訳（PR）'!O90="","",'⑦2.変更活動積算内訳（PR）'!O90)</f>
        <v/>
      </c>
      <c r="P90" s="1570"/>
      <c r="Q90" s="252" t="s">
        <v>190</v>
      </c>
      <c r="R90" s="253"/>
      <c r="S90" s="271" t="str">
        <f t="shared" si="55"/>
        <v/>
      </c>
      <c r="T90" s="254" t="str">
        <f t="shared" si="56"/>
        <v/>
      </c>
      <c r="U90" s="254" t="str">
        <f t="shared" si="57"/>
        <v/>
      </c>
      <c r="V90" s="254" t="str">
        <f t="shared" si="58"/>
        <v/>
      </c>
      <c r="W90" s="1171"/>
      <c r="X90" s="1168"/>
      <c r="Y90" s="1169"/>
      <c r="Z90" s="237"/>
    </row>
    <row r="91" spans="2:27" ht="18.75" hidden="1" customHeight="1">
      <c r="B91" s="1176"/>
      <c r="C91" s="255" t="s">
        <v>191</v>
      </c>
      <c r="D91" s="253"/>
      <c r="E91" s="271">
        <f t="shared" si="53"/>
        <v>0</v>
      </c>
      <c r="F91" s="271" t="str">
        <f>IF('①7.積算内訳（PR）'!F90="","",'①7.積算内訳（PR）'!F90)</f>
        <v/>
      </c>
      <c r="G91" s="271" t="str">
        <f>IF('①7.積算内訳（PR）'!G90="","",'①7.積算内訳（PR）'!G90)</f>
        <v/>
      </c>
      <c r="H91" s="657" t="str">
        <f>IF('①7.積算内訳（PR）'!H90="","",'①7.積算内訳（PR）'!H90)</f>
        <v/>
      </c>
      <c r="I91" s="1570"/>
      <c r="J91" s="255" t="s">
        <v>191</v>
      </c>
      <c r="K91" s="253"/>
      <c r="L91" s="271" t="str">
        <f t="shared" si="54"/>
        <v/>
      </c>
      <c r="M91" s="271" t="str">
        <f>IF('⑦2.変更活動積算内訳（PR）'!M91="","",'⑦2.変更活動積算内訳（PR）'!M91)</f>
        <v/>
      </c>
      <c r="N91" s="271" t="str">
        <f>IF('⑦2.変更活動積算内訳（PR）'!N91="","",'⑦2.変更活動積算内訳（PR）'!N91)</f>
        <v/>
      </c>
      <c r="O91" s="271" t="str">
        <f>IF('⑦2.変更活動積算内訳（PR）'!O91="","",'⑦2.変更活動積算内訳（PR）'!O91)</f>
        <v/>
      </c>
      <c r="P91" s="1570"/>
      <c r="Q91" s="255" t="s">
        <v>191</v>
      </c>
      <c r="R91" s="253"/>
      <c r="S91" s="271" t="str">
        <f t="shared" si="55"/>
        <v/>
      </c>
      <c r="T91" s="254" t="str">
        <f t="shared" si="56"/>
        <v/>
      </c>
      <c r="U91" s="254" t="str">
        <f t="shared" si="57"/>
        <v/>
      </c>
      <c r="V91" s="254" t="str">
        <f t="shared" si="58"/>
        <v/>
      </c>
      <c r="W91" s="1171"/>
      <c r="X91" s="1168"/>
      <c r="Y91" s="1169"/>
      <c r="Z91" s="237"/>
    </row>
    <row r="92" spans="2:27" ht="18.75" hidden="1" customHeight="1">
      <c r="B92" s="1176"/>
      <c r="C92" s="252" t="s">
        <v>192</v>
      </c>
      <c r="D92" s="253"/>
      <c r="E92" s="271">
        <f t="shared" si="53"/>
        <v>0</v>
      </c>
      <c r="F92" s="271" t="str">
        <f>IF('①7.積算内訳（PR）'!F91="","",'①7.積算内訳（PR）'!F91)</f>
        <v/>
      </c>
      <c r="G92" s="271" t="str">
        <f>IF('①7.積算内訳（PR）'!G91="","",'①7.積算内訳（PR）'!G91)</f>
        <v/>
      </c>
      <c r="H92" s="657" t="str">
        <f>IF('①7.積算内訳（PR）'!H91="","",'①7.積算内訳（PR）'!H91)</f>
        <v/>
      </c>
      <c r="I92" s="1570"/>
      <c r="J92" s="252" t="s">
        <v>192</v>
      </c>
      <c r="K92" s="253"/>
      <c r="L92" s="271" t="str">
        <f t="shared" si="54"/>
        <v/>
      </c>
      <c r="M92" s="271" t="str">
        <f>IF('⑦2.変更活動積算内訳（PR）'!M92="","",'⑦2.変更活動積算内訳（PR）'!M92)</f>
        <v/>
      </c>
      <c r="N92" s="271" t="str">
        <f>IF('⑦2.変更活動積算内訳（PR）'!N92="","",'⑦2.変更活動積算内訳（PR）'!N92)</f>
        <v/>
      </c>
      <c r="O92" s="271" t="str">
        <f>IF('⑦2.変更活動積算内訳（PR）'!O92="","",'⑦2.変更活動積算内訳（PR）'!O92)</f>
        <v/>
      </c>
      <c r="P92" s="1570"/>
      <c r="Q92" s="252" t="s">
        <v>192</v>
      </c>
      <c r="R92" s="253"/>
      <c r="S92" s="271" t="str">
        <f t="shared" si="55"/>
        <v/>
      </c>
      <c r="T92" s="254" t="str">
        <f t="shared" si="56"/>
        <v/>
      </c>
      <c r="U92" s="254" t="str">
        <f t="shared" si="57"/>
        <v/>
      </c>
      <c r="V92" s="254" t="str">
        <f t="shared" si="58"/>
        <v/>
      </c>
      <c r="W92" s="1171"/>
      <c r="X92" s="1168"/>
      <c r="Y92" s="1169"/>
      <c r="Z92" s="240"/>
      <c r="AA92" s="213"/>
    </row>
    <row r="93" spans="2:27" ht="18.75" hidden="1" customHeight="1">
      <c r="B93" s="1176"/>
      <c r="C93" s="252" t="s">
        <v>193</v>
      </c>
      <c r="D93" s="253"/>
      <c r="E93" s="271">
        <f t="shared" si="53"/>
        <v>0</v>
      </c>
      <c r="F93" s="658" t="str">
        <f>IF('①7.積算内訳（PR）'!F92="","",'①7.積算内訳（PR）'!F92)</f>
        <v/>
      </c>
      <c r="G93" s="658" t="str">
        <f>IF('①7.積算内訳（PR）'!G92="","",'①7.積算内訳（PR）'!G92)</f>
        <v/>
      </c>
      <c r="H93" s="657" t="str">
        <f>IF('①7.積算内訳（PR）'!H92="","",'①7.積算内訳（PR）'!H92)</f>
        <v/>
      </c>
      <c r="I93" s="1570"/>
      <c r="J93" s="252" t="s">
        <v>193</v>
      </c>
      <c r="K93" s="253"/>
      <c r="L93" s="271" t="str">
        <f t="shared" si="54"/>
        <v/>
      </c>
      <c r="M93" s="658" t="str">
        <f>IF('⑦2.変更活動積算内訳（PR）'!M93="","",'⑦2.変更活動積算内訳（PR）'!M93)</f>
        <v/>
      </c>
      <c r="N93" s="658" t="str">
        <f>IF('⑦2.変更活動積算内訳（PR）'!N93="","",'⑦2.変更活動積算内訳（PR）'!N93)</f>
        <v/>
      </c>
      <c r="O93" s="658" t="str">
        <f>IF('⑦2.変更活動積算内訳（PR）'!O93="","",'⑦2.変更活動積算内訳（PR）'!O93)</f>
        <v/>
      </c>
      <c r="P93" s="1570"/>
      <c r="Q93" s="252" t="s">
        <v>193</v>
      </c>
      <c r="R93" s="253"/>
      <c r="S93" s="271" t="str">
        <f t="shared" si="55"/>
        <v/>
      </c>
      <c r="T93" s="256" t="str">
        <f t="shared" si="56"/>
        <v/>
      </c>
      <c r="U93" s="256" t="str">
        <f t="shared" si="57"/>
        <v/>
      </c>
      <c r="V93" s="256" t="str">
        <f t="shared" si="58"/>
        <v/>
      </c>
      <c r="W93" s="1171"/>
      <c r="X93" s="1191"/>
      <c r="Y93" s="1192"/>
      <c r="Z93" s="240"/>
      <c r="AA93" s="213"/>
    </row>
    <row r="94" spans="2:27" ht="18.75" hidden="1" customHeight="1">
      <c r="B94" s="1176"/>
      <c r="C94" s="257" t="s">
        <v>194</v>
      </c>
      <c r="D94" s="253"/>
      <c r="E94" s="271">
        <f t="shared" si="53"/>
        <v>0</v>
      </c>
      <c r="F94" s="271" t="str">
        <f>IF('①7.積算内訳（PR）'!F93="","",'①7.積算内訳（PR）'!F93)</f>
        <v/>
      </c>
      <c r="G94" s="271" t="str">
        <f>IF('①7.積算内訳（PR）'!G93="","",'①7.積算内訳（PR）'!G93)</f>
        <v/>
      </c>
      <c r="H94" s="657" t="str">
        <f>IF('①7.積算内訳（PR）'!H93="","",'①7.積算内訳（PR）'!H93)</f>
        <v/>
      </c>
      <c r="I94" s="1570"/>
      <c r="J94" s="257" t="s">
        <v>194</v>
      </c>
      <c r="K94" s="253"/>
      <c r="L94" s="271" t="str">
        <f t="shared" si="54"/>
        <v/>
      </c>
      <c r="M94" s="271" t="str">
        <f>IF('⑦2.変更活動積算内訳（PR）'!M94="","",'⑦2.変更活動積算内訳（PR）'!M94)</f>
        <v/>
      </c>
      <c r="N94" s="271" t="str">
        <f>IF('⑦2.変更活動積算内訳（PR）'!N94="","",'⑦2.変更活動積算内訳（PR）'!N94)</f>
        <v/>
      </c>
      <c r="O94" s="271" t="str">
        <f>IF('⑦2.変更活動積算内訳（PR）'!O94="","",'⑦2.変更活動積算内訳（PR）'!O94)</f>
        <v/>
      </c>
      <c r="P94" s="1570"/>
      <c r="Q94" s="257" t="s">
        <v>194</v>
      </c>
      <c r="R94" s="253"/>
      <c r="S94" s="271" t="str">
        <f t="shared" si="55"/>
        <v/>
      </c>
      <c r="T94" s="254" t="str">
        <f t="shared" si="56"/>
        <v/>
      </c>
      <c r="U94" s="254" t="str">
        <f t="shared" si="57"/>
        <v/>
      </c>
      <c r="V94" s="254" t="str">
        <f t="shared" si="58"/>
        <v/>
      </c>
      <c r="W94" s="1171"/>
      <c r="X94" s="1168"/>
      <c r="Y94" s="1169"/>
      <c r="Z94" s="240"/>
      <c r="AA94" s="213"/>
    </row>
    <row r="95" spans="2:27" ht="18.75" hidden="1" customHeight="1">
      <c r="B95" s="1176"/>
      <c r="C95" s="252" t="s">
        <v>195</v>
      </c>
      <c r="D95" s="253"/>
      <c r="E95" s="271">
        <f t="shared" si="53"/>
        <v>0</v>
      </c>
      <c r="F95" s="271" t="str">
        <f>IF('①7.積算内訳（PR）'!F94="","",'①7.積算内訳（PR）'!F94)</f>
        <v/>
      </c>
      <c r="G95" s="271" t="str">
        <f>IF('①7.積算内訳（PR）'!G94="","",'①7.積算内訳（PR）'!G94)</f>
        <v/>
      </c>
      <c r="H95" s="657" t="str">
        <f>IF('①7.積算内訳（PR）'!H94="","",'①7.積算内訳（PR）'!H94)</f>
        <v/>
      </c>
      <c r="I95" s="1570"/>
      <c r="J95" s="252" t="s">
        <v>195</v>
      </c>
      <c r="K95" s="253"/>
      <c r="L95" s="271" t="str">
        <f t="shared" si="54"/>
        <v/>
      </c>
      <c r="M95" s="271" t="str">
        <f>IF('⑦2.変更活動積算内訳（PR）'!M95="","",'⑦2.変更活動積算内訳（PR）'!M95)</f>
        <v/>
      </c>
      <c r="N95" s="271" t="str">
        <f>IF('⑦2.変更活動積算内訳（PR）'!N95="","",'⑦2.変更活動積算内訳（PR）'!N95)</f>
        <v/>
      </c>
      <c r="O95" s="271" t="str">
        <f>IF('⑦2.変更活動積算内訳（PR）'!O95="","",'⑦2.変更活動積算内訳（PR）'!O95)</f>
        <v/>
      </c>
      <c r="P95" s="1570"/>
      <c r="Q95" s="252" t="s">
        <v>195</v>
      </c>
      <c r="R95" s="253"/>
      <c r="S95" s="271" t="str">
        <f t="shared" si="55"/>
        <v/>
      </c>
      <c r="T95" s="254" t="str">
        <f t="shared" si="56"/>
        <v/>
      </c>
      <c r="U95" s="254" t="str">
        <f t="shared" si="57"/>
        <v/>
      </c>
      <c r="V95" s="254" t="str">
        <f t="shared" si="58"/>
        <v/>
      </c>
      <c r="W95" s="1171"/>
      <c r="X95" s="1168"/>
      <c r="Y95" s="1169"/>
      <c r="Z95" s="240"/>
      <c r="AA95" s="213"/>
    </row>
    <row r="96" spans="2:27" ht="18.75" hidden="1" customHeight="1" thickBot="1">
      <c r="B96" s="1177"/>
      <c r="C96" s="258" t="s">
        <v>196</v>
      </c>
      <c r="D96" s="662" t="str">
        <f>IF('①7.積算内訳（PR）'!D95="","",'①7.積算内訳（PR）'!D95)</f>
        <v/>
      </c>
      <c r="E96" s="272">
        <f>SUM(F96:H96)</f>
        <v>0</v>
      </c>
      <c r="F96" s="272" t="str">
        <f>IF('①7.積算内訳（PR）'!F95="","",'①7.積算内訳（PR）'!F95)</f>
        <v/>
      </c>
      <c r="G96" s="272" t="str">
        <f>IF('①7.積算内訳（PR）'!G95="","",'①7.積算内訳（PR）'!G95)</f>
        <v/>
      </c>
      <c r="H96" s="659" t="str">
        <f>IF('①7.積算内訳（PR）'!H95="","",'①7.積算内訳（PR）'!H95)</f>
        <v/>
      </c>
      <c r="I96" s="1571"/>
      <c r="J96" s="258" t="s">
        <v>196</v>
      </c>
      <c r="K96" s="259"/>
      <c r="L96" s="277" t="str">
        <f t="shared" si="54"/>
        <v/>
      </c>
      <c r="M96" s="272" t="str">
        <f>IF('⑦2.変更活動積算内訳（PR）'!M96="","",'⑦2.変更活動積算内訳（PR）'!M96)</f>
        <v/>
      </c>
      <c r="N96" s="272" t="str">
        <f>IF('⑦2.変更活動積算内訳（PR）'!N96="","",'⑦2.変更活動積算内訳（PR）'!N96)</f>
        <v/>
      </c>
      <c r="O96" s="272" t="str">
        <f>IF('⑦2.変更活動積算内訳（PR）'!O96="","",'⑦2.変更活動積算内訳（PR）'!O96)</f>
        <v/>
      </c>
      <c r="P96" s="1571"/>
      <c r="Q96" s="258" t="s">
        <v>196</v>
      </c>
      <c r="R96" s="259"/>
      <c r="S96" s="272" t="str">
        <f t="shared" si="55"/>
        <v/>
      </c>
      <c r="T96" s="260" t="str">
        <f t="shared" si="56"/>
        <v/>
      </c>
      <c r="U96" s="260" t="str">
        <f t="shared" si="57"/>
        <v/>
      </c>
      <c r="V96" s="260" t="str">
        <f t="shared" si="58"/>
        <v/>
      </c>
      <c r="W96" s="1171"/>
      <c r="X96" s="1205"/>
      <c r="Y96" s="1206"/>
      <c r="Z96" s="240"/>
      <c r="AA96" s="213"/>
    </row>
    <row r="97" spans="2:27" ht="37.5" hidden="1" customHeight="1">
      <c r="B97" s="268" t="str">
        <f>IF('①4.事業内容（PR）'!B14="","",'①4.事業内容（PR）'!B14)</f>
        <v/>
      </c>
      <c r="C97" s="1199" t="str">
        <f>IF('①4.事業内容（PR）'!C14="","",'①4.事業内容（PR）'!C14)</f>
        <v/>
      </c>
      <c r="D97" s="1200"/>
      <c r="E97" s="269">
        <f>SUM(E98:E106)</f>
        <v>0</v>
      </c>
      <c r="F97" s="269">
        <f>SUM(F98:F106)</f>
        <v>0</v>
      </c>
      <c r="G97" s="269">
        <f>SUM(G98:G106)</f>
        <v>0</v>
      </c>
      <c r="H97" s="661">
        <f>SUM(H98:H106)</f>
        <v>0</v>
      </c>
      <c r="I97" s="664" t="str">
        <f>IF(B97="","",IF(I98="中止","",B97))</f>
        <v/>
      </c>
      <c r="J97" s="1199" t="str">
        <f>IF('⑦2.変更活動積算内訳（PR）'!J97="","",'⑦2.変更活動積算内訳（PR）'!J97)</f>
        <v/>
      </c>
      <c r="K97" s="1200" t="str">
        <f>IF('⑦2.変更活動積算内訳（PR）'!K97="","",'⑦2.変更活動積算内訳（PR）'!K97)</f>
        <v/>
      </c>
      <c r="L97" s="269" t="str">
        <f>IF(SUM(L98:L106)=0,"",SUM(L98:L106))</f>
        <v/>
      </c>
      <c r="M97" s="269" t="str">
        <f>IF(SUM(M98:M106)=0,"",SUM(M98:M106))</f>
        <v/>
      </c>
      <c r="N97" s="269" t="str">
        <f>IF(SUM(N98:N106)=0,"",SUM(N98:N106))</f>
        <v/>
      </c>
      <c r="O97" s="269" t="str">
        <f>IF(SUM(O98:O106)=0,"",SUM(O98:O106))</f>
        <v/>
      </c>
      <c r="P97" s="664" t="str">
        <f>IF(I97="","",IF('⑧1.活動計画変更（PR）'!B98="報告済","報告済",I97))</f>
        <v/>
      </c>
      <c r="Q97" s="1199" t="str">
        <f>IF(J97="","",IF('⑧1.活動計画変更（PR）'!C35="変更",'⑧1.活動計画変更（PR）'!D35,IF('⑧1.活動計画変更（PR）'!C35="中止","",'⑧2.変更活動積算内訳（PR）'!J97)))</f>
        <v/>
      </c>
      <c r="R97" s="1200"/>
      <c r="S97" s="269" t="str">
        <f>IF(SUM(S98:S106)=0,"",SUM(S98:S106))</f>
        <v/>
      </c>
      <c r="T97" s="269" t="str">
        <f>IF(SUM(T98:T106)=0,"",SUM(T98:T106))</f>
        <v/>
      </c>
      <c r="U97" s="269" t="str">
        <f>IF(SUM(U98:U106)=0,"",SUM(U98:U106))</f>
        <v/>
      </c>
      <c r="V97" s="269" t="str">
        <f>IF(SUM(V98:V106)=0,"",SUM(V98:V106))</f>
        <v/>
      </c>
      <c r="W97" s="263"/>
      <c r="X97" s="1201"/>
      <c r="Y97" s="1202"/>
      <c r="Z97" s="237"/>
    </row>
    <row r="98" spans="2:27" ht="18.75" hidden="1" customHeight="1">
      <c r="B98" s="1175"/>
      <c r="C98" s="249" t="s">
        <v>188</v>
      </c>
      <c r="D98" s="250"/>
      <c r="E98" s="270">
        <f>SUM(F98:H98)</f>
        <v>0</v>
      </c>
      <c r="F98" s="270" t="str">
        <f>IF('①7.積算内訳（PR）'!F97="","",'①7.積算内訳（PR）'!F97)</f>
        <v/>
      </c>
      <c r="G98" s="270" t="str">
        <f>IF('①7.積算内訳（PR）'!G97="","",'①7.積算内訳（PR）'!G97)</f>
        <v/>
      </c>
      <c r="H98" s="656" t="str">
        <f>IF('①7.積算内訳（PR）'!H97="","",'①7.積算内訳（PR）'!H97)</f>
        <v/>
      </c>
      <c r="I98" s="1569" t="str">
        <f>IF('⑦1.活動計画変更（PR）'!C25="選択","",IF('⑦1.活動計画変更（PR）'!C25="変更",'⑦1.活動計画変更（PR）'!C25,IF('⑦1.活動計画変更（PR）'!C25="中止","中止","")))</f>
        <v/>
      </c>
      <c r="J98" s="249" t="s">
        <v>188</v>
      </c>
      <c r="K98" s="250"/>
      <c r="L98" s="270" t="str">
        <f>IF(SUM(M98:O98)=0,"",SUM(M98:O98))</f>
        <v/>
      </c>
      <c r="M98" s="270" t="str">
        <f>IF('⑦2.変更活動積算内訳（PR）'!M98="","",'⑦2.変更活動積算内訳（PR）'!M98)</f>
        <v/>
      </c>
      <c r="N98" s="270" t="str">
        <f>IF('⑦2.変更活動積算内訳（PR）'!N98="","",'⑦2.変更活動積算内訳（PR）'!N98)</f>
        <v/>
      </c>
      <c r="O98" s="270" t="str">
        <f>IF('⑦2.変更活動積算内訳（PR）'!O98="","",'⑦2.変更活動積算内訳（PR）'!O98)</f>
        <v/>
      </c>
      <c r="P98" s="1569" t="str">
        <f>IF('⑧1.活動計画変更（PR）'!C35="選択","",IF('⑧1.活動計画変更（PR）'!C35="変更",'⑧1.活動計画変更（PR）'!C35,IF('⑧1.活動計画変更（PR）'!C35="中止","中止","")))</f>
        <v/>
      </c>
      <c r="Q98" s="249" t="s">
        <v>188</v>
      </c>
      <c r="R98" s="250"/>
      <c r="S98" s="270" t="str">
        <f>IF(SUM(T98:V98)=0,"",SUM(T98:V98))</f>
        <v/>
      </c>
      <c r="T98" s="251" t="str">
        <f>IF(M98="","",IF(P$98="中止","",M98))</f>
        <v/>
      </c>
      <c r="U98" s="251" t="str">
        <f>IF(N98="","",IF(P$98="中止","",N98))</f>
        <v/>
      </c>
      <c r="V98" s="251" t="str">
        <f>IF(O98="","",IF(P$98="中止","",O98))</f>
        <v/>
      </c>
      <c r="W98" s="1186"/>
      <c r="X98" s="1173"/>
      <c r="Y98" s="1174"/>
      <c r="Z98" s="240"/>
      <c r="AA98" s="213"/>
    </row>
    <row r="99" spans="2:27" ht="18.75" hidden="1" customHeight="1">
      <c r="B99" s="1176"/>
      <c r="C99" s="252" t="s">
        <v>189</v>
      </c>
      <c r="D99" s="253"/>
      <c r="E99" s="271">
        <f t="shared" ref="E99:E105" si="59">SUM(F99:H99)</f>
        <v>0</v>
      </c>
      <c r="F99" s="271" t="str">
        <f>IF('①7.積算内訳（PR）'!F98="","",'①7.積算内訳（PR）'!F98)</f>
        <v/>
      </c>
      <c r="G99" s="271" t="str">
        <f>IF('①7.積算内訳（PR）'!G98="","",'①7.積算内訳（PR）'!G98)</f>
        <v/>
      </c>
      <c r="H99" s="657" t="str">
        <f>IF('①7.積算内訳（PR）'!H98="","",'①7.積算内訳（PR）'!H98)</f>
        <v/>
      </c>
      <c r="I99" s="1570"/>
      <c r="J99" s="252" t="s">
        <v>189</v>
      </c>
      <c r="K99" s="253"/>
      <c r="L99" s="271" t="str">
        <f t="shared" ref="L99:L106" si="60">IF(SUM(M99:O99)=0,"",SUM(M99:O99))</f>
        <v/>
      </c>
      <c r="M99" s="271" t="str">
        <f>IF('⑦2.変更活動積算内訳（PR）'!M99="","",'⑦2.変更活動積算内訳（PR）'!M99)</f>
        <v/>
      </c>
      <c r="N99" s="271" t="str">
        <f>IF('⑦2.変更活動積算内訳（PR）'!N99="","",'⑦2.変更活動積算内訳（PR）'!N99)</f>
        <v/>
      </c>
      <c r="O99" s="271" t="str">
        <f>IF('⑦2.変更活動積算内訳（PR）'!O99="","",'⑦2.変更活動積算内訳（PR）'!O99)</f>
        <v/>
      </c>
      <c r="P99" s="1570"/>
      <c r="Q99" s="252" t="s">
        <v>189</v>
      </c>
      <c r="R99" s="253"/>
      <c r="S99" s="271" t="str">
        <f t="shared" ref="S99:S106" si="61">IF(SUM(T99:V99)=0,"",SUM(T99:V99))</f>
        <v/>
      </c>
      <c r="T99" s="254" t="str">
        <f t="shared" ref="T99:T106" si="62">IF(M99="","",IF(P$98="中止","",M99))</f>
        <v/>
      </c>
      <c r="U99" s="254" t="str">
        <f t="shared" ref="U99:U106" si="63">IF(N99="","",IF(P$98="中止","",N99))</f>
        <v/>
      </c>
      <c r="V99" s="254" t="str">
        <f t="shared" ref="V99:V106" si="64">IF(O99="","",IF(P$98="中止","",O99))</f>
        <v/>
      </c>
      <c r="W99" s="1171"/>
      <c r="X99" s="1168"/>
      <c r="Y99" s="1169"/>
      <c r="Z99" s="237"/>
    </row>
    <row r="100" spans="2:27" ht="18.75" hidden="1" customHeight="1">
      <c r="B100" s="1176"/>
      <c r="C100" s="252" t="s">
        <v>190</v>
      </c>
      <c r="D100" s="253"/>
      <c r="E100" s="271">
        <f t="shared" si="59"/>
        <v>0</v>
      </c>
      <c r="F100" s="271" t="str">
        <f>IF('①7.積算内訳（PR）'!F99="","",'①7.積算内訳（PR）'!F99)</f>
        <v/>
      </c>
      <c r="G100" s="271" t="str">
        <f>IF('①7.積算内訳（PR）'!G99="","",'①7.積算内訳（PR）'!G99)</f>
        <v/>
      </c>
      <c r="H100" s="657" t="str">
        <f>IF('①7.積算内訳（PR）'!H99="","",'①7.積算内訳（PR）'!H99)</f>
        <v/>
      </c>
      <c r="I100" s="1570"/>
      <c r="J100" s="252" t="s">
        <v>190</v>
      </c>
      <c r="K100" s="253"/>
      <c r="L100" s="271" t="str">
        <f t="shared" si="60"/>
        <v/>
      </c>
      <c r="M100" s="271" t="str">
        <f>IF('⑦2.変更活動積算内訳（PR）'!M100="","",'⑦2.変更活動積算内訳（PR）'!M100)</f>
        <v/>
      </c>
      <c r="N100" s="271" t="str">
        <f>IF('⑦2.変更活動積算内訳（PR）'!N100="","",'⑦2.変更活動積算内訳（PR）'!N100)</f>
        <v/>
      </c>
      <c r="O100" s="271" t="str">
        <f>IF('⑦2.変更活動積算内訳（PR）'!O100="","",'⑦2.変更活動積算内訳（PR）'!O100)</f>
        <v/>
      </c>
      <c r="P100" s="1570"/>
      <c r="Q100" s="252" t="s">
        <v>190</v>
      </c>
      <c r="R100" s="253"/>
      <c r="S100" s="271" t="str">
        <f t="shared" si="61"/>
        <v/>
      </c>
      <c r="T100" s="254" t="str">
        <f t="shared" si="62"/>
        <v/>
      </c>
      <c r="U100" s="254" t="str">
        <f t="shared" si="63"/>
        <v/>
      </c>
      <c r="V100" s="254" t="str">
        <f t="shared" si="64"/>
        <v/>
      </c>
      <c r="W100" s="1171"/>
      <c r="X100" s="1168"/>
      <c r="Y100" s="1169"/>
      <c r="Z100" s="237"/>
    </row>
    <row r="101" spans="2:27" ht="18.75" hidden="1" customHeight="1">
      <c r="B101" s="1176"/>
      <c r="C101" s="255" t="s">
        <v>191</v>
      </c>
      <c r="D101" s="253"/>
      <c r="E101" s="271">
        <f t="shared" si="59"/>
        <v>0</v>
      </c>
      <c r="F101" s="271" t="str">
        <f>IF('①7.積算内訳（PR）'!F100="","",'①7.積算内訳（PR）'!F100)</f>
        <v/>
      </c>
      <c r="G101" s="271" t="str">
        <f>IF('①7.積算内訳（PR）'!G100="","",'①7.積算内訳（PR）'!G100)</f>
        <v/>
      </c>
      <c r="H101" s="657" t="str">
        <f>IF('①7.積算内訳（PR）'!H100="","",'①7.積算内訳（PR）'!H100)</f>
        <v/>
      </c>
      <c r="I101" s="1570"/>
      <c r="J101" s="255" t="s">
        <v>191</v>
      </c>
      <c r="K101" s="253"/>
      <c r="L101" s="271" t="str">
        <f t="shared" si="60"/>
        <v/>
      </c>
      <c r="M101" s="271" t="str">
        <f>IF('⑦2.変更活動積算内訳（PR）'!M101="","",'⑦2.変更活動積算内訳（PR）'!M101)</f>
        <v/>
      </c>
      <c r="N101" s="271" t="str">
        <f>IF('⑦2.変更活動積算内訳（PR）'!N101="","",'⑦2.変更活動積算内訳（PR）'!N101)</f>
        <v/>
      </c>
      <c r="O101" s="271" t="str">
        <f>IF('⑦2.変更活動積算内訳（PR）'!O101="","",'⑦2.変更活動積算内訳（PR）'!O101)</f>
        <v/>
      </c>
      <c r="P101" s="1570"/>
      <c r="Q101" s="255" t="s">
        <v>191</v>
      </c>
      <c r="R101" s="253"/>
      <c r="S101" s="271" t="str">
        <f t="shared" si="61"/>
        <v/>
      </c>
      <c r="T101" s="254" t="str">
        <f t="shared" si="62"/>
        <v/>
      </c>
      <c r="U101" s="254" t="str">
        <f t="shared" si="63"/>
        <v/>
      </c>
      <c r="V101" s="254" t="str">
        <f t="shared" si="64"/>
        <v/>
      </c>
      <c r="W101" s="1171"/>
      <c r="X101" s="1168"/>
      <c r="Y101" s="1169"/>
      <c r="Z101" s="237"/>
    </row>
    <row r="102" spans="2:27" ht="18.75" hidden="1" customHeight="1">
      <c r="B102" s="1176"/>
      <c r="C102" s="252" t="s">
        <v>192</v>
      </c>
      <c r="D102" s="253"/>
      <c r="E102" s="271">
        <f t="shared" si="59"/>
        <v>0</v>
      </c>
      <c r="F102" s="271" t="str">
        <f>IF('①7.積算内訳（PR）'!F101="","",'①7.積算内訳（PR）'!F101)</f>
        <v/>
      </c>
      <c r="G102" s="271" t="str">
        <f>IF('①7.積算内訳（PR）'!G101="","",'①7.積算内訳（PR）'!G101)</f>
        <v/>
      </c>
      <c r="H102" s="657" t="str">
        <f>IF('①7.積算内訳（PR）'!H101="","",'①7.積算内訳（PR）'!H101)</f>
        <v/>
      </c>
      <c r="I102" s="1570"/>
      <c r="J102" s="252" t="s">
        <v>192</v>
      </c>
      <c r="K102" s="253"/>
      <c r="L102" s="271" t="str">
        <f t="shared" si="60"/>
        <v/>
      </c>
      <c r="M102" s="271" t="str">
        <f>IF('⑦2.変更活動積算内訳（PR）'!M102="","",'⑦2.変更活動積算内訳（PR）'!M102)</f>
        <v/>
      </c>
      <c r="N102" s="271" t="str">
        <f>IF('⑦2.変更活動積算内訳（PR）'!N102="","",'⑦2.変更活動積算内訳（PR）'!N102)</f>
        <v/>
      </c>
      <c r="O102" s="271" t="str">
        <f>IF('⑦2.変更活動積算内訳（PR）'!O102="","",'⑦2.変更活動積算内訳（PR）'!O102)</f>
        <v/>
      </c>
      <c r="P102" s="1570"/>
      <c r="Q102" s="252" t="s">
        <v>192</v>
      </c>
      <c r="R102" s="253"/>
      <c r="S102" s="271" t="str">
        <f t="shared" si="61"/>
        <v/>
      </c>
      <c r="T102" s="254" t="str">
        <f t="shared" si="62"/>
        <v/>
      </c>
      <c r="U102" s="254" t="str">
        <f t="shared" si="63"/>
        <v/>
      </c>
      <c r="V102" s="254" t="str">
        <f t="shared" si="64"/>
        <v/>
      </c>
      <c r="W102" s="1171"/>
      <c r="X102" s="1168"/>
      <c r="Y102" s="1169"/>
      <c r="Z102" s="240"/>
      <c r="AA102" s="213"/>
    </row>
    <row r="103" spans="2:27" ht="18.75" hidden="1" customHeight="1">
      <c r="B103" s="1176"/>
      <c r="C103" s="252" t="s">
        <v>193</v>
      </c>
      <c r="D103" s="253"/>
      <c r="E103" s="271">
        <f t="shared" si="59"/>
        <v>0</v>
      </c>
      <c r="F103" s="658" t="str">
        <f>IF('①7.積算内訳（PR）'!F102="","",'①7.積算内訳（PR）'!F102)</f>
        <v/>
      </c>
      <c r="G103" s="658" t="str">
        <f>IF('①7.積算内訳（PR）'!G102="","",'①7.積算内訳（PR）'!G102)</f>
        <v/>
      </c>
      <c r="H103" s="657" t="str">
        <f>IF('①7.積算内訳（PR）'!H102="","",'①7.積算内訳（PR）'!H102)</f>
        <v/>
      </c>
      <c r="I103" s="1570"/>
      <c r="J103" s="252" t="s">
        <v>193</v>
      </c>
      <c r="K103" s="253"/>
      <c r="L103" s="271" t="str">
        <f t="shared" si="60"/>
        <v/>
      </c>
      <c r="M103" s="658" t="str">
        <f>IF('⑦2.変更活動積算内訳（PR）'!M103="","",'⑦2.変更活動積算内訳（PR）'!M103)</f>
        <v/>
      </c>
      <c r="N103" s="658" t="str">
        <f>IF('⑦2.変更活動積算内訳（PR）'!N103="","",'⑦2.変更活動積算内訳（PR）'!N103)</f>
        <v/>
      </c>
      <c r="O103" s="658" t="str">
        <f>IF('⑦2.変更活動積算内訳（PR）'!O103="","",'⑦2.変更活動積算内訳（PR）'!O103)</f>
        <v/>
      </c>
      <c r="P103" s="1570"/>
      <c r="Q103" s="252" t="s">
        <v>193</v>
      </c>
      <c r="R103" s="253"/>
      <c r="S103" s="271" t="str">
        <f t="shared" si="61"/>
        <v/>
      </c>
      <c r="T103" s="256" t="str">
        <f t="shared" si="62"/>
        <v/>
      </c>
      <c r="U103" s="256" t="str">
        <f t="shared" si="63"/>
        <v/>
      </c>
      <c r="V103" s="256" t="str">
        <f t="shared" si="64"/>
        <v/>
      </c>
      <c r="W103" s="1171"/>
      <c r="X103" s="1191"/>
      <c r="Y103" s="1192"/>
      <c r="Z103" s="240"/>
      <c r="AA103" s="213"/>
    </row>
    <row r="104" spans="2:27" ht="18.75" hidden="1" customHeight="1">
      <c r="B104" s="1176"/>
      <c r="C104" s="257" t="s">
        <v>194</v>
      </c>
      <c r="D104" s="253"/>
      <c r="E104" s="271">
        <f t="shared" si="59"/>
        <v>0</v>
      </c>
      <c r="F104" s="271" t="str">
        <f>IF('①7.積算内訳（PR）'!F103="","",'①7.積算内訳（PR）'!F103)</f>
        <v/>
      </c>
      <c r="G104" s="271" t="str">
        <f>IF('①7.積算内訳（PR）'!G103="","",'①7.積算内訳（PR）'!G103)</f>
        <v/>
      </c>
      <c r="H104" s="657" t="str">
        <f>IF('①7.積算内訳（PR）'!H103="","",'①7.積算内訳（PR）'!H103)</f>
        <v/>
      </c>
      <c r="I104" s="1570"/>
      <c r="J104" s="257" t="s">
        <v>194</v>
      </c>
      <c r="K104" s="253"/>
      <c r="L104" s="271" t="str">
        <f t="shared" si="60"/>
        <v/>
      </c>
      <c r="M104" s="271" t="str">
        <f>IF('⑦2.変更活動積算内訳（PR）'!M104="","",'⑦2.変更活動積算内訳（PR）'!M104)</f>
        <v/>
      </c>
      <c r="N104" s="271" t="str">
        <f>IF('⑦2.変更活動積算内訳（PR）'!N104="","",'⑦2.変更活動積算内訳（PR）'!N104)</f>
        <v/>
      </c>
      <c r="O104" s="271" t="str">
        <f>IF('⑦2.変更活動積算内訳（PR）'!O104="","",'⑦2.変更活動積算内訳（PR）'!O104)</f>
        <v/>
      </c>
      <c r="P104" s="1570"/>
      <c r="Q104" s="257" t="s">
        <v>194</v>
      </c>
      <c r="R104" s="253"/>
      <c r="S104" s="271" t="str">
        <f t="shared" si="61"/>
        <v/>
      </c>
      <c r="T104" s="254" t="str">
        <f t="shared" si="62"/>
        <v/>
      </c>
      <c r="U104" s="254" t="str">
        <f t="shared" si="63"/>
        <v/>
      </c>
      <c r="V104" s="254" t="str">
        <f t="shared" si="64"/>
        <v/>
      </c>
      <c r="W104" s="1171"/>
      <c r="X104" s="1168"/>
      <c r="Y104" s="1169"/>
      <c r="Z104" s="240"/>
      <c r="AA104" s="213"/>
    </row>
    <row r="105" spans="2:27" ht="18.75" hidden="1" customHeight="1">
      <c r="B105" s="1176"/>
      <c r="C105" s="252" t="s">
        <v>195</v>
      </c>
      <c r="D105" s="253"/>
      <c r="E105" s="271">
        <f t="shared" si="59"/>
        <v>0</v>
      </c>
      <c r="F105" s="271" t="str">
        <f>IF('①7.積算内訳（PR）'!F104="","",'①7.積算内訳（PR）'!F104)</f>
        <v/>
      </c>
      <c r="G105" s="271" t="str">
        <f>IF('①7.積算内訳（PR）'!G104="","",'①7.積算内訳（PR）'!G104)</f>
        <v/>
      </c>
      <c r="H105" s="657" t="str">
        <f>IF('①7.積算内訳（PR）'!H104="","",'①7.積算内訳（PR）'!H104)</f>
        <v/>
      </c>
      <c r="I105" s="1570"/>
      <c r="J105" s="252" t="s">
        <v>195</v>
      </c>
      <c r="K105" s="253"/>
      <c r="L105" s="271" t="str">
        <f t="shared" si="60"/>
        <v/>
      </c>
      <c r="M105" s="271" t="str">
        <f>IF('⑦2.変更活動積算内訳（PR）'!M105="","",'⑦2.変更活動積算内訳（PR）'!M105)</f>
        <v/>
      </c>
      <c r="N105" s="271" t="str">
        <f>IF('⑦2.変更活動積算内訳（PR）'!N105="","",'⑦2.変更活動積算内訳（PR）'!N105)</f>
        <v/>
      </c>
      <c r="O105" s="271" t="str">
        <f>IF('⑦2.変更活動積算内訳（PR）'!O105="","",'⑦2.変更活動積算内訳（PR）'!O105)</f>
        <v/>
      </c>
      <c r="P105" s="1570"/>
      <c r="Q105" s="252" t="s">
        <v>195</v>
      </c>
      <c r="R105" s="253"/>
      <c r="S105" s="271" t="str">
        <f t="shared" si="61"/>
        <v/>
      </c>
      <c r="T105" s="254" t="str">
        <f t="shared" si="62"/>
        <v/>
      </c>
      <c r="U105" s="254" t="str">
        <f t="shared" si="63"/>
        <v/>
      </c>
      <c r="V105" s="254" t="str">
        <f t="shared" si="64"/>
        <v/>
      </c>
      <c r="W105" s="1171"/>
      <c r="X105" s="1168"/>
      <c r="Y105" s="1169"/>
      <c r="Z105" s="240"/>
      <c r="AA105" s="213"/>
    </row>
    <row r="106" spans="2:27" ht="18.75" hidden="1" customHeight="1" thickBot="1">
      <c r="B106" s="1177"/>
      <c r="C106" s="258" t="s">
        <v>196</v>
      </c>
      <c r="D106" s="662" t="str">
        <f>IF('①7.積算内訳（PR）'!D105="","",'①7.積算内訳（PR）'!D105)</f>
        <v/>
      </c>
      <c r="E106" s="272">
        <f>SUM(F106:H106)</f>
        <v>0</v>
      </c>
      <c r="F106" s="272" t="str">
        <f>IF('①7.積算内訳（PR）'!F105="","",'①7.積算内訳（PR）'!F105)</f>
        <v/>
      </c>
      <c r="G106" s="272" t="str">
        <f>IF('①7.積算内訳（PR）'!G105="","",'①7.積算内訳（PR）'!G105)</f>
        <v/>
      </c>
      <c r="H106" s="659" t="str">
        <f>IF('①7.積算内訳（PR）'!H105="","",'①7.積算内訳（PR）'!H105)</f>
        <v/>
      </c>
      <c r="I106" s="1571"/>
      <c r="J106" s="258" t="s">
        <v>196</v>
      </c>
      <c r="K106" s="259"/>
      <c r="L106" s="272" t="str">
        <f t="shared" si="60"/>
        <v/>
      </c>
      <c r="M106" s="272" t="str">
        <f>IF('⑦2.変更活動積算内訳（PR）'!M106="","",'⑦2.変更活動積算内訳（PR）'!M106)</f>
        <v/>
      </c>
      <c r="N106" s="272" t="str">
        <f>IF('⑦2.変更活動積算内訳（PR）'!N106="","",'⑦2.変更活動積算内訳（PR）'!N106)</f>
        <v/>
      </c>
      <c r="O106" s="272" t="str">
        <f>IF('⑦2.変更活動積算内訳（PR）'!O106="","",'⑦2.変更活動積算内訳（PR）'!O106)</f>
        <v/>
      </c>
      <c r="P106" s="1571"/>
      <c r="Q106" s="258" t="s">
        <v>196</v>
      </c>
      <c r="R106" s="259"/>
      <c r="S106" s="272" t="str">
        <f t="shared" si="61"/>
        <v/>
      </c>
      <c r="T106" s="260" t="str">
        <f t="shared" si="62"/>
        <v/>
      </c>
      <c r="U106" s="260" t="str">
        <f t="shared" si="63"/>
        <v/>
      </c>
      <c r="V106" s="260" t="str">
        <f t="shared" si="64"/>
        <v/>
      </c>
      <c r="W106" s="1172"/>
      <c r="X106" s="1189"/>
      <c r="Y106" s="1190"/>
      <c r="Z106" s="240"/>
      <c r="AA106" s="213"/>
    </row>
    <row r="107" spans="2:27" ht="37.5" hidden="1" customHeight="1">
      <c r="B107" s="368" t="str">
        <f>IF('①4.事業内容（PR）'!B15="","",'①4.事業内容（PR）'!B15)</f>
        <v/>
      </c>
      <c r="C107" s="1199" t="str">
        <f>IF('①4.事業内容（PR）'!C15="","",'①4.事業内容（PR）'!C15)</f>
        <v/>
      </c>
      <c r="D107" s="1200"/>
      <c r="E107" s="267">
        <f>SUM(E108:E116)</f>
        <v>0</v>
      </c>
      <c r="F107" s="267">
        <f>SUM(F108:F116)</f>
        <v>0</v>
      </c>
      <c r="G107" s="267">
        <f>SUM(G108:G116)</f>
        <v>0</v>
      </c>
      <c r="H107" s="660">
        <f>SUM(H108:H116)</f>
        <v>0</v>
      </c>
      <c r="I107" s="664" t="str">
        <f>IF(B107="","",IF(I108="中止","",B107))</f>
        <v/>
      </c>
      <c r="J107" s="1199" t="str">
        <f>IF('⑦2.変更活動積算内訳（PR）'!J107="","",'⑦2.変更活動積算内訳（PR）'!J107)</f>
        <v/>
      </c>
      <c r="K107" s="1200" t="str">
        <f>IF('⑦2.変更活動積算内訳（PR）'!K107="","",'⑦2.変更活動積算内訳（PR）'!K107)</f>
        <v/>
      </c>
      <c r="L107" s="267" t="str">
        <f>IF(SUM(L108:L116)=0,"",SUM(L108:L116))</f>
        <v/>
      </c>
      <c r="M107" s="267" t="str">
        <f>IF(SUM(M108:M116)=0,"",SUM(M108:M116))</f>
        <v/>
      </c>
      <c r="N107" s="267" t="str">
        <f>IF(SUM(N108:N116)=0,"",SUM(N108:N116))</f>
        <v/>
      </c>
      <c r="O107" s="267" t="str">
        <f>IF(SUM(O108:O116)=0,"",SUM(O108:O116))</f>
        <v/>
      </c>
      <c r="P107" s="664" t="str">
        <f>IF(I107="","",IF('⑧1.活動計画変更（PR）'!B108="報告済","報告済",I107))</f>
        <v/>
      </c>
      <c r="Q107" s="1199" t="str">
        <f>IF(J107="","",IF('⑧1.活動計画変更（PR）'!C38="変更",'⑧1.活動計画変更（PR）'!D38,IF('⑧1.活動計画変更（PR）'!C38="中止","",'⑧2.変更活動積算内訳（PR）'!J107)))</f>
        <v/>
      </c>
      <c r="R107" s="1200"/>
      <c r="S107" s="269" t="str">
        <f>IF(SUM(S108:S116)=0,"",SUM(S108:S116))</f>
        <v/>
      </c>
      <c r="T107" s="269" t="str">
        <f>IF(SUM(T108:T116)=0,"",SUM(T108:T116))</f>
        <v/>
      </c>
      <c r="U107" s="269" t="str">
        <f>IF(SUM(U108:U116)=0,"",SUM(U108:U116))</f>
        <v/>
      </c>
      <c r="V107" s="269" t="str">
        <f>IF(SUM(V108:V116)=0,"",SUM(V108:V116))</f>
        <v/>
      </c>
      <c r="W107" s="261"/>
      <c r="X107" s="1195"/>
      <c r="Y107" s="1196"/>
      <c r="Z107" s="237"/>
    </row>
    <row r="108" spans="2:27" ht="18.75" hidden="1" customHeight="1">
      <c r="B108" s="1175"/>
      <c r="C108" s="249" t="s">
        <v>188</v>
      </c>
      <c r="D108" s="250"/>
      <c r="E108" s="270">
        <f>SUM(F108:H108)</f>
        <v>0</v>
      </c>
      <c r="F108" s="270" t="str">
        <f>IF('①7.積算内訳（PR）'!F107="","",'①7.積算内訳（PR）'!F107)</f>
        <v/>
      </c>
      <c r="G108" s="270" t="str">
        <f>IF('①7.積算内訳（PR）'!G107="","",'①7.積算内訳（PR）'!G107)</f>
        <v/>
      </c>
      <c r="H108" s="656" t="str">
        <f>IF('①7.積算内訳（PR）'!H107="","",'①7.積算内訳（PR）'!H107)</f>
        <v/>
      </c>
      <c r="I108" s="1569" t="str">
        <f>IF('⑦1.活動計画変更（PR）'!C27="選択","",IF('⑦1.活動計画変更（PR）'!C27="変更",'⑦1.活動計画変更（PR）'!C27,IF('⑦1.活動計画変更（PR）'!C27="中止","中止","")))</f>
        <v/>
      </c>
      <c r="J108" s="249" t="s">
        <v>188</v>
      </c>
      <c r="K108" s="250"/>
      <c r="L108" s="270" t="str">
        <f>IF(SUM(M108:O108)=0,"",SUM(M108:O108))</f>
        <v/>
      </c>
      <c r="M108" s="270" t="str">
        <f>IF('⑦2.変更活動積算内訳（PR）'!M108="","",'⑦2.変更活動積算内訳（PR）'!M108)</f>
        <v/>
      </c>
      <c r="N108" s="270" t="str">
        <f>IF('⑦2.変更活動積算内訳（PR）'!N108="","",'⑦2.変更活動積算内訳（PR）'!N108)</f>
        <v/>
      </c>
      <c r="O108" s="270" t="str">
        <f>IF('⑦2.変更活動積算内訳（PR）'!O108="","",'⑦2.変更活動積算内訳（PR）'!O108)</f>
        <v/>
      </c>
      <c r="P108" s="1569" t="str">
        <f>IF('⑧1.活動計画変更（PR）'!C38="選択","",IF('⑧1.活動計画変更（PR）'!C38="変更",'⑧1.活動計画変更（PR）'!C38,IF('⑧1.活動計画変更（PR）'!C38="中止","中止","")))</f>
        <v/>
      </c>
      <c r="Q108" s="249" t="s">
        <v>188</v>
      </c>
      <c r="R108" s="250"/>
      <c r="S108" s="270" t="str">
        <f>IF(SUM(T108:V108)=0,"",SUM(T108:V108))</f>
        <v/>
      </c>
      <c r="T108" s="251" t="str">
        <f>IF(M108="","",IF(P$108="中止","",M108))</f>
        <v/>
      </c>
      <c r="U108" s="251" t="str">
        <f>IF(N108="","",IF(P$108="中止","",N108))</f>
        <v/>
      </c>
      <c r="V108" s="251" t="str">
        <f>IF(O108="","",IF(P$108="中止","",O108))</f>
        <v/>
      </c>
      <c r="W108" s="1186"/>
      <c r="X108" s="1173"/>
      <c r="Y108" s="1174"/>
      <c r="Z108" s="240"/>
      <c r="AA108" s="213"/>
    </row>
    <row r="109" spans="2:27" ht="18.75" hidden="1" customHeight="1">
      <c r="B109" s="1176"/>
      <c r="C109" s="252" t="s">
        <v>189</v>
      </c>
      <c r="D109" s="253"/>
      <c r="E109" s="271">
        <f t="shared" ref="E109:E115" si="65">SUM(F109:H109)</f>
        <v>0</v>
      </c>
      <c r="F109" s="271" t="str">
        <f>IF('①7.積算内訳（PR）'!F108="","",'①7.積算内訳（PR）'!F108)</f>
        <v/>
      </c>
      <c r="G109" s="271" t="str">
        <f>IF('①7.積算内訳（PR）'!G108="","",'①7.積算内訳（PR）'!G108)</f>
        <v/>
      </c>
      <c r="H109" s="657" t="str">
        <f>IF('①7.積算内訳（PR）'!H108="","",'①7.積算内訳（PR）'!H108)</f>
        <v/>
      </c>
      <c r="I109" s="1570"/>
      <c r="J109" s="252" t="s">
        <v>189</v>
      </c>
      <c r="K109" s="253"/>
      <c r="L109" s="271" t="str">
        <f t="shared" ref="L109:L116" si="66">IF(SUM(M109:O109)=0,"",SUM(M109:O109))</f>
        <v/>
      </c>
      <c r="M109" s="271" t="str">
        <f>IF('⑦2.変更活動積算内訳（PR）'!M109="","",'⑦2.変更活動積算内訳（PR）'!M109)</f>
        <v/>
      </c>
      <c r="N109" s="271" t="str">
        <f>IF('⑦2.変更活動積算内訳（PR）'!N109="","",'⑦2.変更活動積算内訳（PR）'!N109)</f>
        <v/>
      </c>
      <c r="O109" s="271" t="str">
        <f>IF('⑦2.変更活動積算内訳（PR）'!O109="","",'⑦2.変更活動積算内訳（PR）'!O109)</f>
        <v/>
      </c>
      <c r="P109" s="1570"/>
      <c r="Q109" s="252" t="s">
        <v>189</v>
      </c>
      <c r="R109" s="253"/>
      <c r="S109" s="271" t="str">
        <f t="shared" ref="S109:S116" si="67">IF(SUM(T109:V109)=0,"",SUM(T109:V109))</f>
        <v/>
      </c>
      <c r="T109" s="254" t="str">
        <f t="shared" ref="T109:T116" si="68">IF(M109="","",IF(P$108="中止","",M109))</f>
        <v/>
      </c>
      <c r="U109" s="254" t="str">
        <f t="shared" ref="U109:U116" si="69">IF(N109="","",IF(P$108="中止","",N109))</f>
        <v/>
      </c>
      <c r="V109" s="254" t="str">
        <f t="shared" ref="V109:V116" si="70">IF(O109="","",IF(P$108="中止","",O109))</f>
        <v/>
      </c>
      <c r="W109" s="1171"/>
      <c r="X109" s="1168"/>
      <c r="Y109" s="1169"/>
      <c r="Z109" s="237"/>
    </row>
    <row r="110" spans="2:27" ht="18.75" hidden="1" customHeight="1">
      <c r="B110" s="1176"/>
      <c r="C110" s="252" t="s">
        <v>190</v>
      </c>
      <c r="D110" s="253"/>
      <c r="E110" s="271">
        <f t="shared" si="65"/>
        <v>0</v>
      </c>
      <c r="F110" s="271" t="str">
        <f>IF('①7.積算内訳（PR）'!F109="","",'①7.積算内訳（PR）'!F109)</f>
        <v/>
      </c>
      <c r="G110" s="271" t="str">
        <f>IF('①7.積算内訳（PR）'!G109="","",'①7.積算内訳（PR）'!G109)</f>
        <v/>
      </c>
      <c r="H110" s="657" t="str">
        <f>IF('①7.積算内訳（PR）'!H109="","",'①7.積算内訳（PR）'!H109)</f>
        <v/>
      </c>
      <c r="I110" s="1570"/>
      <c r="J110" s="252" t="s">
        <v>190</v>
      </c>
      <c r="K110" s="253"/>
      <c r="L110" s="271" t="str">
        <f t="shared" si="66"/>
        <v/>
      </c>
      <c r="M110" s="271" t="str">
        <f>IF('⑦2.変更活動積算内訳（PR）'!M110="","",'⑦2.変更活動積算内訳（PR）'!M110)</f>
        <v/>
      </c>
      <c r="N110" s="271" t="str">
        <f>IF('⑦2.変更活動積算内訳（PR）'!N110="","",'⑦2.変更活動積算内訳（PR）'!N110)</f>
        <v/>
      </c>
      <c r="O110" s="271" t="str">
        <f>IF('⑦2.変更活動積算内訳（PR）'!O110="","",'⑦2.変更活動積算内訳（PR）'!O110)</f>
        <v/>
      </c>
      <c r="P110" s="1570"/>
      <c r="Q110" s="252" t="s">
        <v>190</v>
      </c>
      <c r="R110" s="253"/>
      <c r="S110" s="271" t="str">
        <f t="shared" si="67"/>
        <v/>
      </c>
      <c r="T110" s="254" t="str">
        <f t="shared" si="68"/>
        <v/>
      </c>
      <c r="U110" s="254" t="str">
        <f t="shared" si="69"/>
        <v/>
      </c>
      <c r="V110" s="254" t="str">
        <f t="shared" si="70"/>
        <v/>
      </c>
      <c r="W110" s="1171"/>
      <c r="X110" s="1168"/>
      <c r="Y110" s="1169"/>
      <c r="Z110" s="237"/>
    </row>
    <row r="111" spans="2:27" ht="18.75" hidden="1" customHeight="1">
      <c r="B111" s="1176"/>
      <c r="C111" s="255" t="s">
        <v>191</v>
      </c>
      <c r="D111" s="253"/>
      <c r="E111" s="271">
        <f t="shared" si="65"/>
        <v>0</v>
      </c>
      <c r="F111" s="271" t="str">
        <f>IF('①7.積算内訳（PR）'!F110="","",'①7.積算内訳（PR）'!F110)</f>
        <v/>
      </c>
      <c r="G111" s="271" t="str">
        <f>IF('①7.積算内訳（PR）'!G110="","",'①7.積算内訳（PR）'!G110)</f>
        <v/>
      </c>
      <c r="H111" s="657" t="str">
        <f>IF('①7.積算内訳（PR）'!H110="","",'①7.積算内訳（PR）'!H110)</f>
        <v/>
      </c>
      <c r="I111" s="1570"/>
      <c r="J111" s="255" t="s">
        <v>191</v>
      </c>
      <c r="K111" s="253"/>
      <c r="L111" s="271" t="str">
        <f t="shared" si="66"/>
        <v/>
      </c>
      <c r="M111" s="271" t="str">
        <f>IF('⑦2.変更活動積算内訳（PR）'!M111="","",'⑦2.変更活動積算内訳（PR）'!M111)</f>
        <v/>
      </c>
      <c r="N111" s="271" t="str">
        <f>IF('⑦2.変更活動積算内訳（PR）'!N111="","",'⑦2.変更活動積算内訳（PR）'!N111)</f>
        <v/>
      </c>
      <c r="O111" s="271" t="str">
        <f>IF('⑦2.変更活動積算内訳（PR）'!O111="","",'⑦2.変更活動積算内訳（PR）'!O111)</f>
        <v/>
      </c>
      <c r="P111" s="1570"/>
      <c r="Q111" s="255" t="s">
        <v>191</v>
      </c>
      <c r="R111" s="253"/>
      <c r="S111" s="271" t="str">
        <f t="shared" si="67"/>
        <v/>
      </c>
      <c r="T111" s="254" t="str">
        <f t="shared" si="68"/>
        <v/>
      </c>
      <c r="U111" s="254" t="str">
        <f t="shared" si="69"/>
        <v/>
      </c>
      <c r="V111" s="254" t="str">
        <f t="shared" si="70"/>
        <v/>
      </c>
      <c r="W111" s="1171"/>
      <c r="X111" s="1168"/>
      <c r="Y111" s="1169"/>
      <c r="Z111" s="237"/>
    </row>
    <row r="112" spans="2:27" ht="18.75" hidden="1" customHeight="1">
      <c r="B112" s="1176"/>
      <c r="C112" s="252" t="s">
        <v>192</v>
      </c>
      <c r="D112" s="253"/>
      <c r="E112" s="271">
        <f t="shared" si="65"/>
        <v>0</v>
      </c>
      <c r="F112" s="271" t="str">
        <f>IF('①7.積算内訳（PR）'!F111="","",'①7.積算内訳（PR）'!F111)</f>
        <v/>
      </c>
      <c r="G112" s="271" t="str">
        <f>IF('①7.積算内訳（PR）'!G111="","",'①7.積算内訳（PR）'!G111)</f>
        <v/>
      </c>
      <c r="H112" s="657" t="str">
        <f>IF('①7.積算内訳（PR）'!H111="","",'①7.積算内訳（PR）'!H111)</f>
        <v/>
      </c>
      <c r="I112" s="1570"/>
      <c r="J112" s="252" t="s">
        <v>192</v>
      </c>
      <c r="K112" s="253"/>
      <c r="L112" s="271" t="str">
        <f t="shared" si="66"/>
        <v/>
      </c>
      <c r="M112" s="271" t="str">
        <f>IF('⑦2.変更活動積算内訳（PR）'!M112="","",'⑦2.変更活動積算内訳（PR）'!M112)</f>
        <v/>
      </c>
      <c r="N112" s="271" t="str">
        <f>IF('⑦2.変更活動積算内訳（PR）'!N112="","",'⑦2.変更活動積算内訳（PR）'!N112)</f>
        <v/>
      </c>
      <c r="O112" s="271" t="str">
        <f>IF('⑦2.変更活動積算内訳（PR）'!O112="","",'⑦2.変更活動積算内訳（PR）'!O112)</f>
        <v/>
      </c>
      <c r="P112" s="1570"/>
      <c r="Q112" s="252" t="s">
        <v>192</v>
      </c>
      <c r="R112" s="253"/>
      <c r="S112" s="271" t="str">
        <f t="shared" si="67"/>
        <v/>
      </c>
      <c r="T112" s="254" t="str">
        <f t="shared" si="68"/>
        <v/>
      </c>
      <c r="U112" s="254" t="str">
        <f t="shared" si="69"/>
        <v/>
      </c>
      <c r="V112" s="254" t="str">
        <f t="shared" si="70"/>
        <v/>
      </c>
      <c r="W112" s="1171"/>
      <c r="X112" s="1168"/>
      <c r="Y112" s="1169"/>
      <c r="Z112" s="240"/>
      <c r="AA112" s="213"/>
    </row>
    <row r="113" spans="2:27" ht="18.75" hidden="1" customHeight="1">
      <c r="B113" s="1176"/>
      <c r="C113" s="252" t="s">
        <v>193</v>
      </c>
      <c r="D113" s="253"/>
      <c r="E113" s="271">
        <f t="shared" si="65"/>
        <v>0</v>
      </c>
      <c r="F113" s="658" t="str">
        <f>IF('①7.積算内訳（PR）'!F112="","",'①7.積算内訳（PR）'!F112)</f>
        <v/>
      </c>
      <c r="G113" s="658" t="str">
        <f>IF('①7.積算内訳（PR）'!G112="","",'①7.積算内訳（PR）'!G112)</f>
        <v/>
      </c>
      <c r="H113" s="657" t="str">
        <f>IF('①7.積算内訳（PR）'!H112="","",'①7.積算内訳（PR）'!H112)</f>
        <v/>
      </c>
      <c r="I113" s="1570"/>
      <c r="J113" s="252" t="s">
        <v>193</v>
      </c>
      <c r="K113" s="253"/>
      <c r="L113" s="271" t="str">
        <f t="shared" si="66"/>
        <v/>
      </c>
      <c r="M113" s="658" t="str">
        <f>IF('⑦2.変更活動積算内訳（PR）'!M113="","",'⑦2.変更活動積算内訳（PR）'!M113)</f>
        <v/>
      </c>
      <c r="N113" s="658" t="str">
        <f>IF('⑦2.変更活動積算内訳（PR）'!N113="","",'⑦2.変更活動積算内訳（PR）'!N113)</f>
        <v/>
      </c>
      <c r="O113" s="658" t="str">
        <f>IF('⑦2.変更活動積算内訳（PR）'!O113="","",'⑦2.変更活動積算内訳（PR）'!O113)</f>
        <v/>
      </c>
      <c r="P113" s="1570"/>
      <c r="Q113" s="252" t="s">
        <v>193</v>
      </c>
      <c r="R113" s="253"/>
      <c r="S113" s="271" t="str">
        <f t="shared" si="67"/>
        <v/>
      </c>
      <c r="T113" s="256" t="str">
        <f t="shared" si="68"/>
        <v/>
      </c>
      <c r="U113" s="256" t="str">
        <f t="shared" si="69"/>
        <v/>
      </c>
      <c r="V113" s="256" t="str">
        <f t="shared" si="70"/>
        <v/>
      </c>
      <c r="W113" s="1171"/>
      <c r="X113" s="1168"/>
      <c r="Y113" s="1169"/>
      <c r="Z113" s="240"/>
      <c r="AA113" s="213"/>
    </row>
    <row r="114" spans="2:27" ht="18.75" hidden="1" customHeight="1">
      <c r="B114" s="1176"/>
      <c r="C114" s="257" t="s">
        <v>194</v>
      </c>
      <c r="D114" s="253"/>
      <c r="E114" s="271">
        <f t="shared" si="65"/>
        <v>0</v>
      </c>
      <c r="F114" s="271" t="str">
        <f>IF('①7.積算内訳（PR）'!F113="","",'①7.積算内訳（PR）'!F113)</f>
        <v/>
      </c>
      <c r="G114" s="271" t="str">
        <f>IF('①7.積算内訳（PR）'!G113="","",'①7.積算内訳（PR）'!G113)</f>
        <v/>
      </c>
      <c r="H114" s="657" t="str">
        <f>IF('①7.積算内訳（PR）'!H113="","",'①7.積算内訳（PR）'!H113)</f>
        <v/>
      </c>
      <c r="I114" s="1570"/>
      <c r="J114" s="257" t="s">
        <v>194</v>
      </c>
      <c r="K114" s="253"/>
      <c r="L114" s="271" t="str">
        <f t="shared" si="66"/>
        <v/>
      </c>
      <c r="M114" s="271" t="str">
        <f>IF('⑦2.変更活動積算内訳（PR）'!M114="","",'⑦2.変更活動積算内訳（PR）'!M114)</f>
        <v/>
      </c>
      <c r="N114" s="271" t="str">
        <f>IF('⑦2.変更活動積算内訳（PR）'!N114="","",'⑦2.変更活動積算内訳（PR）'!N114)</f>
        <v/>
      </c>
      <c r="O114" s="271" t="str">
        <f>IF('⑦2.変更活動積算内訳（PR）'!O114="","",'⑦2.変更活動積算内訳（PR）'!O114)</f>
        <v/>
      </c>
      <c r="P114" s="1570"/>
      <c r="Q114" s="257" t="s">
        <v>194</v>
      </c>
      <c r="R114" s="253"/>
      <c r="S114" s="271" t="str">
        <f t="shared" si="67"/>
        <v/>
      </c>
      <c r="T114" s="254" t="str">
        <f t="shared" si="68"/>
        <v/>
      </c>
      <c r="U114" s="254" t="str">
        <f t="shared" si="69"/>
        <v/>
      </c>
      <c r="V114" s="254" t="str">
        <f t="shared" si="70"/>
        <v/>
      </c>
      <c r="W114" s="1171"/>
      <c r="X114" s="1168"/>
      <c r="Y114" s="1169"/>
      <c r="Z114" s="240"/>
      <c r="AA114" s="213"/>
    </row>
    <row r="115" spans="2:27" ht="18.75" hidden="1" customHeight="1">
      <c r="B115" s="1176"/>
      <c r="C115" s="252" t="s">
        <v>195</v>
      </c>
      <c r="D115" s="253"/>
      <c r="E115" s="271">
        <f t="shared" si="65"/>
        <v>0</v>
      </c>
      <c r="F115" s="271" t="str">
        <f>IF('①7.積算内訳（PR）'!F114="","",'①7.積算内訳（PR）'!F114)</f>
        <v/>
      </c>
      <c r="G115" s="271" t="str">
        <f>IF('①7.積算内訳（PR）'!G114="","",'①7.積算内訳（PR）'!G114)</f>
        <v/>
      </c>
      <c r="H115" s="657" t="str">
        <f>IF('①7.積算内訳（PR）'!H114="","",'①7.積算内訳（PR）'!H114)</f>
        <v/>
      </c>
      <c r="I115" s="1570"/>
      <c r="J115" s="252" t="s">
        <v>195</v>
      </c>
      <c r="K115" s="253"/>
      <c r="L115" s="271" t="str">
        <f t="shared" si="66"/>
        <v/>
      </c>
      <c r="M115" s="271" t="str">
        <f>IF('⑦2.変更活動積算内訳（PR）'!M115="","",'⑦2.変更活動積算内訳（PR）'!M115)</f>
        <v/>
      </c>
      <c r="N115" s="271" t="str">
        <f>IF('⑦2.変更活動積算内訳（PR）'!N115="","",'⑦2.変更活動積算内訳（PR）'!N115)</f>
        <v/>
      </c>
      <c r="O115" s="271" t="str">
        <f>IF('⑦2.変更活動積算内訳（PR）'!O115="","",'⑦2.変更活動積算内訳（PR）'!O115)</f>
        <v/>
      </c>
      <c r="P115" s="1570"/>
      <c r="Q115" s="252" t="s">
        <v>195</v>
      </c>
      <c r="R115" s="253"/>
      <c r="S115" s="271" t="str">
        <f t="shared" si="67"/>
        <v/>
      </c>
      <c r="T115" s="254" t="str">
        <f t="shared" si="68"/>
        <v/>
      </c>
      <c r="U115" s="254" t="str">
        <f t="shared" si="69"/>
        <v/>
      </c>
      <c r="V115" s="254" t="str">
        <f t="shared" si="70"/>
        <v/>
      </c>
      <c r="W115" s="1171"/>
      <c r="X115" s="1168"/>
      <c r="Y115" s="1169"/>
      <c r="Z115" s="240"/>
      <c r="AA115" s="213"/>
    </row>
    <row r="116" spans="2:27" ht="18.75" hidden="1" customHeight="1" thickBot="1">
      <c r="B116" s="1177"/>
      <c r="C116" s="258" t="s">
        <v>196</v>
      </c>
      <c r="D116" s="662" t="str">
        <f>IF('①7.積算内訳（PR）'!D115="","",'①7.積算内訳（PR）'!D115)</f>
        <v/>
      </c>
      <c r="E116" s="277">
        <f>SUM(F116:H116)</f>
        <v>0</v>
      </c>
      <c r="F116" s="272" t="str">
        <f>IF('①7.積算内訳（PR）'!F115="","",'①7.積算内訳（PR）'!F115)</f>
        <v/>
      </c>
      <c r="G116" s="272" t="str">
        <f>IF('①7.積算内訳（PR）'!G115="","",'①7.積算内訳（PR）'!G115)</f>
        <v/>
      </c>
      <c r="H116" s="659" t="str">
        <f>IF('①7.積算内訳（PR）'!H115="","",'①7.積算内訳（PR）'!H115)</f>
        <v/>
      </c>
      <c r="I116" s="1571"/>
      <c r="J116" s="258" t="s">
        <v>196</v>
      </c>
      <c r="K116" s="259"/>
      <c r="L116" s="277" t="str">
        <f t="shared" si="66"/>
        <v/>
      </c>
      <c r="M116" s="272" t="str">
        <f>IF('⑦2.変更活動積算内訳（PR）'!M116="","",'⑦2.変更活動積算内訳（PR）'!M116)</f>
        <v/>
      </c>
      <c r="N116" s="272" t="str">
        <f>IF('⑦2.変更活動積算内訳（PR）'!N116="","",'⑦2.変更活動積算内訳（PR）'!N116)</f>
        <v/>
      </c>
      <c r="O116" s="272" t="str">
        <f>IF('⑦2.変更活動積算内訳（PR）'!O116="","",'⑦2.変更活動積算内訳（PR）'!O116)</f>
        <v/>
      </c>
      <c r="P116" s="1571"/>
      <c r="Q116" s="258" t="s">
        <v>196</v>
      </c>
      <c r="R116" s="259"/>
      <c r="S116" s="272" t="str">
        <f t="shared" si="67"/>
        <v/>
      </c>
      <c r="T116" s="260" t="str">
        <f t="shared" si="68"/>
        <v/>
      </c>
      <c r="U116" s="260" t="str">
        <f t="shared" si="69"/>
        <v/>
      </c>
      <c r="V116" s="260" t="str">
        <f t="shared" si="70"/>
        <v/>
      </c>
      <c r="W116" s="1171"/>
      <c r="X116" s="1203"/>
      <c r="Y116" s="1204"/>
      <c r="Z116" s="240"/>
      <c r="AA116" s="213"/>
    </row>
    <row r="117" spans="2:27" ht="37.5" hidden="1" customHeight="1">
      <c r="B117" s="268" t="str">
        <f>IF('①4.事業内容（PR）'!B16="","",'①4.事業内容（PR）'!B16)</f>
        <v/>
      </c>
      <c r="C117" s="1199" t="str">
        <f>IF('①4.事業内容（PR）'!C16="","",'①4.事業内容（PR）'!C16)</f>
        <v/>
      </c>
      <c r="D117" s="1200"/>
      <c r="E117" s="269">
        <f>SUM(E118:E126)</f>
        <v>0</v>
      </c>
      <c r="F117" s="269">
        <f>SUM(F118:F126)</f>
        <v>0</v>
      </c>
      <c r="G117" s="269">
        <f>SUM(G118:G126)</f>
        <v>0</v>
      </c>
      <c r="H117" s="661">
        <f>SUM(H118:H126)</f>
        <v>0</v>
      </c>
      <c r="I117" s="664" t="str">
        <f>IF(B117="","",IF(I118="中止","",B117))</f>
        <v/>
      </c>
      <c r="J117" s="1199" t="str">
        <f>IF('⑦2.変更活動積算内訳（PR）'!J117="","",'⑦2.変更活動積算内訳（PR）'!J117)</f>
        <v/>
      </c>
      <c r="K117" s="1200" t="str">
        <f>IF('⑦2.変更活動積算内訳（PR）'!K117="","",'⑦2.変更活動積算内訳（PR）'!K117)</f>
        <v/>
      </c>
      <c r="L117" s="269" t="str">
        <f>IF(SUM(L118:L126)=0,"",SUM(L118:L126))</f>
        <v/>
      </c>
      <c r="M117" s="269" t="str">
        <f>IF(SUM(M118:M126)=0,"",SUM(M118:M126))</f>
        <v/>
      </c>
      <c r="N117" s="269" t="str">
        <f>IF(SUM(N118:N126)=0,"",SUM(N118:N126))</f>
        <v/>
      </c>
      <c r="O117" s="269" t="str">
        <f>IF(SUM(O118:O126)=0,"",SUM(O118:O126))</f>
        <v/>
      </c>
      <c r="P117" s="664" t="str">
        <f>IF(I117="","",IF('⑧1.活動計画変更（PR）'!B118="報告済","報告済",I117))</f>
        <v/>
      </c>
      <c r="Q117" s="1199" t="str">
        <f>IF(J117="","",IF('⑧1.活動計画変更（PR）'!C41="変更",'⑧1.活動計画変更（PR）'!D41,IF('⑧1.活動計画変更（PR）'!C41="中止","",'⑧2.変更活動積算内訳（PR）'!J117)))</f>
        <v/>
      </c>
      <c r="R117" s="1200"/>
      <c r="S117" s="269" t="str">
        <f>IF(SUM(S118:S126)=0,"",SUM(S118:S126))</f>
        <v/>
      </c>
      <c r="T117" s="269" t="str">
        <f>IF(SUM(T118:T126)=0,"",SUM(T118:T126))</f>
        <v/>
      </c>
      <c r="U117" s="269" t="str">
        <f>IF(SUM(U118:U126)=0,"",SUM(U118:U126))</f>
        <v/>
      </c>
      <c r="V117" s="269" t="str">
        <f>IF(SUM(V118:V126)=0,"",SUM(V118:V126))</f>
        <v/>
      </c>
      <c r="W117" s="263"/>
      <c r="X117" s="1201"/>
      <c r="Y117" s="1202"/>
      <c r="Z117" s="237"/>
    </row>
    <row r="118" spans="2:27" ht="18.75" hidden="1" customHeight="1">
      <c r="B118" s="1175"/>
      <c r="C118" s="249" t="s">
        <v>188</v>
      </c>
      <c r="D118" s="250"/>
      <c r="E118" s="270">
        <f>SUM(F118:H118)</f>
        <v>0</v>
      </c>
      <c r="F118" s="270" t="str">
        <f>IF('①7.積算内訳（PR）'!F117="","",'①7.積算内訳（PR）'!F117)</f>
        <v/>
      </c>
      <c r="G118" s="270" t="str">
        <f>IF('①7.積算内訳（PR）'!G117="","",'①7.積算内訳（PR）'!G117)</f>
        <v/>
      </c>
      <c r="H118" s="656" t="str">
        <f>IF('①7.積算内訳（PR）'!H117="","",'①7.積算内訳（PR）'!H117)</f>
        <v/>
      </c>
      <c r="I118" s="1569" t="str">
        <f>IF('⑦1.活動計画変更（PR）'!C29="選択","",IF('⑦1.活動計画変更（PR）'!C29="変更",'⑦1.活動計画変更（PR）'!C29,IF('⑦1.活動計画変更（PR）'!C29="中止","中止","")))</f>
        <v/>
      </c>
      <c r="J118" s="249" t="s">
        <v>188</v>
      </c>
      <c r="K118" s="250"/>
      <c r="L118" s="270" t="str">
        <f>IF(SUM(M118:O118)=0,"",SUM(M118:O118))</f>
        <v/>
      </c>
      <c r="M118" s="270" t="str">
        <f>IF('⑦2.変更活動積算内訳（PR）'!M118="","",'⑦2.変更活動積算内訳（PR）'!M118)</f>
        <v/>
      </c>
      <c r="N118" s="270" t="str">
        <f>IF('⑦2.変更活動積算内訳（PR）'!N118="","",'⑦2.変更活動積算内訳（PR）'!N118)</f>
        <v/>
      </c>
      <c r="O118" s="270" t="str">
        <f>IF('⑦2.変更活動積算内訳（PR）'!O118="","",'⑦2.変更活動積算内訳（PR）'!O118)</f>
        <v/>
      </c>
      <c r="P118" s="1569" t="str">
        <f>IF('⑧1.活動計画変更（PR）'!C41="選択","",IF('⑧1.活動計画変更（PR）'!C41="変更",'⑧1.活動計画変更（PR）'!C41,IF('⑧1.活動計画変更（PR）'!C41="中止","中止","")))</f>
        <v/>
      </c>
      <c r="Q118" s="249" t="s">
        <v>188</v>
      </c>
      <c r="R118" s="250"/>
      <c r="S118" s="270" t="str">
        <f>IF(SUM(T118:V118)=0,"",SUM(T118:V118))</f>
        <v/>
      </c>
      <c r="T118" s="251" t="str">
        <f>IF(M118="","",IF(P$118="中止","",M118))</f>
        <v/>
      </c>
      <c r="U118" s="251" t="str">
        <f>IF(N118="","",IF(P$118="中止","",N118))</f>
        <v/>
      </c>
      <c r="V118" s="251" t="str">
        <f>IF(O118="","",IF(P$118="中止","",O118))</f>
        <v/>
      </c>
      <c r="W118" s="1186"/>
      <c r="X118" s="1173"/>
      <c r="Y118" s="1174"/>
      <c r="Z118" s="240"/>
      <c r="AA118" s="213"/>
    </row>
    <row r="119" spans="2:27" ht="18.75" hidden="1" customHeight="1">
      <c r="B119" s="1176"/>
      <c r="C119" s="252" t="s">
        <v>189</v>
      </c>
      <c r="D119" s="253"/>
      <c r="E119" s="271">
        <f t="shared" ref="E119:E125" si="71">SUM(F119:H119)</f>
        <v>0</v>
      </c>
      <c r="F119" s="271" t="str">
        <f>IF('①7.積算内訳（PR）'!F118="","",'①7.積算内訳（PR）'!F118)</f>
        <v/>
      </c>
      <c r="G119" s="271" t="str">
        <f>IF('①7.積算内訳（PR）'!G118="","",'①7.積算内訳（PR）'!G118)</f>
        <v/>
      </c>
      <c r="H119" s="657" t="str">
        <f>IF('①7.積算内訳（PR）'!H118="","",'①7.積算内訳（PR）'!H118)</f>
        <v/>
      </c>
      <c r="I119" s="1570"/>
      <c r="J119" s="252" t="s">
        <v>189</v>
      </c>
      <c r="K119" s="253"/>
      <c r="L119" s="271" t="str">
        <f t="shared" ref="L119:L126" si="72">IF(SUM(M119:O119)=0,"",SUM(M119:O119))</f>
        <v/>
      </c>
      <c r="M119" s="271" t="str">
        <f>IF('⑦2.変更活動積算内訳（PR）'!M119="","",'⑦2.変更活動積算内訳（PR）'!M119)</f>
        <v/>
      </c>
      <c r="N119" s="271" t="str">
        <f>IF('⑦2.変更活動積算内訳（PR）'!N119="","",'⑦2.変更活動積算内訳（PR）'!N119)</f>
        <v/>
      </c>
      <c r="O119" s="271" t="str">
        <f>IF('⑦2.変更活動積算内訳（PR）'!O119="","",'⑦2.変更活動積算内訳（PR）'!O119)</f>
        <v/>
      </c>
      <c r="P119" s="1570"/>
      <c r="Q119" s="252" t="s">
        <v>189</v>
      </c>
      <c r="R119" s="253"/>
      <c r="S119" s="271" t="str">
        <f t="shared" ref="S119:S126" si="73">IF(SUM(T119:V119)=0,"",SUM(T119:V119))</f>
        <v/>
      </c>
      <c r="T119" s="254" t="str">
        <f t="shared" ref="T119:T126" si="74">IF(M119="","",IF(P$118="中止","",M119))</f>
        <v/>
      </c>
      <c r="U119" s="254" t="str">
        <f t="shared" ref="U119:U126" si="75">IF(N119="","",IF(P$118="中止","",N119))</f>
        <v/>
      </c>
      <c r="V119" s="254" t="str">
        <f t="shared" ref="V119:V126" si="76">IF(O119="","",IF(P$118="中止","",O119))</f>
        <v/>
      </c>
      <c r="W119" s="1171"/>
      <c r="X119" s="1168"/>
      <c r="Y119" s="1169"/>
      <c r="Z119" s="237"/>
    </row>
    <row r="120" spans="2:27" ht="18.75" hidden="1" customHeight="1">
      <c r="B120" s="1176"/>
      <c r="C120" s="252" t="s">
        <v>190</v>
      </c>
      <c r="D120" s="253"/>
      <c r="E120" s="271">
        <f t="shared" si="71"/>
        <v>0</v>
      </c>
      <c r="F120" s="271" t="str">
        <f>IF('①7.積算内訳（PR）'!F119="","",'①7.積算内訳（PR）'!F119)</f>
        <v/>
      </c>
      <c r="G120" s="271" t="str">
        <f>IF('①7.積算内訳（PR）'!G119="","",'①7.積算内訳（PR）'!G119)</f>
        <v/>
      </c>
      <c r="H120" s="657" t="str">
        <f>IF('①7.積算内訳（PR）'!H119="","",'①7.積算内訳（PR）'!H119)</f>
        <v/>
      </c>
      <c r="I120" s="1570"/>
      <c r="J120" s="252" t="s">
        <v>190</v>
      </c>
      <c r="K120" s="253"/>
      <c r="L120" s="271" t="str">
        <f t="shared" si="72"/>
        <v/>
      </c>
      <c r="M120" s="271" t="str">
        <f>IF('⑦2.変更活動積算内訳（PR）'!M120="","",'⑦2.変更活動積算内訳（PR）'!M120)</f>
        <v/>
      </c>
      <c r="N120" s="271" t="str">
        <f>IF('⑦2.変更活動積算内訳（PR）'!N120="","",'⑦2.変更活動積算内訳（PR）'!N120)</f>
        <v/>
      </c>
      <c r="O120" s="271" t="str">
        <f>IF('⑦2.変更活動積算内訳（PR）'!O120="","",'⑦2.変更活動積算内訳（PR）'!O120)</f>
        <v/>
      </c>
      <c r="P120" s="1570"/>
      <c r="Q120" s="252" t="s">
        <v>190</v>
      </c>
      <c r="R120" s="253"/>
      <c r="S120" s="271" t="str">
        <f t="shared" si="73"/>
        <v/>
      </c>
      <c r="T120" s="254" t="str">
        <f t="shared" si="74"/>
        <v/>
      </c>
      <c r="U120" s="254" t="str">
        <f t="shared" si="75"/>
        <v/>
      </c>
      <c r="V120" s="254" t="str">
        <f t="shared" si="76"/>
        <v/>
      </c>
      <c r="W120" s="1171"/>
      <c r="X120" s="1168"/>
      <c r="Y120" s="1169"/>
      <c r="Z120" s="237"/>
    </row>
    <row r="121" spans="2:27" ht="18.75" hidden="1" customHeight="1">
      <c r="B121" s="1176"/>
      <c r="C121" s="255" t="s">
        <v>191</v>
      </c>
      <c r="D121" s="253"/>
      <c r="E121" s="271">
        <f t="shared" si="71"/>
        <v>0</v>
      </c>
      <c r="F121" s="271" t="str">
        <f>IF('①7.積算内訳（PR）'!F120="","",'①7.積算内訳（PR）'!F120)</f>
        <v/>
      </c>
      <c r="G121" s="271" t="str">
        <f>IF('①7.積算内訳（PR）'!G120="","",'①7.積算内訳（PR）'!G120)</f>
        <v/>
      </c>
      <c r="H121" s="657" t="str">
        <f>IF('①7.積算内訳（PR）'!H120="","",'①7.積算内訳（PR）'!H120)</f>
        <v/>
      </c>
      <c r="I121" s="1570"/>
      <c r="J121" s="255" t="s">
        <v>191</v>
      </c>
      <c r="K121" s="253"/>
      <c r="L121" s="271" t="str">
        <f t="shared" si="72"/>
        <v/>
      </c>
      <c r="M121" s="271" t="str">
        <f>IF('⑦2.変更活動積算内訳（PR）'!M121="","",'⑦2.変更活動積算内訳（PR）'!M121)</f>
        <v/>
      </c>
      <c r="N121" s="271" t="str">
        <f>IF('⑦2.変更活動積算内訳（PR）'!N121="","",'⑦2.変更活動積算内訳（PR）'!N121)</f>
        <v/>
      </c>
      <c r="O121" s="271" t="str">
        <f>IF('⑦2.変更活動積算内訳（PR）'!O121="","",'⑦2.変更活動積算内訳（PR）'!O121)</f>
        <v/>
      </c>
      <c r="P121" s="1570"/>
      <c r="Q121" s="255" t="s">
        <v>191</v>
      </c>
      <c r="R121" s="253"/>
      <c r="S121" s="271" t="str">
        <f t="shared" si="73"/>
        <v/>
      </c>
      <c r="T121" s="254" t="str">
        <f t="shared" si="74"/>
        <v/>
      </c>
      <c r="U121" s="254" t="str">
        <f t="shared" si="75"/>
        <v/>
      </c>
      <c r="V121" s="254" t="str">
        <f t="shared" si="76"/>
        <v/>
      </c>
      <c r="W121" s="1171"/>
      <c r="X121" s="1168"/>
      <c r="Y121" s="1169"/>
      <c r="Z121" s="237"/>
    </row>
    <row r="122" spans="2:27" ht="18.75" hidden="1" customHeight="1">
      <c r="B122" s="1176"/>
      <c r="C122" s="252" t="s">
        <v>192</v>
      </c>
      <c r="D122" s="253"/>
      <c r="E122" s="271">
        <f t="shared" si="71"/>
        <v>0</v>
      </c>
      <c r="F122" s="271" t="str">
        <f>IF('①7.積算内訳（PR）'!F121="","",'①7.積算内訳（PR）'!F121)</f>
        <v/>
      </c>
      <c r="G122" s="271" t="str">
        <f>IF('①7.積算内訳（PR）'!G121="","",'①7.積算内訳（PR）'!G121)</f>
        <v/>
      </c>
      <c r="H122" s="657" t="str">
        <f>IF('①7.積算内訳（PR）'!H121="","",'①7.積算内訳（PR）'!H121)</f>
        <v/>
      </c>
      <c r="I122" s="1570"/>
      <c r="J122" s="252" t="s">
        <v>192</v>
      </c>
      <c r="K122" s="253"/>
      <c r="L122" s="271" t="str">
        <f t="shared" si="72"/>
        <v/>
      </c>
      <c r="M122" s="271" t="str">
        <f>IF('⑦2.変更活動積算内訳（PR）'!M122="","",'⑦2.変更活動積算内訳（PR）'!M122)</f>
        <v/>
      </c>
      <c r="N122" s="271" t="str">
        <f>IF('⑦2.変更活動積算内訳（PR）'!N122="","",'⑦2.変更活動積算内訳（PR）'!N122)</f>
        <v/>
      </c>
      <c r="O122" s="271" t="str">
        <f>IF('⑦2.変更活動積算内訳（PR）'!O122="","",'⑦2.変更活動積算内訳（PR）'!O122)</f>
        <v/>
      </c>
      <c r="P122" s="1570"/>
      <c r="Q122" s="252" t="s">
        <v>192</v>
      </c>
      <c r="R122" s="253"/>
      <c r="S122" s="271" t="str">
        <f t="shared" si="73"/>
        <v/>
      </c>
      <c r="T122" s="254" t="str">
        <f t="shared" si="74"/>
        <v/>
      </c>
      <c r="U122" s="254" t="str">
        <f t="shared" si="75"/>
        <v/>
      </c>
      <c r="V122" s="254" t="str">
        <f t="shared" si="76"/>
        <v/>
      </c>
      <c r="W122" s="1171"/>
      <c r="X122" s="1168"/>
      <c r="Y122" s="1169"/>
      <c r="Z122" s="240"/>
      <c r="AA122" s="213"/>
    </row>
    <row r="123" spans="2:27" ht="18.75" hidden="1" customHeight="1">
      <c r="B123" s="1176"/>
      <c r="C123" s="252" t="s">
        <v>193</v>
      </c>
      <c r="D123" s="253"/>
      <c r="E123" s="271">
        <f t="shared" si="71"/>
        <v>0</v>
      </c>
      <c r="F123" s="658" t="str">
        <f>IF('①7.積算内訳（PR）'!F122="","",'①7.積算内訳（PR）'!F122)</f>
        <v/>
      </c>
      <c r="G123" s="658" t="str">
        <f>IF('①7.積算内訳（PR）'!G122="","",'①7.積算内訳（PR）'!G122)</f>
        <v/>
      </c>
      <c r="H123" s="657" t="str">
        <f>IF('①7.積算内訳（PR）'!H122="","",'①7.積算内訳（PR）'!H122)</f>
        <v/>
      </c>
      <c r="I123" s="1570"/>
      <c r="J123" s="252" t="s">
        <v>193</v>
      </c>
      <c r="K123" s="253"/>
      <c r="L123" s="271" t="str">
        <f t="shared" si="72"/>
        <v/>
      </c>
      <c r="M123" s="658" t="str">
        <f>IF('⑦2.変更活動積算内訳（PR）'!M123="","",'⑦2.変更活動積算内訳（PR）'!M123)</f>
        <v/>
      </c>
      <c r="N123" s="658" t="str">
        <f>IF('⑦2.変更活動積算内訳（PR）'!N123="","",'⑦2.変更活動積算内訳（PR）'!N123)</f>
        <v/>
      </c>
      <c r="O123" s="658" t="str">
        <f>IF('⑦2.変更活動積算内訳（PR）'!O123="","",'⑦2.変更活動積算内訳（PR）'!O123)</f>
        <v/>
      </c>
      <c r="P123" s="1570"/>
      <c r="Q123" s="252" t="s">
        <v>193</v>
      </c>
      <c r="R123" s="253"/>
      <c r="S123" s="271" t="str">
        <f t="shared" si="73"/>
        <v/>
      </c>
      <c r="T123" s="256" t="str">
        <f t="shared" si="74"/>
        <v/>
      </c>
      <c r="U123" s="256" t="str">
        <f t="shared" si="75"/>
        <v/>
      </c>
      <c r="V123" s="256" t="str">
        <f t="shared" si="76"/>
        <v/>
      </c>
      <c r="W123" s="1171"/>
      <c r="X123" s="1191"/>
      <c r="Y123" s="1192"/>
      <c r="Z123" s="240"/>
      <c r="AA123" s="213"/>
    </row>
    <row r="124" spans="2:27" ht="18.75" hidden="1" customHeight="1">
      <c r="B124" s="1176"/>
      <c r="C124" s="257" t="s">
        <v>194</v>
      </c>
      <c r="D124" s="253"/>
      <c r="E124" s="271">
        <f t="shared" si="71"/>
        <v>0</v>
      </c>
      <c r="F124" s="271" t="str">
        <f>IF('①7.積算内訳（PR）'!F123="","",'①7.積算内訳（PR）'!F123)</f>
        <v/>
      </c>
      <c r="G124" s="271" t="str">
        <f>IF('①7.積算内訳（PR）'!G123="","",'①7.積算内訳（PR）'!G123)</f>
        <v/>
      </c>
      <c r="H124" s="657" t="str">
        <f>IF('①7.積算内訳（PR）'!H123="","",'①7.積算内訳（PR）'!H123)</f>
        <v/>
      </c>
      <c r="I124" s="1570"/>
      <c r="J124" s="257" t="s">
        <v>194</v>
      </c>
      <c r="K124" s="253"/>
      <c r="L124" s="271" t="str">
        <f t="shared" si="72"/>
        <v/>
      </c>
      <c r="M124" s="271" t="str">
        <f>IF('⑦2.変更活動積算内訳（PR）'!M124="","",'⑦2.変更活動積算内訳（PR）'!M124)</f>
        <v/>
      </c>
      <c r="N124" s="271" t="str">
        <f>IF('⑦2.変更活動積算内訳（PR）'!N124="","",'⑦2.変更活動積算内訳（PR）'!N124)</f>
        <v/>
      </c>
      <c r="O124" s="271" t="str">
        <f>IF('⑦2.変更活動積算内訳（PR）'!O124="","",'⑦2.変更活動積算内訳（PR）'!O124)</f>
        <v/>
      </c>
      <c r="P124" s="1570"/>
      <c r="Q124" s="257" t="s">
        <v>194</v>
      </c>
      <c r="R124" s="253"/>
      <c r="S124" s="271" t="str">
        <f t="shared" si="73"/>
        <v/>
      </c>
      <c r="T124" s="254" t="str">
        <f t="shared" si="74"/>
        <v/>
      </c>
      <c r="U124" s="254" t="str">
        <f t="shared" si="75"/>
        <v/>
      </c>
      <c r="V124" s="254" t="str">
        <f t="shared" si="76"/>
        <v/>
      </c>
      <c r="W124" s="1171"/>
      <c r="X124" s="1168"/>
      <c r="Y124" s="1169"/>
      <c r="Z124" s="240"/>
      <c r="AA124" s="213"/>
    </row>
    <row r="125" spans="2:27" ht="18.75" hidden="1" customHeight="1">
      <c r="B125" s="1176"/>
      <c r="C125" s="252" t="s">
        <v>195</v>
      </c>
      <c r="D125" s="253"/>
      <c r="E125" s="271">
        <f t="shared" si="71"/>
        <v>0</v>
      </c>
      <c r="F125" s="271" t="str">
        <f>IF('①7.積算内訳（PR）'!F124="","",'①7.積算内訳（PR）'!F124)</f>
        <v/>
      </c>
      <c r="G125" s="271" t="str">
        <f>IF('①7.積算内訳（PR）'!G124="","",'①7.積算内訳（PR）'!G124)</f>
        <v/>
      </c>
      <c r="H125" s="657" t="str">
        <f>IF('①7.積算内訳（PR）'!H124="","",'①7.積算内訳（PR）'!H124)</f>
        <v/>
      </c>
      <c r="I125" s="1570"/>
      <c r="J125" s="252" t="s">
        <v>195</v>
      </c>
      <c r="K125" s="253"/>
      <c r="L125" s="271" t="str">
        <f t="shared" si="72"/>
        <v/>
      </c>
      <c r="M125" s="271" t="str">
        <f>IF('⑦2.変更活動積算内訳（PR）'!M125="","",'⑦2.変更活動積算内訳（PR）'!M125)</f>
        <v/>
      </c>
      <c r="N125" s="271" t="str">
        <f>IF('⑦2.変更活動積算内訳（PR）'!N125="","",'⑦2.変更活動積算内訳（PR）'!N125)</f>
        <v/>
      </c>
      <c r="O125" s="271" t="str">
        <f>IF('⑦2.変更活動積算内訳（PR）'!O125="","",'⑦2.変更活動積算内訳（PR）'!O125)</f>
        <v/>
      </c>
      <c r="P125" s="1570"/>
      <c r="Q125" s="252" t="s">
        <v>195</v>
      </c>
      <c r="R125" s="253"/>
      <c r="S125" s="271" t="str">
        <f t="shared" si="73"/>
        <v/>
      </c>
      <c r="T125" s="254" t="str">
        <f t="shared" si="74"/>
        <v/>
      </c>
      <c r="U125" s="254" t="str">
        <f t="shared" si="75"/>
        <v/>
      </c>
      <c r="V125" s="254" t="str">
        <f t="shared" si="76"/>
        <v/>
      </c>
      <c r="W125" s="1171"/>
      <c r="X125" s="1168"/>
      <c r="Y125" s="1169"/>
      <c r="Z125" s="240"/>
      <c r="AA125" s="213"/>
    </row>
    <row r="126" spans="2:27" ht="18.75" hidden="1" customHeight="1" thickBot="1">
      <c r="B126" s="1177"/>
      <c r="C126" s="258" t="s">
        <v>196</v>
      </c>
      <c r="D126" s="662" t="str">
        <f>IF('①7.積算内訳（PR）'!D125="","",'①7.積算内訳（PR）'!D125)</f>
        <v/>
      </c>
      <c r="E126" s="272">
        <f>SUM(F126:H126)</f>
        <v>0</v>
      </c>
      <c r="F126" s="272" t="str">
        <f>IF('①7.積算内訳（PR）'!F125="","",'①7.積算内訳（PR）'!F125)</f>
        <v/>
      </c>
      <c r="G126" s="272" t="str">
        <f>IF('①7.積算内訳（PR）'!G125="","",'①7.積算内訳（PR）'!G125)</f>
        <v/>
      </c>
      <c r="H126" s="659" t="str">
        <f>IF('①7.積算内訳（PR）'!H125="","",'①7.積算内訳（PR）'!H125)</f>
        <v/>
      </c>
      <c r="I126" s="1571"/>
      <c r="J126" s="258" t="s">
        <v>196</v>
      </c>
      <c r="K126" s="259"/>
      <c r="L126" s="272" t="str">
        <f t="shared" si="72"/>
        <v/>
      </c>
      <c r="M126" s="272" t="str">
        <f>IF('⑦2.変更活動積算内訳（PR）'!M126="","",'⑦2.変更活動積算内訳（PR）'!M126)</f>
        <v/>
      </c>
      <c r="N126" s="272" t="str">
        <f>IF('⑦2.変更活動積算内訳（PR）'!N126="","",'⑦2.変更活動積算内訳（PR）'!N126)</f>
        <v/>
      </c>
      <c r="O126" s="272" t="str">
        <f>IF('⑦2.変更活動積算内訳（PR）'!O126="","",'⑦2.変更活動積算内訳（PR）'!O126)</f>
        <v/>
      </c>
      <c r="P126" s="1571"/>
      <c r="Q126" s="258" t="s">
        <v>196</v>
      </c>
      <c r="R126" s="259"/>
      <c r="S126" s="272" t="str">
        <f t="shared" si="73"/>
        <v/>
      </c>
      <c r="T126" s="260" t="str">
        <f t="shared" si="74"/>
        <v/>
      </c>
      <c r="U126" s="260" t="str">
        <f t="shared" si="75"/>
        <v/>
      </c>
      <c r="V126" s="260" t="str">
        <f t="shared" si="76"/>
        <v/>
      </c>
      <c r="W126" s="1172"/>
      <c r="X126" s="1189"/>
      <c r="Y126" s="1190"/>
      <c r="Z126" s="240"/>
      <c r="AA126" s="213"/>
    </row>
    <row r="127" spans="2:27" ht="37.5" hidden="1" customHeight="1">
      <c r="B127" s="368" t="str">
        <f>IF('①4.事業内容（PR）'!B17="","",'①4.事業内容（PR）'!B17)</f>
        <v/>
      </c>
      <c r="C127" s="1199" t="str">
        <f>IF('①4.事業内容（PR）'!C17="","",'①4.事業内容（PR）'!C17)</f>
        <v/>
      </c>
      <c r="D127" s="1200"/>
      <c r="E127" s="267">
        <f>SUM(E128:E136)</f>
        <v>0</v>
      </c>
      <c r="F127" s="267">
        <f>SUM(F128:F136)</f>
        <v>0</v>
      </c>
      <c r="G127" s="267">
        <f>SUM(G128:G136)</f>
        <v>0</v>
      </c>
      <c r="H127" s="660">
        <f>SUM(H128:H136)</f>
        <v>0</v>
      </c>
      <c r="I127" s="664" t="str">
        <f>IF(B127="","",IF(I128="中止","",B127))</f>
        <v/>
      </c>
      <c r="J127" s="1199" t="str">
        <f>IF('⑦2.変更活動積算内訳（PR）'!J127="","",'⑦2.変更活動積算内訳（PR）'!J127)</f>
        <v/>
      </c>
      <c r="K127" s="1200" t="str">
        <f>IF('⑦2.変更活動積算内訳（PR）'!K127="","",'⑦2.変更活動積算内訳（PR）'!K127)</f>
        <v/>
      </c>
      <c r="L127" s="267" t="str">
        <f>IF(SUM(L128:L136)=0,"",SUM(L128:L136))</f>
        <v/>
      </c>
      <c r="M127" s="267" t="str">
        <f>IF(SUM(M128:M136)=0,"",SUM(M128:M136))</f>
        <v/>
      </c>
      <c r="N127" s="267" t="str">
        <f>IF(SUM(N128:N136)=0,"",SUM(N128:N136))</f>
        <v/>
      </c>
      <c r="O127" s="267" t="str">
        <f>IF(SUM(O128:O136)=0,"",SUM(O128:O136))</f>
        <v/>
      </c>
      <c r="P127" s="664" t="str">
        <f>IF(I127="","",IF('⑧1.活動計画変更（PR）'!B128="報告済","報告済",I127))</f>
        <v/>
      </c>
      <c r="Q127" s="1199" t="str">
        <f>IF(J127="","",IF('⑧1.活動計画変更（PR）'!C44="変更",'⑧1.活動計画変更（PR）'!D44,IF('⑧1.活動計画変更（PR）'!C44="中止","",'⑧2.変更活動積算内訳（PR）'!J127)))</f>
        <v/>
      </c>
      <c r="R127" s="1200"/>
      <c r="S127" s="269" t="str">
        <f>IF(SUM(S128:S136)=0,"",SUM(S128:S136))</f>
        <v/>
      </c>
      <c r="T127" s="269" t="str">
        <f>IF(SUM(T128:T136)=0,"",SUM(T128:T136))</f>
        <v/>
      </c>
      <c r="U127" s="269" t="str">
        <f>IF(SUM(U128:U136)=0,"",SUM(U128:U136))</f>
        <v/>
      </c>
      <c r="V127" s="269" t="str">
        <f>IF(SUM(V128:V136)=0,"",SUM(V128:V136))</f>
        <v/>
      </c>
      <c r="W127" s="261"/>
      <c r="X127" s="1195"/>
      <c r="Y127" s="1196"/>
      <c r="Z127" s="237"/>
    </row>
    <row r="128" spans="2:27" ht="18.75" hidden="1" customHeight="1">
      <c r="B128" s="1175"/>
      <c r="C128" s="249" t="s">
        <v>188</v>
      </c>
      <c r="D128" s="250"/>
      <c r="E128" s="270">
        <f>SUM(F128:H128)</f>
        <v>0</v>
      </c>
      <c r="F128" s="270" t="str">
        <f>IF('①7.積算内訳（PR）'!F127="","",'①7.積算内訳（PR）'!F127)</f>
        <v/>
      </c>
      <c r="G128" s="270" t="str">
        <f>IF('①7.積算内訳（PR）'!G127="","",'①7.積算内訳（PR）'!G127)</f>
        <v/>
      </c>
      <c r="H128" s="656" t="str">
        <f>IF('①7.積算内訳（PR）'!H127="","",'①7.積算内訳（PR）'!H127)</f>
        <v/>
      </c>
      <c r="I128" s="1569" t="str">
        <f>IF('⑦1.活動計画変更（PR）'!C31="選択","",IF('⑦1.活動計画変更（PR）'!C31="変更",'⑦1.活動計画変更（PR）'!C31,IF('⑦1.活動計画変更（PR）'!C31="中止","中止","")))</f>
        <v/>
      </c>
      <c r="J128" s="249" t="s">
        <v>188</v>
      </c>
      <c r="K128" s="250"/>
      <c r="L128" s="270" t="str">
        <f>IF(SUM(M128:O128)=0,"",SUM(M128:O128))</f>
        <v/>
      </c>
      <c r="M128" s="270" t="str">
        <f>IF('⑦2.変更活動積算内訳（PR）'!M128="","",'⑦2.変更活動積算内訳（PR）'!M128)</f>
        <v/>
      </c>
      <c r="N128" s="270" t="str">
        <f>IF('⑦2.変更活動積算内訳（PR）'!N128="","",'⑦2.変更活動積算内訳（PR）'!N128)</f>
        <v/>
      </c>
      <c r="O128" s="270" t="str">
        <f>IF('⑦2.変更活動積算内訳（PR）'!O128="","",'⑦2.変更活動積算内訳（PR）'!O128)</f>
        <v/>
      </c>
      <c r="P128" s="1569" t="str">
        <f>IF('⑧1.活動計画変更（PR）'!C44="選択","",IF('⑧1.活動計画変更（PR）'!C44="変更",'⑧1.活動計画変更（PR）'!C44,IF('⑧1.活動計画変更（PR）'!C44="中止","中止","")))</f>
        <v/>
      </c>
      <c r="Q128" s="249" t="s">
        <v>188</v>
      </c>
      <c r="R128" s="250"/>
      <c r="S128" s="270" t="str">
        <f>IF(SUM(T128:V128)=0,"",SUM(T128:V128))</f>
        <v/>
      </c>
      <c r="T128" s="251" t="str">
        <f>IF(M128="","",IF(P$128="中止","",M128))</f>
        <v/>
      </c>
      <c r="U128" s="251" t="str">
        <f>IF(N128="","",IF(P$128="中止","",N128))</f>
        <v/>
      </c>
      <c r="V128" s="251" t="str">
        <f>IF(O128="","",IF(P$128="中止","",O128))</f>
        <v/>
      </c>
      <c r="W128" s="1186"/>
      <c r="X128" s="1173"/>
      <c r="Y128" s="1174"/>
      <c r="Z128" s="240"/>
      <c r="AA128" s="213"/>
    </row>
    <row r="129" spans="2:27" ht="18.75" hidden="1" customHeight="1">
      <c r="B129" s="1176"/>
      <c r="C129" s="252" t="s">
        <v>189</v>
      </c>
      <c r="D129" s="253"/>
      <c r="E129" s="271">
        <f t="shared" ref="E129:E135" si="77">SUM(F129:H129)</f>
        <v>0</v>
      </c>
      <c r="F129" s="271" t="str">
        <f>IF('①7.積算内訳（PR）'!F128="","",'①7.積算内訳（PR）'!F128)</f>
        <v/>
      </c>
      <c r="G129" s="271" t="str">
        <f>IF('①7.積算内訳（PR）'!G128="","",'①7.積算内訳（PR）'!G128)</f>
        <v/>
      </c>
      <c r="H129" s="657" t="str">
        <f>IF('①7.積算内訳（PR）'!H128="","",'①7.積算内訳（PR）'!H128)</f>
        <v/>
      </c>
      <c r="I129" s="1570"/>
      <c r="J129" s="252" t="s">
        <v>189</v>
      </c>
      <c r="K129" s="253"/>
      <c r="L129" s="271" t="str">
        <f t="shared" ref="L129:L136" si="78">IF(SUM(M129:O129)=0,"",SUM(M129:O129))</f>
        <v/>
      </c>
      <c r="M129" s="271" t="str">
        <f>IF('⑦2.変更活動積算内訳（PR）'!M129="","",'⑦2.変更活動積算内訳（PR）'!M129)</f>
        <v/>
      </c>
      <c r="N129" s="271" t="str">
        <f>IF('⑦2.変更活動積算内訳（PR）'!N129="","",'⑦2.変更活動積算内訳（PR）'!N129)</f>
        <v/>
      </c>
      <c r="O129" s="271" t="str">
        <f>IF('⑦2.変更活動積算内訳（PR）'!O129="","",'⑦2.変更活動積算内訳（PR）'!O129)</f>
        <v/>
      </c>
      <c r="P129" s="1570"/>
      <c r="Q129" s="252" t="s">
        <v>189</v>
      </c>
      <c r="R129" s="253"/>
      <c r="S129" s="271" t="str">
        <f t="shared" ref="S129:S136" si="79">IF(SUM(T129:V129)=0,"",SUM(T129:V129))</f>
        <v/>
      </c>
      <c r="T129" s="254" t="str">
        <f t="shared" ref="T129:T136" si="80">IF(M129="","",IF(P$128="中止","",M129))</f>
        <v/>
      </c>
      <c r="U129" s="254" t="str">
        <f t="shared" ref="U129:U136" si="81">IF(N129="","",IF(P$128="中止","",N129))</f>
        <v/>
      </c>
      <c r="V129" s="254" t="str">
        <f t="shared" ref="V129:V136" si="82">IF(O129="","",IF(P$128="中止","",O129))</f>
        <v/>
      </c>
      <c r="W129" s="1171"/>
      <c r="X129" s="1168"/>
      <c r="Y129" s="1169"/>
      <c r="Z129" s="237"/>
    </row>
    <row r="130" spans="2:27" ht="18.75" hidden="1" customHeight="1">
      <c r="B130" s="1176"/>
      <c r="C130" s="252" t="s">
        <v>190</v>
      </c>
      <c r="D130" s="253"/>
      <c r="E130" s="271">
        <f t="shared" si="77"/>
        <v>0</v>
      </c>
      <c r="F130" s="271" t="str">
        <f>IF('①7.積算内訳（PR）'!F129="","",'①7.積算内訳（PR）'!F129)</f>
        <v/>
      </c>
      <c r="G130" s="271" t="str">
        <f>IF('①7.積算内訳（PR）'!G129="","",'①7.積算内訳（PR）'!G129)</f>
        <v/>
      </c>
      <c r="H130" s="657" t="str">
        <f>IF('①7.積算内訳（PR）'!H129="","",'①7.積算内訳（PR）'!H129)</f>
        <v/>
      </c>
      <c r="I130" s="1570"/>
      <c r="J130" s="252" t="s">
        <v>190</v>
      </c>
      <c r="K130" s="253"/>
      <c r="L130" s="271" t="str">
        <f t="shared" si="78"/>
        <v/>
      </c>
      <c r="M130" s="271" t="str">
        <f>IF('⑦2.変更活動積算内訳（PR）'!M130="","",'⑦2.変更活動積算内訳（PR）'!M130)</f>
        <v/>
      </c>
      <c r="N130" s="271" t="str">
        <f>IF('⑦2.変更活動積算内訳（PR）'!N130="","",'⑦2.変更活動積算内訳（PR）'!N130)</f>
        <v/>
      </c>
      <c r="O130" s="271" t="str">
        <f>IF('⑦2.変更活動積算内訳（PR）'!O130="","",'⑦2.変更活動積算内訳（PR）'!O130)</f>
        <v/>
      </c>
      <c r="P130" s="1570"/>
      <c r="Q130" s="252" t="s">
        <v>190</v>
      </c>
      <c r="R130" s="253"/>
      <c r="S130" s="271" t="str">
        <f t="shared" si="79"/>
        <v/>
      </c>
      <c r="T130" s="254" t="str">
        <f t="shared" si="80"/>
        <v/>
      </c>
      <c r="U130" s="254" t="str">
        <f t="shared" si="81"/>
        <v/>
      </c>
      <c r="V130" s="254" t="str">
        <f t="shared" si="82"/>
        <v/>
      </c>
      <c r="W130" s="1171"/>
      <c r="X130" s="1168"/>
      <c r="Y130" s="1169"/>
      <c r="Z130" s="237"/>
    </row>
    <row r="131" spans="2:27" ht="18.75" hidden="1" customHeight="1">
      <c r="B131" s="1176"/>
      <c r="C131" s="255" t="s">
        <v>191</v>
      </c>
      <c r="D131" s="253"/>
      <c r="E131" s="271">
        <f t="shared" si="77"/>
        <v>0</v>
      </c>
      <c r="F131" s="271" t="str">
        <f>IF('①7.積算内訳（PR）'!F130="","",'①7.積算内訳（PR）'!F130)</f>
        <v/>
      </c>
      <c r="G131" s="271" t="str">
        <f>IF('①7.積算内訳（PR）'!G130="","",'①7.積算内訳（PR）'!G130)</f>
        <v/>
      </c>
      <c r="H131" s="657" t="str">
        <f>IF('①7.積算内訳（PR）'!H130="","",'①7.積算内訳（PR）'!H130)</f>
        <v/>
      </c>
      <c r="I131" s="1570"/>
      <c r="J131" s="255" t="s">
        <v>191</v>
      </c>
      <c r="K131" s="253"/>
      <c r="L131" s="271" t="str">
        <f t="shared" si="78"/>
        <v/>
      </c>
      <c r="M131" s="271" t="str">
        <f>IF('⑦2.変更活動積算内訳（PR）'!M131="","",'⑦2.変更活動積算内訳（PR）'!M131)</f>
        <v/>
      </c>
      <c r="N131" s="271" t="str">
        <f>IF('⑦2.変更活動積算内訳（PR）'!N131="","",'⑦2.変更活動積算内訳（PR）'!N131)</f>
        <v/>
      </c>
      <c r="O131" s="271" t="str">
        <f>IF('⑦2.変更活動積算内訳（PR）'!O131="","",'⑦2.変更活動積算内訳（PR）'!O131)</f>
        <v/>
      </c>
      <c r="P131" s="1570"/>
      <c r="Q131" s="255" t="s">
        <v>191</v>
      </c>
      <c r="R131" s="253"/>
      <c r="S131" s="271" t="str">
        <f t="shared" si="79"/>
        <v/>
      </c>
      <c r="T131" s="254" t="str">
        <f t="shared" si="80"/>
        <v/>
      </c>
      <c r="U131" s="254" t="str">
        <f t="shared" si="81"/>
        <v/>
      </c>
      <c r="V131" s="254" t="str">
        <f t="shared" si="82"/>
        <v/>
      </c>
      <c r="W131" s="1171"/>
      <c r="X131" s="1168"/>
      <c r="Y131" s="1169"/>
      <c r="Z131" s="237"/>
    </row>
    <row r="132" spans="2:27" ht="18.75" hidden="1" customHeight="1">
      <c r="B132" s="1176"/>
      <c r="C132" s="252" t="s">
        <v>192</v>
      </c>
      <c r="D132" s="253"/>
      <c r="E132" s="271">
        <f t="shared" si="77"/>
        <v>0</v>
      </c>
      <c r="F132" s="271" t="str">
        <f>IF('①7.積算内訳（PR）'!F131="","",'①7.積算内訳（PR）'!F131)</f>
        <v/>
      </c>
      <c r="G132" s="271" t="str">
        <f>IF('①7.積算内訳（PR）'!G131="","",'①7.積算内訳（PR）'!G131)</f>
        <v/>
      </c>
      <c r="H132" s="657" t="str">
        <f>IF('①7.積算内訳（PR）'!H131="","",'①7.積算内訳（PR）'!H131)</f>
        <v/>
      </c>
      <c r="I132" s="1570"/>
      <c r="J132" s="252" t="s">
        <v>192</v>
      </c>
      <c r="K132" s="253"/>
      <c r="L132" s="271" t="str">
        <f t="shared" si="78"/>
        <v/>
      </c>
      <c r="M132" s="271" t="str">
        <f>IF('⑦2.変更活動積算内訳（PR）'!M132="","",'⑦2.変更活動積算内訳（PR）'!M132)</f>
        <v/>
      </c>
      <c r="N132" s="271" t="str">
        <f>IF('⑦2.変更活動積算内訳（PR）'!N132="","",'⑦2.変更活動積算内訳（PR）'!N132)</f>
        <v/>
      </c>
      <c r="O132" s="271" t="str">
        <f>IF('⑦2.変更活動積算内訳（PR）'!O132="","",'⑦2.変更活動積算内訳（PR）'!O132)</f>
        <v/>
      </c>
      <c r="P132" s="1570"/>
      <c r="Q132" s="252" t="s">
        <v>192</v>
      </c>
      <c r="R132" s="253"/>
      <c r="S132" s="271" t="str">
        <f t="shared" si="79"/>
        <v/>
      </c>
      <c r="T132" s="254" t="str">
        <f t="shared" si="80"/>
        <v/>
      </c>
      <c r="U132" s="254" t="str">
        <f t="shared" si="81"/>
        <v/>
      </c>
      <c r="V132" s="254" t="str">
        <f t="shared" si="82"/>
        <v/>
      </c>
      <c r="W132" s="1171"/>
      <c r="X132" s="1168"/>
      <c r="Y132" s="1169"/>
      <c r="Z132" s="240"/>
      <c r="AA132" s="213"/>
    </row>
    <row r="133" spans="2:27" ht="18.75" hidden="1" customHeight="1">
      <c r="B133" s="1176"/>
      <c r="C133" s="252" t="s">
        <v>193</v>
      </c>
      <c r="D133" s="253"/>
      <c r="E133" s="271">
        <f t="shared" si="77"/>
        <v>0</v>
      </c>
      <c r="F133" s="658" t="str">
        <f>IF('①7.積算内訳（PR）'!F132="","",'①7.積算内訳（PR）'!F132)</f>
        <v/>
      </c>
      <c r="G133" s="658" t="str">
        <f>IF('①7.積算内訳（PR）'!G132="","",'①7.積算内訳（PR）'!G132)</f>
        <v/>
      </c>
      <c r="H133" s="657" t="str">
        <f>IF('①7.積算内訳（PR）'!H132="","",'①7.積算内訳（PR）'!H132)</f>
        <v/>
      </c>
      <c r="I133" s="1570"/>
      <c r="J133" s="252" t="s">
        <v>193</v>
      </c>
      <c r="K133" s="253"/>
      <c r="L133" s="271" t="str">
        <f t="shared" si="78"/>
        <v/>
      </c>
      <c r="M133" s="658" t="str">
        <f>IF('⑦2.変更活動積算内訳（PR）'!M133="","",'⑦2.変更活動積算内訳（PR）'!M133)</f>
        <v/>
      </c>
      <c r="N133" s="658" t="str">
        <f>IF('⑦2.変更活動積算内訳（PR）'!N133="","",'⑦2.変更活動積算内訳（PR）'!N133)</f>
        <v/>
      </c>
      <c r="O133" s="658" t="str">
        <f>IF('⑦2.変更活動積算内訳（PR）'!O133="","",'⑦2.変更活動積算内訳（PR）'!O133)</f>
        <v/>
      </c>
      <c r="P133" s="1570"/>
      <c r="Q133" s="252" t="s">
        <v>193</v>
      </c>
      <c r="R133" s="253"/>
      <c r="S133" s="271" t="str">
        <f t="shared" si="79"/>
        <v/>
      </c>
      <c r="T133" s="256" t="str">
        <f t="shared" si="80"/>
        <v/>
      </c>
      <c r="U133" s="256" t="str">
        <f t="shared" si="81"/>
        <v/>
      </c>
      <c r="V133" s="256" t="str">
        <f t="shared" si="82"/>
        <v/>
      </c>
      <c r="W133" s="1171"/>
      <c r="X133" s="1168"/>
      <c r="Y133" s="1169"/>
      <c r="Z133" s="240"/>
      <c r="AA133" s="213"/>
    </row>
    <row r="134" spans="2:27" ht="18.75" hidden="1" customHeight="1">
      <c r="B134" s="1176"/>
      <c r="C134" s="257" t="s">
        <v>194</v>
      </c>
      <c r="D134" s="253"/>
      <c r="E134" s="271">
        <f t="shared" si="77"/>
        <v>0</v>
      </c>
      <c r="F134" s="271" t="str">
        <f>IF('①7.積算内訳（PR）'!F133="","",'①7.積算内訳（PR）'!F133)</f>
        <v/>
      </c>
      <c r="G134" s="271" t="str">
        <f>IF('①7.積算内訳（PR）'!G133="","",'①7.積算内訳（PR）'!G133)</f>
        <v/>
      </c>
      <c r="H134" s="657" t="str">
        <f>IF('①7.積算内訳（PR）'!H133="","",'①7.積算内訳（PR）'!H133)</f>
        <v/>
      </c>
      <c r="I134" s="1570"/>
      <c r="J134" s="257" t="s">
        <v>194</v>
      </c>
      <c r="K134" s="253"/>
      <c r="L134" s="271" t="str">
        <f t="shared" si="78"/>
        <v/>
      </c>
      <c r="M134" s="271" t="str">
        <f>IF('⑦2.変更活動積算内訳（PR）'!M134="","",'⑦2.変更活動積算内訳（PR）'!M134)</f>
        <v/>
      </c>
      <c r="N134" s="271" t="str">
        <f>IF('⑦2.変更活動積算内訳（PR）'!N134="","",'⑦2.変更活動積算内訳（PR）'!N134)</f>
        <v/>
      </c>
      <c r="O134" s="271" t="str">
        <f>IF('⑦2.変更活動積算内訳（PR）'!O134="","",'⑦2.変更活動積算内訳（PR）'!O134)</f>
        <v/>
      </c>
      <c r="P134" s="1570"/>
      <c r="Q134" s="257" t="s">
        <v>194</v>
      </c>
      <c r="R134" s="253"/>
      <c r="S134" s="271" t="str">
        <f t="shared" si="79"/>
        <v/>
      </c>
      <c r="T134" s="254" t="str">
        <f t="shared" si="80"/>
        <v/>
      </c>
      <c r="U134" s="254" t="str">
        <f t="shared" si="81"/>
        <v/>
      </c>
      <c r="V134" s="254" t="str">
        <f t="shared" si="82"/>
        <v/>
      </c>
      <c r="W134" s="1171"/>
      <c r="X134" s="1168"/>
      <c r="Y134" s="1169"/>
      <c r="Z134" s="240"/>
      <c r="AA134" s="213"/>
    </row>
    <row r="135" spans="2:27" ht="18.75" hidden="1" customHeight="1">
      <c r="B135" s="1176"/>
      <c r="C135" s="252" t="s">
        <v>195</v>
      </c>
      <c r="D135" s="253"/>
      <c r="E135" s="271">
        <f t="shared" si="77"/>
        <v>0</v>
      </c>
      <c r="F135" s="271" t="str">
        <f>IF('①7.積算内訳（PR）'!F134="","",'①7.積算内訳（PR）'!F134)</f>
        <v/>
      </c>
      <c r="G135" s="271" t="str">
        <f>IF('①7.積算内訳（PR）'!G134="","",'①7.積算内訳（PR）'!G134)</f>
        <v/>
      </c>
      <c r="H135" s="657" t="str">
        <f>IF('①7.積算内訳（PR）'!H134="","",'①7.積算内訳（PR）'!H134)</f>
        <v/>
      </c>
      <c r="I135" s="1570"/>
      <c r="J135" s="252" t="s">
        <v>195</v>
      </c>
      <c r="K135" s="253"/>
      <c r="L135" s="271" t="str">
        <f t="shared" si="78"/>
        <v/>
      </c>
      <c r="M135" s="271" t="str">
        <f>IF('⑦2.変更活動積算内訳（PR）'!M135="","",'⑦2.変更活動積算内訳（PR）'!M135)</f>
        <v/>
      </c>
      <c r="N135" s="271" t="str">
        <f>IF('⑦2.変更活動積算内訳（PR）'!N135="","",'⑦2.変更活動積算内訳（PR）'!N135)</f>
        <v/>
      </c>
      <c r="O135" s="271" t="str">
        <f>IF('⑦2.変更活動積算内訳（PR）'!O135="","",'⑦2.変更活動積算内訳（PR）'!O135)</f>
        <v/>
      </c>
      <c r="P135" s="1570"/>
      <c r="Q135" s="252" t="s">
        <v>195</v>
      </c>
      <c r="R135" s="253"/>
      <c r="S135" s="271" t="str">
        <f t="shared" si="79"/>
        <v/>
      </c>
      <c r="T135" s="254" t="str">
        <f t="shared" si="80"/>
        <v/>
      </c>
      <c r="U135" s="254" t="str">
        <f t="shared" si="81"/>
        <v/>
      </c>
      <c r="V135" s="254" t="str">
        <f t="shared" si="82"/>
        <v/>
      </c>
      <c r="W135" s="1171"/>
      <c r="X135" s="1168"/>
      <c r="Y135" s="1169"/>
      <c r="Z135" s="240"/>
      <c r="AA135" s="213"/>
    </row>
    <row r="136" spans="2:27" ht="18.75" hidden="1" customHeight="1" thickBot="1">
      <c r="B136" s="1177"/>
      <c r="C136" s="258" t="s">
        <v>196</v>
      </c>
      <c r="D136" s="662" t="str">
        <f>IF('①7.積算内訳（PR）'!D135="","",'①7.積算内訳（PR）'!D135)</f>
        <v/>
      </c>
      <c r="E136" s="272">
        <f>SUM(F136:H136)</f>
        <v>0</v>
      </c>
      <c r="F136" s="272" t="str">
        <f>IF('①7.積算内訳（PR）'!F135="","",'①7.積算内訳（PR）'!F135)</f>
        <v/>
      </c>
      <c r="G136" s="272" t="str">
        <f>IF('①7.積算内訳（PR）'!G135="","",'①7.積算内訳（PR）'!G135)</f>
        <v/>
      </c>
      <c r="H136" s="659" t="str">
        <f>IF('①7.積算内訳（PR）'!H135="","",'①7.積算内訳（PR）'!H135)</f>
        <v/>
      </c>
      <c r="I136" s="1571"/>
      <c r="J136" s="258" t="s">
        <v>196</v>
      </c>
      <c r="K136" s="259"/>
      <c r="L136" s="272" t="str">
        <f t="shared" si="78"/>
        <v/>
      </c>
      <c r="M136" s="272" t="str">
        <f>IF('⑦2.変更活動積算内訳（PR）'!M136="","",'⑦2.変更活動積算内訳（PR）'!M136)</f>
        <v/>
      </c>
      <c r="N136" s="272" t="str">
        <f>IF('⑦2.変更活動積算内訳（PR）'!N136="","",'⑦2.変更活動積算内訳（PR）'!N136)</f>
        <v/>
      </c>
      <c r="O136" s="272" t="str">
        <f>IF('⑦2.変更活動積算内訳（PR）'!O136="","",'⑦2.変更活動積算内訳（PR）'!O136)</f>
        <v/>
      </c>
      <c r="P136" s="1571"/>
      <c r="Q136" s="258" t="s">
        <v>196</v>
      </c>
      <c r="R136" s="259"/>
      <c r="S136" s="272" t="str">
        <f t="shared" si="79"/>
        <v/>
      </c>
      <c r="T136" s="260" t="str">
        <f t="shared" si="80"/>
        <v/>
      </c>
      <c r="U136" s="260" t="str">
        <f t="shared" si="81"/>
        <v/>
      </c>
      <c r="V136" s="260" t="str">
        <f t="shared" si="82"/>
        <v/>
      </c>
      <c r="W136" s="1172"/>
      <c r="X136" s="1193"/>
      <c r="Y136" s="1194"/>
      <c r="Z136" s="240"/>
      <c r="AA136" s="213"/>
    </row>
    <row r="137" spans="2:27" ht="40.5" hidden="1" customHeight="1">
      <c r="B137" s="368" t="str">
        <f>IF('①4.事業内容（PR）'!B18="","",'①4.事業内容（PR）'!B18)</f>
        <v/>
      </c>
      <c r="C137" s="1199" t="str">
        <f>IF('①4.事業内容（PR）'!C18="","",'①4.事業内容（PR）'!C18)</f>
        <v/>
      </c>
      <c r="D137" s="1200"/>
      <c r="E137" s="267">
        <f>SUM(E138:E146)</f>
        <v>0</v>
      </c>
      <c r="F137" s="267">
        <f>SUM(F138:F146)</f>
        <v>0</v>
      </c>
      <c r="G137" s="267">
        <f>SUM(G138:G146)</f>
        <v>0</v>
      </c>
      <c r="H137" s="660">
        <f>SUM(H138:H146)</f>
        <v>0</v>
      </c>
      <c r="I137" s="664" t="str">
        <f>IF(B137="","",IF(I138="中止","",B137))</f>
        <v/>
      </c>
      <c r="J137" s="1199" t="str">
        <f>IF('⑦2.変更活動積算内訳（PR）'!J137="","",'⑦2.変更活動積算内訳（PR）'!J137)</f>
        <v/>
      </c>
      <c r="K137" s="1200" t="str">
        <f>IF('⑦2.変更活動積算内訳（PR）'!K137="","",'⑦2.変更活動積算内訳（PR）'!K137)</f>
        <v/>
      </c>
      <c r="L137" s="267" t="str">
        <f>IF(SUM(L138:L146)=0,"",SUM(L138:L146))</f>
        <v/>
      </c>
      <c r="M137" s="267" t="str">
        <f>IF(SUM(M138:M146)=0,"",SUM(M138:M146))</f>
        <v/>
      </c>
      <c r="N137" s="267" t="str">
        <f>IF(SUM(N138:N146)=0,"",SUM(N138:N146))</f>
        <v/>
      </c>
      <c r="O137" s="267" t="str">
        <f>IF(SUM(O138:O146)=0,"",SUM(O138:O146))</f>
        <v/>
      </c>
      <c r="P137" s="664" t="str">
        <f>IF(I137="","",IF('⑧1.活動計画変更（PR）'!B138="報告済","報告済",I137))</f>
        <v/>
      </c>
      <c r="Q137" s="1199" t="str">
        <f>IF(J137="","",IF('⑧1.活動計画変更（PR）'!C47="変更",'⑧1.活動計画変更（PR）'!D47,IF('⑧1.活動計画変更（PR）'!C47="中止","",'⑧2.変更活動積算内訳（PR）'!J137)))</f>
        <v/>
      </c>
      <c r="R137" s="1200"/>
      <c r="S137" s="269" t="str">
        <f>IF(SUM(S138:S146)=0,"",SUM(S138:S146))</f>
        <v/>
      </c>
      <c r="T137" s="269" t="str">
        <f>IF(SUM(T138:T146)=0,"",SUM(T138:T146))</f>
        <v/>
      </c>
      <c r="U137" s="269" t="str">
        <f>IF(SUM(U138:U146)=0,"",SUM(U138:U146))</f>
        <v/>
      </c>
      <c r="V137" s="269" t="str">
        <f>IF(SUM(V138:V146)=0,"",SUM(V138:V146))</f>
        <v/>
      </c>
      <c r="W137" s="262"/>
      <c r="X137" s="1197"/>
      <c r="Y137" s="1198"/>
      <c r="Z137" s="237"/>
    </row>
    <row r="138" spans="2:27" ht="18.75" hidden="1" customHeight="1">
      <c r="B138" s="1175"/>
      <c r="C138" s="249" t="s">
        <v>188</v>
      </c>
      <c r="D138" s="250"/>
      <c r="E138" s="270">
        <f>SUM(F138:H138)</f>
        <v>0</v>
      </c>
      <c r="F138" s="270" t="str">
        <f>IF('①7.積算内訳（PR）'!F137="","",'①7.積算内訳（PR）'!F137)</f>
        <v/>
      </c>
      <c r="G138" s="270" t="str">
        <f>IF('①7.積算内訳（PR）'!G137="","",'①7.積算内訳（PR）'!G137)</f>
        <v/>
      </c>
      <c r="H138" s="656" t="str">
        <f>IF('①7.積算内訳（PR）'!H137="","",'①7.積算内訳（PR）'!H137)</f>
        <v/>
      </c>
      <c r="I138" s="1569" t="str">
        <f>IF('⑦1.活動計画変更（PR）'!C33="選択","",IF('⑦1.活動計画変更（PR）'!C33="変更",'⑦1.活動計画変更（PR）'!C33,IF('⑦1.活動計画変更（PR）'!C33="中止","中止","")))</f>
        <v/>
      </c>
      <c r="J138" s="249" t="s">
        <v>188</v>
      </c>
      <c r="K138" s="250"/>
      <c r="L138" s="270" t="str">
        <f>IF(SUM(M138:O138)=0,"",SUM(M138:O138))</f>
        <v/>
      </c>
      <c r="M138" s="270" t="str">
        <f>IF('⑦2.変更活動積算内訳（PR）'!M138="","",'⑦2.変更活動積算内訳（PR）'!M138)</f>
        <v/>
      </c>
      <c r="N138" s="270" t="str">
        <f>IF('⑦2.変更活動積算内訳（PR）'!N138="","",'⑦2.変更活動積算内訳（PR）'!N138)</f>
        <v/>
      </c>
      <c r="O138" s="270" t="str">
        <f>IF('⑦2.変更活動積算内訳（PR）'!O138="","",'⑦2.変更活動積算内訳（PR）'!O138)</f>
        <v/>
      </c>
      <c r="P138" s="1569" t="str">
        <f>IF('⑧1.活動計画変更（PR）'!C47="選択","",IF('⑧1.活動計画変更（PR）'!C47="変更",'⑧1.活動計画変更（PR）'!C47,IF('⑧1.活動計画変更（PR）'!C47="中止","中止","")))</f>
        <v/>
      </c>
      <c r="Q138" s="249" t="s">
        <v>188</v>
      </c>
      <c r="R138" s="250"/>
      <c r="S138" s="270" t="str">
        <f>IF(SUM(T138:V138)=0,"",SUM(T138:V138))</f>
        <v/>
      </c>
      <c r="T138" s="251" t="str">
        <f>IF(M138="","",IF(P$138="中止","",M138))</f>
        <v/>
      </c>
      <c r="U138" s="251" t="str">
        <f>IF(N138="","",IF(P$138="中止","",N138))</f>
        <v/>
      </c>
      <c r="V138" s="251" t="str">
        <f>IF(O138="","",IF(P$138="中止","",O138))</f>
        <v/>
      </c>
      <c r="W138" s="1186"/>
      <c r="X138" s="1173"/>
      <c r="Y138" s="1174"/>
      <c r="Z138" s="237"/>
    </row>
    <row r="139" spans="2:27" ht="18.75" hidden="1" customHeight="1">
      <c r="B139" s="1176"/>
      <c r="C139" s="252" t="s">
        <v>189</v>
      </c>
      <c r="D139" s="253"/>
      <c r="E139" s="271">
        <f t="shared" ref="E139:E145" si="83">SUM(F139:H139)</f>
        <v>0</v>
      </c>
      <c r="F139" s="271" t="str">
        <f>IF('①7.積算内訳（PR）'!F138="","",'①7.積算内訳（PR）'!F138)</f>
        <v/>
      </c>
      <c r="G139" s="271" t="str">
        <f>IF('①7.積算内訳（PR）'!G138="","",'①7.積算内訳（PR）'!G138)</f>
        <v/>
      </c>
      <c r="H139" s="657" t="str">
        <f>IF('①7.積算内訳（PR）'!H138="","",'①7.積算内訳（PR）'!H138)</f>
        <v/>
      </c>
      <c r="I139" s="1570"/>
      <c r="J139" s="252" t="s">
        <v>189</v>
      </c>
      <c r="K139" s="253"/>
      <c r="L139" s="271" t="str">
        <f t="shared" ref="L139:L146" si="84">IF(SUM(M139:O139)=0,"",SUM(M139:O139))</f>
        <v/>
      </c>
      <c r="M139" s="271" t="str">
        <f>IF('⑦2.変更活動積算内訳（PR）'!M139="","",'⑦2.変更活動積算内訳（PR）'!M139)</f>
        <v/>
      </c>
      <c r="N139" s="271" t="str">
        <f>IF('⑦2.変更活動積算内訳（PR）'!N139="","",'⑦2.変更活動積算内訳（PR）'!N139)</f>
        <v/>
      </c>
      <c r="O139" s="271" t="str">
        <f>IF('⑦2.変更活動積算内訳（PR）'!O139="","",'⑦2.変更活動積算内訳（PR）'!O139)</f>
        <v/>
      </c>
      <c r="P139" s="1570"/>
      <c r="Q139" s="252" t="s">
        <v>189</v>
      </c>
      <c r="R139" s="253"/>
      <c r="S139" s="271" t="str">
        <f t="shared" ref="S139:S146" si="85">IF(SUM(T139:V139)=0,"",SUM(T139:V139))</f>
        <v/>
      </c>
      <c r="T139" s="254" t="str">
        <f t="shared" ref="T139:T146" si="86">IF(M139="","",IF(P$138="中止","",M139))</f>
        <v/>
      </c>
      <c r="U139" s="254" t="str">
        <f t="shared" ref="U139:U146" si="87">IF(N139="","",IF(P$138="中止","",N139))</f>
        <v/>
      </c>
      <c r="V139" s="254" t="str">
        <f t="shared" ref="V139:V146" si="88">IF(O139="","",IF(P$138="中止","",O139))</f>
        <v/>
      </c>
      <c r="W139" s="1171"/>
      <c r="X139" s="1168"/>
      <c r="Y139" s="1169"/>
      <c r="Z139" s="240"/>
      <c r="AA139" s="213"/>
    </row>
    <row r="140" spans="2:27" ht="18.75" hidden="1" customHeight="1">
      <c r="B140" s="1176"/>
      <c r="C140" s="252" t="s">
        <v>190</v>
      </c>
      <c r="D140" s="253"/>
      <c r="E140" s="271">
        <f t="shared" si="83"/>
        <v>0</v>
      </c>
      <c r="F140" s="271" t="str">
        <f>IF('①7.積算内訳（PR）'!F139="","",'①7.積算内訳（PR）'!F139)</f>
        <v/>
      </c>
      <c r="G140" s="271" t="str">
        <f>IF('①7.積算内訳（PR）'!G139="","",'①7.積算内訳（PR）'!G139)</f>
        <v/>
      </c>
      <c r="H140" s="657" t="str">
        <f>IF('①7.積算内訳（PR）'!H139="","",'①7.積算内訳（PR）'!H139)</f>
        <v/>
      </c>
      <c r="I140" s="1570"/>
      <c r="J140" s="252" t="s">
        <v>190</v>
      </c>
      <c r="K140" s="253"/>
      <c r="L140" s="271" t="str">
        <f t="shared" si="84"/>
        <v/>
      </c>
      <c r="M140" s="271" t="str">
        <f>IF('⑦2.変更活動積算内訳（PR）'!M140="","",'⑦2.変更活動積算内訳（PR）'!M140)</f>
        <v/>
      </c>
      <c r="N140" s="271" t="str">
        <f>IF('⑦2.変更活動積算内訳（PR）'!N140="","",'⑦2.変更活動積算内訳（PR）'!N140)</f>
        <v/>
      </c>
      <c r="O140" s="271" t="str">
        <f>IF('⑦2.変更活動積算内訳（PR）'!O140="","",'⑦2.変更活動積算内訳（PR）'!O140)</f>
        <v/>
      </c>
      <c r="P140" s="1570"/>
      <c r="Q140" s="252" t="s">
        <v>190</v>
      </c>
      <c r="R140" s="253"/>
      <c r="S140" s="271" t="str">
        <f t="shared" si="85"/>
        <v/>
      </c>
      <c r="T140" s="254" t="str">
        <f t="shared" si="86"/>
        <v/>
      </c>
      <c r="U140" s="254" t="str">
        <f t="shared" si="87"/>
        <v/>
      </c>
      <c r="V140" s="254" t="str">
        <f t="shared" si="88"/>
        <v/>
      </c>
      <c r="W140" s="1171"/>
      <c r="X140" s="1168"/>
      <c r="Y140" s="1169"/>
      <c r="Z140" s="240"/>
      <c r="AA140" s="213"/>
    </row>
    <row r="141" spans="2:27" ht="18.75" hidden="1" customHeight="1">
      <c r="B141" s="1176"/>
      <c r="C141" s="255" t="s">
        <v>191</v>
      </c>
      <c r="D141" s="253"/>
      <c r="E141" s="271">
        <f t="shared" si="83"/>
        <v>0</v>
      </c>
      <c r="F141" s="271" t="str">
        <f>IF('①7.積算内訳（PR）'!F140="","",'①7.積算内訳（PR）'!F140)</f>
        <v/>
      </c>
      <c r="G141" s="271" t="str">
        <f>IF('①7.積算内訳（PR）'!G140="","",'①7.積算内訳（PR）'!G140)</f>
        <v/>
      </c>
      <c r="H141" s="657" t="str">
        <f>IF('①7.積算内訳（PR）'!H140="","",'①7.積算内訳（PR）'!H140)</f>
        <v/>
      </c>
      <c r="I141" s="1570"/>
      <c r="J141" s="255" t="s">
        <v>191</v>
      </c>
      <c r="K141" s="253"/>
      <c r="L141" s="271" t="str">
        <f t="shared" si="84"/>
        <v/>
      </c>
      <c r="M141" s="271" t="str">
        <f>IF('⑦2.変更活動積算内訳（PR）'!M141="","",'⑦2.変更活動積算内訳（PR）'!M141)</f>
        <v/>
      </c>
      <c r="N141" s="271" t="str">
        <f>IF('⑦2.変更活動積算内訳（PR）'!N141="","",'⑦2.変更活動積算内訳（PR）'!N141)</f>
        <v/>
      </c>
      <c r="O141" s="271" t="str">
        <f>IF('⑦2.変更活動積算内訳（PR）'!O141="","",'⑦2.変更活動積算内訳（PR）'!O141)</f>
        <v/>
      </c>
      <c r="P141" s="1570"/>
      <c r="Q141" s="255" t="s">
        <v>191</v>
      </c>
      <c r="R141" s="253"/>
      <c r="S141" s="271" t="str">
        <f t="shared" si="85"/>
        <v/>
      </c>
      <c r="T141" s="254" t="str">
        <f t="shared" si="86"/>
        <v/>
      </c>
      <c r="U141" s="254" t="str">
        <f t="shared" si="87"/>
        <v/>
      </c>
      <c r="V141" s="254" t="str">
        <f t="shared" si="88"/>
        <v/>
      </c>
      <c r="W141" s="1171"/>
      <c r="X141" s="1168"/>
      <c r="Y141" s="1169"/>
      <c r="Z141" s="240"/>
      <c r="AA141" s="213"/>
    </row>
    <row r="142" spans="2:27" ht="18.75" hidden="1" customHeight="1">
      <c r="B142" s="1176"/>
      <c r="C142" s="252" t="s">
        <v>192</v>
      </c>
      <c r="D142" s="253"/>
      <c r="E142" s="271">
        <f t="shared" si="83"/>
        <v>0</v>
      </c>
      <c r="F142" s="271" t="str">
        <f>IF('①7.積算内訳（PR）'!F141="","",'①7.積算内訳（PR）'!F141)</f>
        <v/>
      </c>
      <c r="G142" s="271" t="str">
        <f>IF('①7.積算内訳（PR）'!G141="","",'①7.積算内訳（PR）'!G141)</f>
        <v/>
      </c>
      <c r="H142" s="657" t="str">
        <f>IF('①7.積算内訳（PR）'!H141="","",'①7.積算内訳（PR）'!H141)</f>
        <v/>
      </c>
      <c r="I142" s="1570"/>
      <c r="J142" s="252" t="s">
        <v>192</v>
      </c>
      <c r="K142" s="253"/>
      <c r="L142" s="271" t="str">
        <f t="shared" si="84"/>
        <v/>
      </c>
      <c r="M142" s="271" t="str">
        <f>IF('⑦2.変更活動積算内訳（PR）'!M142="","",'⑦2.変更活動積算内訳（PR）'!M142)</f>
        <v/>
      </c>
      <c r="N142" s="271" t="str">
        <f>IF('⑦2.変更活動積算内訳（PR）'!N142="","",'⑦2.変更活動積算内訳（PR）'!N142)</f>
        <v/>
      </c>
      <c r="O142" s="271" t="str">
        <f>IF('⑦2.変更活動積算内訳（PR）'!O142="","",'⑦2.変更活動積算内訳（PR）'!O142)</f>
        <v/>
      </c>
      <c r="P142" s="1570"/>
      <c r="Q142" s="252" t="s">
        <v>192</v>
      </c>
      <c r="R142" s="253"/>
      <c r="S142" s="271" t="str">
        <f t="shared" si="85"/>
        <v/>
      </c>
      <c r="T142" s="254" t="str">
        <f t="shared" si="86"/>
        <v/>
      </c>
      <c r="U142" s="254" t="str">
        <f t="shared" si="87"/>
        <v/>
      </c>
      <c r="V142" s="254" t="str">
        <f t="shared" si="88"/>
        <v/>
      </c>
      <c r="W142" s="1171"/>
      <c r="X142" s="1168"/>
      <c r="Y142" s="1169"/>
      <c r="Z142" s="237"/>
    </row>
    <row r="143" spans="2:27" ht="18.75" hidden="1" customHeight="1">
      <c r="B143" s="1176"/>
      <c r="C143" s="252" t="s">
        <v>193</v>
      </c>
      <c r="D143" s="253"/>
      <c r="E143" s="271">
        <f t="shared" si="83"/>
        <v>0</v>
      </c>
      <c r="F143" s="658" t="str">
        <f>IF('①7.積算内訳（PR）'!F142="","",'①7.積算内訳（PR）'!F142)</f>
        <v/>
      </c>
      <c r="G143" s="658" t="str">
        <f>IF('①7.積算内訳（PR）'!G142="","",'①7.積算内訳（PR）'!G142)</f>
        <v/>
      </c>
      <c r="H143" s="657" t="str">
        <f>IF('①7.積算内訳（PR）'!H142="","",'①7.積算内訳（PR）'!H142)</f>
        <v/>
      </c>
      <c r="I143" s="1570"/>
      <c r="J143" s="252" t="s">
        <v>193</v>
      </c>
      <c r="K143" s="253"/>
      <c r="L143" s="271" t="str">
        <f t="shared" si="84"/>
        <v/>
      </c>
      <c r="M143" s="658" t="str">
        <f>IF('⑦2.変更活動積算内訳（PR）'!M143="","",'⑦2.変更活動積算内訳（PR）'!M143)</f>
        <v/>
      </c>
      <c r="N143" s="658" t="str">
        <f>IF('⑦2.変更活動積算内訳（PR）'!N143="","",'⑦2.変更活動積算内訳（PR）'!N143)</f>
        <v/>
      </c>
      <c r="O143" s="658" t="str">
        <f>IF('⑦2.変更活動積算内訳（PR）'!O143="","",'⑦2.変更活動積算内訳（PR）'!O143)</f>
        <v/>
      </c>
      <c r="P143" s="1570"/>
      <c r="Q143" s="252" t="s">
        <v>193</v>
      </c>
      <c r="R143" s="253"/>
      <c r="S143" s="271" t="str">
        <f t="shared" si="85"/>
        <v/>
      </c>
      <c r="T143" s="256" t="str">
        <f t="shared" si="86"/>
        <v/>
      </c>
      <c r="U143" s="256" t="str">
        <f t="shared" si="87"/>
        <v/>
      </c>
      <c r="V143" s="256" t="str">
        <f t="shared" si="88"/>
        <v/>
      </c>
      <c r="W143" s="1171"/>
      <c r="X143" s="1191"/>
      <c r="Y143" s="1192"/>
      <c r="Z143" s="237"/>
    </row>
    <row r="144" spans="2:27" ht="18.75" hidden="1" customHeight="1">
      <c r="B144" s="1176"/>
      <c r="C144" s="257" t="s">
        <v>194</v>
      </c>
      <c r="D144" s="253"/>
      <c r="E144" s="271">
        <f t="shared" si="83"/>
        <v>0</v>
      </c>
      <c r="F144" s="271" t="str">
        <f>IF('①7.積算内訳（PR）'!F143="","",'①7.積算内訳（PR）'!F143)</f>
        <v/>
      </c>
      <c r="G144" s="271" t="str">
        <f>IF('①7.積算内訳（PR）'!G143="","",'①7.積算内訳（PR）'!G143)</f>
        <v/>
      </c>
      <c r="H144" s="657" t="str">
        <f>IF('①7.積算内訳（PR）'!H143="","",'①7.積算内訳（PR）'!H143)</f>
        <v/>
      </c>
      <c r="I144" s="1570"/>
      <c r="J144" s="257" t="s">
        <v>194</v>
      </c>
      <c r="K144" s="253"/>
      <c r="L144" s="271" t="str">
        <f t="shared" si="84"/>
        <v/>
      </c>
      <c r="M144" s="271" t="str">
        <f>IF('⑦2.変更活動積算内訳（PR）'!M144="","",'⑦2.変更活動積算内訳（PR）'!M144)</f>
        <v/>
      </c>
      <c r="N144" s="271" t="str">
        <f>IF('⑦2.変更活動積算内訳（PR）'!N144="","",'⑦2.変更活動積算内訳（PR）'!N144)</f>
        <v/>
      </c>
      <c r="O144" s="271" t="str">
        <f>IF('⑦2.変更活動積算内訳（PR）'!O144="","",'⑦2.変更活動積算内訳（PR）'!O144)</f>
        <v/>
      </c>
      <c r="P144" s="1570"/>
      <c r="Q144" s="257" t="s">
        <v>194</v>
      </c>
      <c r="R144" s="253"/>
      <c r="S144" s="271" t="str">
        <f t="shared" si="85"/>
        <v/>
      </c>
      <c r="T144" s="254" t="str">
        <f t="shared" si="86"/>
        <v/>
      </c>
      <c r="U144" s="254" t="str">
        <f t="shared" si="87"/>
        <v/>
      </c>
      <c r="V144" s="254" t="str">
        <f t="shared" si="88"/>
        <v/>
      </c>
      <c r="W144" s="1171"/>
      <c r="X144" s="1168"/>
      <c r="Y144" s="1169"/>
      <c r="Z144" s="237"/>
    </row>
    <row r="145" spans="2:27" ht="18.75" hidden="1" customHeight="1">
      <c r="B145" s="1176"/>
      <c r="C145" s="252" t="s">
        <v>195</v>
      </c>
      <c r="D145" s="253"/>
      <c r="E145" s="271">
        <f t="shared" si="83"/>
        <v>0</v>
      </c>
      <c r="F145" s="271" t="str">
        <f>IF('①7.積算内訳（PR）'!F144="","",'①7.積算内訳（PR）'!F144)</f>
        <v/>
      </c>
      <c r="G145" s="271" t="str">
        <f>IF('①7.積算内訳（PR）'!G144="","",'①7.積算内訳（PR）'!G144)</f>
        <v/>
      </c>
      <c r="H145" s="657" t="str">
        <f>IF('①7.積算内訳（PR）'!H144="","",'①7.積算内訳（PR）'!H144)</f>
        <v/>
      </c>
      <c r="I145" s="1570"/>
      <c r="J145" s="252" t="s">
        <v>195</v>
      </c>
      <c r="K145" s="253"/>
      <c r="L145" s="271" t="str">
        <f t="shared" si="84"/>
        <v/>
      </c>
      <c r="M145" s="271" t="str">
        <f>IF('⑦2.変更活動積算内訳（PR）'!M145="","",'⑦2.変更活動積算内訳（PR）'!M145)</f>
        <v/>
      </c>
      <c r="N145" s="271" t="str">
        <f>IF('⑦2.変更活動積算内訳（PR）'!N145="","",'⑦2.変更活動積算内訳（PR）'!N145)</f>
        <v/>
      </c>
      <c r="O145" s="271" t="str">
        <f>IF('⑦2.変更活動積算内訳（PR）'!O145="","",'⑦2.変更活動積算内訳（PR）'!O145)</f>
        <v/>
      </c>
      <c r="P145" s="1570"/>
      <c r="Q145" s="252" t="s">
        <v>195</v>
      </c>
      <c r="R145" s="253"/>
      <c r="S145" s="271" t="str">
        <f t="shared" si="85"/>
        <v/>
      </c>
      <c r="T145" s="254" t="str">
        <f t="shared" si="86"/>
        <v/>
      </c>
      <c r="U145" s="254" t="str">
        <f t="shared" si="87"/>
        <v/>
      </c>
      <c r="V145" s="254" t="str">
        <f t="shared" si="88"/>
        <v/>
      </c>
      <c r="W145" s="1171"/>
      <c r="X145" s="1168"/>
      <c r="Y145" s="1169"/>
      <c r="Z145" s="237"/>
    </row>
    <row r="146" spans="2:27" ht="18.75" hidden="1" customHeight="1" thickBot="1">
      <c r="B146" s="1177"/>
      <c r="C146" s="258" t="s">
        <v>196</v>
      </c>
      <c r="D146" s="662" t="str">
        <f>IF('①7.積算内訳（PR）'!D145="","",'①7.積算内訳（PR）'!D145)</f>
        <v/>
      </c>
      <c r="E146" s="272">
        <f>SUM(F146:H146)</f>
        <v>0</v>
      </c>
      <c r="F146" s="272" t="str">
        <f>IF('①7.積算内訳（PR）'!F145="","",'①7.積算内訳（PR）'!F145)</f>
        <v/>
      </c>
      <c r="G146" s="272" t="str">
        <f>IF('①7.積算内訳（PR）'!G145="","",'①7.積算内訳（PR）'!G145)</f>
        <v/>
      </c>
      <c r="H146" s="659" t="str">
        <f>IF('①7.積算内訳（PR）'!H145="","",'①7.積算内訳（PR）'!H145)</f>
        <v/>
      </c>
      <c r="I146" s="1571"/>
      <c r="J146" s="258" t="s">
        <v>196</v>
      </c>
      <c r="K146" s="259"/>
      <c r="L146" s="272" t="str">
        <f t="shared" si="84"/>
        <v/>
      </c>
      <c r="M146" s="272" t="str">
        <f>IF('⑦2.変更活動積算内訳（PR）'!M146="","",'⑦2.変更活動積算内訳（PR）'!M146)</f>
        <v/>
      </c>
      <c r="N146" s="272" t="str">
        <f>IF('⑦2.変更活動積算内訳（PR）'!N146="","",'⑦2.変更活動積算内訳（PR）'!N146)</f>
        <v/>
      </c>
      <c r="O146" s="272" t="str">
        <f>IF('⑦2.変更活動積算内訳（PR）'!O146="","",'⑦2.変更活動積算内訳（PR）'!O146)</f>
        <v/>
      </c>
      <c r="P146" s="1571"/>
      <c r="Q146" s="258" t="s">
        <v>196</v>
      </c>
      <c r="R146" s="259"/>
      <c r="S146" s="272" t="str">
        <f t="shared" si="85"/>
        <v/>
      </c>
      <c r="T146" s="260" t="str">
        <f t="shared" si="86"/>
        <v/>
      </c>
      <c r="U146" s="260" t="str">
        <f t="shared" si="87"/>
        <v/>
      </c>
      <c r="V146" s="260" t="str">
        <f t="shared" si="88"/>
        <v/>
      </c>
      <c r="W146" s="1172"/>
      <c r="X146" s="1189"/>
      <c r="Y146" s="1190"/>
      <c r="Z146" s="237"/>
    </row>
    <row r="147" spans="2:27" ht="37.5" hidden="1" customHeight="1">
      <c r="B147" s="368" t="str">
        <f>IF('①4.事業内容（PR）'!B19="","",'①4.事業内容（PR）'!B19)</f>
        <v/>
      </c>
      <c r="C147" s="1199" t="str">
        <f>IF('①4.事業内容（PR）'!C19="","",'①4.事業内容（PR）'!C19)</f>
        <v/>
      </c>
      <c r="D147" s="1200"/>
      <c r="E147" s="267">
        <f>SUM(E148:E156)</f>
        <v>0</v>
      </c>
      <c r="F147" s="267">
        <f>SUM(F148:F156)</f>
        <v>0</v>
      </c>
      <c r="G147" s="267">
        <f>SUM(G148:G156)</f>
        <v>0</v>
      </c>
      <c r="H147" s="660">
        <f>SUM(H148:H156)</f>
        <v>0</v>
      </c>
      <c r="I147" s="664" t="str">
        <f>IF(B147="","",IF(I148="中止","",B147))</f>
        <v/>
      </c>
      <c r="J147" s="1199" t="str">
        <f>IF('⑦2.変更活動積算内訳（PR）'!J147="","",'⑦2.変更活動積算内訳（PR）'!J147)</f>
        <v/>
      </c>
      <c r="K147" s="1200" t="str">
        <f>IF('⑦2.変更活動積算内訳（PR）'!K147="","",'⑦2.変更活動積算内訳（PR）'!K147)</f>
        <v/>
      </c>
      <c r="L147" s="267" t="str">
        <f>IF(SUM(L148:L156)=0,"",SUM(L148:L156))</f>
        <v/>
      </c>
      <c r="M147" s="267" t="str">
        <f>IF(SUM(M148:M156)=0,"",SUM(M148:M156))</f>
        <v/>
      </c>
      <c r="N147" s="267" t="str">
        <f>IF(SUM(N148:N156)=0,"",SUM(N148:N156))</f>
        <v/>
      </c>
      <c r="O147" s="267" t="str">
        <f>IF(SUM(O148:O156)=0,"",SUM(O148:O156))</f>
        <v/>
      </c>
      <c r="P147" s="664" t="str">
        <f>IF(I147="","",IF('⑧1.活動計画変更（PR）'!B148="報告済","報告済",I147))</f>
        <v/>
      </c>
      <c r="Q147" s="1199" t="str">
        <f>IF(J147="","",IF('⑧1.活動計画変更（PR）'!C50="変更",'⑧1.活動計画変更（PR）'!D50,IF('⑧1.活動計画変更（PR）'!C50="中止","",'⑧2.変更活動積算内訳（PR）'!J147)))</f>
        <v/>
      </c>
      <c r="R147" s="1200"/>
      <c r="S147" s="269" t="str">
        <f>IF(SUM(S148:S156)=0,"",SUM(S148:S156))</f>
        <v/>
      </c>
      <c r="T147" s="269" t="str">
        <f>IF(SUM(T148:T156)=0,"",SUM(T148:T156))</f>
        <v/>
      </c>
      <c r="U147" s="269" t="str">
        <f>IF(SUM(U148:U156)=0,"",SUM(U148:U156))</f>
        <v/>
      </c>
      <c r="V147" s="269" t="str">
        <f>IF(SUM(V148:V156)=0,"",SUM(V148:V156))</f>
        <v/>
      </c>
      <c r="W147" s="261"/>
      <c r="X147" s="1195"/>
      <c r="Y147" s="1196"/>
      <c r="Z147" s="237"/>
    </row>
    <row r="148" spans="2:27" ht="18.75" hidden="1" customHeight="1">
      <c r="B148" s="1175"/>
      <c r="C148" s="249" t="s">
        <v>188</v>
      </c>
      <c r="D148" s="250"/>
      <c r="E148" s="270">
        <f>SUM(F148:H148)</f>
        <v>0</v>
      </c>
      <c r="F148" s="270" t="str">
        <f>IF('①7.積算内訳（PR）'!F147="","",'①7.積算内訳（PR）'!F147)</f>
        <v/>
      </c>
      <c r="G148" s="270" t="str">
        <f>IF('①7.積算内訳（PR）'!G147="","",'①7.積算内訳（PR）'!G147)</f>
        <v/>
      </c>
      <c r="H148" s="656" t="str">
        <f>IF('①7.積算内訳（PR）'!H147="","",'①7.積算内訳（PR）'!H147)</f>
        <v/>
      </c>
      <c r="I148" s="1569" t="str">
        <f>IF('⑦1.活動計画変更（PR）'!C35="選択","",IF('⑦1.活動計画変更（PR）'!C35="変更",'⑦1.活動計画変更（PR）'!C35,IF('⑦1.活動計画変更（PR）'!C35="中止","中止","")))</f>
        <v/>
      </c>
      <c r="J148" s="249" t="s">
        <v>188</v>
      </c>
      <c r="K148" s="250"/>
      <c r="L148" s="270" t="str">
        <f>IF(SUM(M148:O148)=0,"",SUM(M148:O148))</f>
        <v/>
      </c>
      <c r="M148" s="270" t="str">
        <f>IF('⑦2.変更活動積算内訳（PR）'!M148="","",'⑦2.変更活動積算内訳（PR）'!M148)</f>
        <v/>
      </c>
      <c r="N148" s="270" t="str">
        <f>IF('⑦2.変更活動積算内訳（PR）'!N148="","",'⑦2.変更活動積算内訳（PR）'!N148)</f>
        <v/>
      </c>
      <c r="O148" s="270" t="str">
        <f>IF('⑦2.変更活動積算内訳（PR）'!O148="","",'⑦2.変更活動積算内訳（PR）'!O148)</f>
        <v/>
      </c>
      <c r="P148" s="1569" t="str">
        <f>IF('⑧1.活動計画変更（PR）'!C50="選択","",IF('⑧1.活動計画変更（PR）'!C50="変更",'⑧1.活動計画変更（PR）'!C50,IF('⑧1.活動計画変更（PR）'!C50="中止","中止","")))</f>
        <v/>
      </c>
      <c r="Q148" s="249" t="s">
        <v>188</v>
      </c>
      <c r="R148" s="250"/>
      <c r="S148" s="270" t="str">
        <f>IF(SUM(T148:V148)=0,"",SUM(T148:V148))</f>
        <v/>
      </c>
      <c r="T148" s="251" t="str">
        <f>IF(M148="","",IF(P$148="中止","",M148))</f>
        <v/>
      </c>
      <c r="U148" s="251" t="str">
        <f>IF(N148="","",IF(P$148="中止","",N148))</f>
        <v/>
      </c>
      <c r="V148" s="251" t="str">
        <f>IF(O148="","",IF(P$148="中止","",O148))</f>
        <v/>
      </c>
      <c r="W148" s="1186"/>
      <c r="X148" s="1173"/>
      <c r="Y148" s="1174"/>
      <c r="Z148" s="240"/>
      <c r="AA148" s="213"/>
    </row>
    <row r="149" spans="2:27" ht="18.75" hidden="1" customHeight="1">
      <c r="B149" s="1176"/>
      <c r="C149" s="252" t="s">
        <v>189</v>
      </c>
      <c r="D149" s="253"/>
      <c r="E149" s="271">
        <f t="shared" ref="E149:E155" si="89">SUM(F149:H149)</f>
        <v>0</v>
      </c>
      <c r="F149" s="271" t="str">
        <f>IF('①7.積算内訳（PR）'!F148="","",'①7.積算内訳（PR）'!F148)</f>
        <v/>
      </c>
      <c r="G149" s="271" t="str">
        <f>IF('①7.積算内訳（PR）'!G148="","",'①7.積算内訳（PR）'!G148)</f>
        <v/>
      </c>
      <c r="H149" s="657" t="str">
        <f>IF('①7.積算内訳（PR）'!H148="","",'①7.積算内訳（PR）'!H148)</f>
        <v/>
      </c>
      <c r="I149" s="1570"/>
      <c r="J149" s="252" t="s">
        <v>189</v>
      </c>
      <c r="K149" s="253"/>
      <c r="L149" s="271" t="str">
        <f t="shared" ref="L149:L156" si="90">IF(SUM(M149:O149)=0,"",SUM(M149:O149))</f>
        <v/>
      </c>
      <c r="M149" s="271" t="str">
        <f>IF('⑦2.変更活動積算内訳（PR）'!M149="","",'⑦2.変更活動積算内訳（PR）'!M149)</f>
        <v/>
      </c>
      <c r="N149" s="271" t="str">
        <f>IF('⑦2.変更活動積算内訳（PR）'!N149="","",'⑦2.変更活動積算内訳（PR）'!N149)</f>
        <v/>
      </c>
      <c r="O149" s="271" t="str">
        <f>IF('⑦2.変更活動積算内訳（PR）'!O149="","",'⑦2.変更活動積算内訳（PR）'!O149)</f>
        <v/>
      </c>
      <c r="P149" s="1570"/>
      <c r="Q149" s="252" t="s">
        <v>189</v>
      </c>
      <c r="R149" s="253"/>
      <c r="S149" s="271" t="str">
        <f t="shared" ref="S149:S156" si="91">IF(SUM(T149:V149)=0,"",SUM(T149:V149))</f>
        <v/>
      </c>
      <c r="T149" s="254" t="str">
        <f t="shared" ref="T149:T156" si="92">IF(M149="","",IF(P$148="中止","",M149))</f>
        <v/>
      </c>
      <c r="U149" s="254" t="str">
        <f t="shared" ref="U149:U156" si="93">IF(N149="","",IF(P$148="中止","",N149))</f>
        <v/>
      </c>
      <c r="V149" s="254" t="str">
        <f t="shared" ref="V149:V156" si="94">IF(O149="","",IF(P$148="中止","",O149))</f>
        <v/>
      </c>
      <c r="W149" s="1171"/>
      <c r="X149" s="1168"/>
      <c r="Y149" s="1169"/>
      <c r="Z149" s="237"/>
    </row>
    <row r="150" spans="2:27" ht="18.75" hidden="1" customHeight="1">
      <c r="B150" s="1176"/>
      <c r="C150" s="252" t="s">
        <v>190</v>
      </c>
      <c r="D150" s="253"/>
      <c r="E150" s="271">
        <f t="shared" si="89"/>
        <v>0</v>
      </c>
      <c r="F150" s="271" t="str">
        <f>IF('①7.積算内訳（PR）'!F149="","",'①7.積算内訳（PR）'!F149)</f>
        <v/>
      </c>
      <c r="G150" s="271" t="str">
        <f>IF('①7.積算内訳（PR）'!G149="","",'①7.積算内訳（PR）'!G149)</f>
        <v/>
      </c>
      <c r="H150" s="657" t="str">
        <f>IF('①7.積算内訳（PR）'!H149="","",'①7.積算内訳（PR）'!H149)</f>
        <v/>
      </c>
      <c r="I150" s="1570"/>
      <c r="J150" s="252" t="s">
        <v>190</v>
      </c>
      <c r="K150" s="253"/>
      <c r="L150" s="271" t="str">
        <f t="shared" si="90"/>
        <v/>
      </c>
      <c r="M150" s="271" t="str">
        <f>IF('⑦2.変更活動積算内訳（PR）'!M150="","",'⑦2.変更活動積算内訳（PR）'!M150)</f>
        <v/>
      </c>
      <c r="N150" s="271" t="str">
        <f>IF('⑦2.変更活動積算内訳（PR）'!N150="","",'⑦2.変更活動積算内訳（PR）'!N150)</f>
        <v/>
      </c>
      <c r="O150" s="271" t="str">
        <f>IF('⑦2.変更活動積算内訳（PR）'!O150="","",'⑦2.変更活動積算内訳（PR）'!O150)</f>
        <v/>
      </c>
      <c r="P150" s="1570"/>
      <c r="Q150" s="252" t="s">
        <v>190</v>
      </c>
      <c r="R150" s="253"/>
      <c r="S150" s="271" t="str">
        <f t="shared" si="91"/>
        <v/>
      </c>
      <c r="T150" s="254" t="str">
        <f t="shared" si="92"/>
        <v/>
      </c>
      <c r="U150" s="254" t="str">
        <f t="shared" si="93"/>
        <v/>
      </c>
      <c r="V150" s="254" t="str">
        <f t="shared" si="94"/>
        <v/>
      </c>
      <c r="W150" s="1171"/>
      <c r="X150" s="1168"/>
      <c r="Y150" s="1169"/>
      <c r="Z150" s="237"/>
    </row>
    <row r="151" spans="2:27" ht="18.75" hidden="1" customHeight="1">
      <c r="B151" s="1176"/>
      <c r="C151" s="255" t="s">
        <v>191</v>
      </c>
      <c r="D151" s="253"/>
      <c r="E151" s="271">
        <f t="shared" si="89"/>
        <v>0</v>
      </c>
      <c r="F151" s="271" t="str">
        <f>IF('①7.積算内訳（PR）'!F150="","",'①7.積算内訳（PR）'!F150)</f>
        <v/>
      </c>
      <c r="G151" s="271" t="str">
        <f>IF('①7.積算内訳（PR）'!G150="","",'①7.積算内訳（PR）'!G150)</f>
        <v/>
      </c>
      <c r="H151" s="657" t="str">
        <f>IF('①7.積算内訳（PR）'!H150="","",'①7.積算内訳（PR）'!H150)</f>
        <v/>
      </c>
      <c r="I151" s="1570"/>
      <c r="J151" s="255" t="s">
        <v>191</v>
      </c>
      <c r="K151" s="253"/>
      <c r="L151" s="271" t="str">
        <f t="shared" si="90"/>
        <v/>
      </c>
      <c r="M151" s="271" t="str">
        <f>IF('⑦2.変更活動積算内訳（PR）'!M151="","",'⑦2.変更活動積算内訳（PR）'!M151)</f>
        <v/>
      </c>
      <c r="N151" s="271" t="str">
        <f>IF('⑦2.変更活動積算内訳（PR）'!N151="","",'⑦2.変更活動積算内訳（PR）'!N151)</f>
        <v/>
      </c>
      <c r="O151" s="271" t="str">
        <f>IF('⑦2.変更活動積算内訳（PR）'!O151="","",'⑦2.変更活動積算内訳（PR）'!O151)</f>
        <v/>
      </c>
      <c r="P151" s="1570"/>
      <c r="Q151" s="255" t="s">
        <v>191</v>
      </c>
      <c r="R151" s="253"/>
      <c r="S151" s="271" t="str">
        <f t="shared" si="91"/>
        <v/>
      </c>
      <c r="T151" s="254" t="str">
        <f t="shared" si="92"/>
        <v/>
      </c>
      <c r="U151" s="254" t="str">
        <f t="shared" si="93"/>
        <v/>
      </c>
      <c r="V151" s="254" t="str">
        <f t="shared" si="94"/>
        <v/>
      </c>
      <c r="W151" s="1171"/>
      <c r="X151" s="1168"/>
      <c r="Y151" s="1169"/>
      <c r="Z151" s="237"/>
    </row>
    <row r="152" spans="2:27" ht="18.75" hidden="1" customHeight="1">
      <c r="B152" s="1176"/>
      <c r="C152" s="252" t="s">
        <v>192</v>
      </c>
      <c r="D152" s="253"/>
      <c r="E152" s="271">
        <f t="shared" si="89"/>
        <v>0</v>
      </c>
      <c r="F152" s="271" t="str">
        <f>IF('①7.積算内訳（PR）'!F151="","",'①7.積算内訳（PR）'!F151)</f>
        <v/>
      </c>
      <c r="G152" s="271" t="str">
        <f>IF('①7.積算内訳（PR）'!G151="","",'①7.積算内訳（PR）'!G151)</f>
        <v/>
      </c>
      <c r="H152" s="657" t="str">
        <f>IF('①7.積算内訳（PR）'!H151="","",'①7.積算内訳（PR）'!H151)</f>
        <v/>
      </c>
      <c r="I152" s="1570"/>
      <c r="J152" s="252" t="s">
        <v>192</v>
      </c>
      <c r="K152" s="253"/>
      <c r="L152" s="271" t="str">
        <f t="shared" si="90"/>
        <v/>
      </c>
      <c r="M152" s="271" t="str">
        <f>IF('⑦2.変更活動積算内訳（PR）'!M152="","",'⑦2.変更活動積算内訳（PR）'!M152)</f>
        <v/>
      </c>
      <c r="N152" s="271" t="str">
        <f>IF('⑦2.変更活動積算内訳（PR）'!N152="","",'⑦2.変更活動積算内訳（PR）'!N152)</f>
        <v/>
      </c>
      <c r="O152" s="271" t="str">
        <f>IF('⑦2.変更活動積算内訳（PR）'!O152="","",'⑦2.変更活動積算内訳（PR）'!O152)</f>
        <v/>
      </c>
      <c r="P152" s="1570"/>
      <c r="Q152" s="252" t="s">
        <v>192</v>
      </c>
      <c r="R152" s="253"/>
      <c r="S152" s="271" t="str">
        <f t="shared" si="91"/>
        <v/>
      </c>
      <c r="T152" s="254" t="str">
        <f t="shared" si="92"/>
        <v/>
      </c>
      <c r="U152" s="254" t="str">
        <f t="shared" si="93"/>
        <v/>
      </c>
      <c r="V152" s="254" t="str">
        <f t="shared" si="94"/>
        <v/>
      </c>
      <c r="W152" s="1171"/>
      <c r="X152" s="1168"/>
      <c r="Y152" s="1169"/>
      <c r="Z152" s="240"/>
      <c r="AA152" s="213"/>
    </row>
    <row r="153" spans="2:27" ht="18.75" hidden="1" customHeight="1">
      <c r="B153" s="1176"/>
      <c r="C153" s="252" t="s">
        <v>193</v>
      </c>
      <c r="D153" s="253"/>
      <c r="E153" s="271">
        <f t="shared" si="89"/>
        <v>0</v>
      </c>
      <c r="F153" s="658" t="str">
        <f>IF('①7.積算内訳（PR）'!F152="","",'①7.積算内訳（PR）'!F152)</f>
        <v/>
      </c>
      <c r="G153" s="658" t="str">
        <f>IF('①7.積算内訳（PR）'!G152="","",'①7.積算内訳（PR）'!G152)</f>
        <v/>
      </c>
      <c r="H153" s="657" t="str">
        <f>IF('①7.積算内訳（PR）'!H152="","",'①7.積算内訳（PR）'!H152)</f>
        <v/>
      </c>
      <c r="I153" s="1570"/>
      <c r="J153" s="252" t="s">
        <v>193</v>
      </c>
      <c r="K153" s="253"/>
      <c r="L153" s="271" t="str">
        <f t="shared" si="90"/>
        <v/>
      </c>
      <c r="M153" s="658" t="str">
        <f>IF('⑦2.変更活動積算内訳（PR）'!M153="","",'⑦2.変更活動積算内訳（PR）'!M153)</f>
        <v/>
      </c>
      <c r="N153" s="658" t="str">
        <f>IF('⑦2.変更活動積算内訳（PR）'!N153="","",'⑦2.変更活動積算内訳（PR）'!N153)</f>
        <v/>
      </c>
      <c r="O153" s="658" t="str">
        <f>IF('⑦2.変更活動積算内訳（PR）'!O153="","",'⑦2.変更活動積算内訳（PR）'!O153)</f>
        <v/>
      </c>
      <c r="P153" s="1570"/>
      <c r="Q153" s="252" t="s">
        <v>193</v>
      </c>
      <c r="R153" s="253"/>
      <c r="S153" s="271" t="str">
        <f t="shared" si="91"/>
        <v/>
      </c>
      <c r="T153" s="256" t="str">
        <f t="shared" si="92"/>
        <v/>
      </c>
      <c r="U153" s="256" t="str">
        <f t="shared" si="93"/>
        <v/>
      </c>
      <c r="V153" s="256" t="str">
        <f t="shared" si="94"/>
        <v/>
      </c>
      <c r="W153" s="1171"/>
      <c r="X153" s="1168"/>
      <c r="Y153" s="1169"/>
      <c r="Z153" s="240"/>
      <c r="AA153" s="213"/>
    </row>
    <row r="154" spans="2:27" ht="18.75" hidden="1" customHeight="1">
      <c r="B154" s="1176"/>
      <c r="C154" s="257" t="s">
        <v>194</v>
      </c>
      <c r="D154" s="253"/>
      <c r="E154" s="271">
        <f t="shared" si="89"/>
        <v>0</v>
      </c>
      <c r="F154" s="271" t="str">
        <f>IF('①7.積算内訳（PR）'!F153="","",'①7.積算内訳（PR）'!F153)</f>
        <v/>
      </c>
      <c r="G154" s="271" t="str">
        <f>IF('①7.積算内訳（PR）'!G153="","",'①7.積算内訳（PR）'!G153)</f>
        <v/>
      </c>
      <c r="H154" s="657" t="str">
        <f>IF('①7.積算内訳（PR）'!H153="","",'①7.積算内訳（PR）'!H153)</f>
        <v/>
      </c>
      <c r="I154" s="1570"/>
      <c r="J154" s="257" t="s">
        <v>194</v>
      </c>
      <c r="K154" s="253"/>
      <c r="L154" s="271" t="str">
        <f t="shared" si="90"/>
        <v/>
      </c>
      <c r="M154" s="271" t="str">
        <f>IF('⑦2.変更活動積算内訳（PR）'!M154="","",'⑦2.変更活動積算内訳（PR）'!M154)</f>
        <v/>
      </c>
      <c r="N154" s="271" t="str">
        <f>IF('⑦2.変更活動積算内訳（PR）'!N154="","",'⑦2.変更活動積算内訳（PR）'!N154)</f>
        <v/>
      </c>
      <c r="O154" s="271" t="str">
        <f>IF('⑦2.変更活動積算内訳（PR）'!O154="","",'⑦2.変更活動積算内訳（PR）'!O154)</f>
        <v/>
      </c>
      <c r="P154" s="1570"/>
      <c r="Q154" s="257" t="s">
        <v>194</v>
      </c>
      <c r="R154" s="253"/>
      <c r="S154" s="271" t="str">
        <f t="shared" si="91"/>
        <v/>
      </c>
      <c r="T154" s="254" t="str">
        <f t="shared" si="92"/>
        <v/>
      </c>
      <c r="U154" s="254" t="str">
        <f t="shared" si="93"/>
        <v/>
      </c>
      <c r="V154" s="254" t="str">
        <f t="shared" si="94"/>
        <v/>
      </c>
      <c r="W154" s="1171"/>
      <c r="X154" s="1168"/>
      <c r="Y154" s="1169"/>
      <c r="Z154" s="240"/>
      <c r="AA154" s="213"/>
    </row>
    <row r="155" spans="2:27" ht="18.75" hidden="1" customHeight="1">
      <c r="B155" s="1176"/>
      <c r="C155" s="252" t="s">
        <v>195</v>
      </c>
      <c r="D155" s="253"/>
      <c r="E155" s="271">
        <f t="shared" si="89"/>
        <v>0</v>
      </c>
      <c r="F155" s="271" t="str">
        <f>IF('①7.積算内訳（PR）'!F154="","",'①7.積算内訳（PR）'!F154)</f>
        <v/>
      </c>
      <c r="G155" s="271" t="str">
        <f>IF('①7.積算内訳（PR）'!G154="","",'①7.積算内訳（PR）'!G154)</f>
        <v/>
      </c>
      <c r="H155" s="657" t="str">
        <f>IF('①7.積算内訳（PR）'!H154="","",'①7.積算内訳（PR）'!H154)</f>
        <v/>
      </c>
      <c r="I155" s="1570"/>
      <c r="J155" s="252" t="s">
        <v>195</v>
      </c>
      <c r="K155" s="253"/>
      <c r="L155" s="271" t="str">
        <f t="shared" si="90"/>
        <v/>
      </c>
      <c r="M155" s="271" t="str">
        <f>IF('⑦2.変更活動積算内訳（PR）'!M155="","",'⑦2.変更活動積算内訳（PR）'!M155)</f>
        <v/>
      </c>
      <c r="N155" s="271" t="str">
        <f>IF('⑦2.変更活動積算内訳（PR）'!N155="","",'⑦2.変更活動積算内訳（PR）'!N155)</f>
        <v/>
      </c>
      <c r="O155" s="271" t="str">
        <f>IF('⑦2.変更活動積算内訳（PR）'!O155="","",'⑦2.変更活動積算内訳（PR）'!O155)</f>
        <v/>
      </c>
      <c r="P155" s="1570"/>
      <c r="Q155" s="252" t="s">
        <v>195</v>
      </c>
      <c r="R155" s="253"/>
      <c r="S155" s="271" t="str">
        <f t="shared" si="91"/>
        <v/>
      </c>
      <c r="T155" s="254" t="str">
        <f t="shared" si="92"/>
        <v/>
      </c>
      <c r="U155" s="254" t="str">
        <f t="shared" si="93"/>
        <v/>
      </c>
      <c r="V155" s="254" t="str">
        <f t="shared" si="94"/>
        <v/>
      </c>
      <c r="W155" s="1171"/>
      <c r="X155" s="1168"/>
      <c r="Y155" s="1169"/>
      <c r="Z155" s="240"/>
      <c r="AA155" s="213"/>
    </row>
    <row r="156" spans="2:27" ht="18.75" hidden="1" customHeight="1" thickBot="1">
      <c r="B156" s="1177"/>
      <c r="C156" s="258" t="s">
        <v>196</v>
      </c>
      <c r="D156" s="662" t="str">
        <f>IF('①7.積算内訳（PR）'!D155="","",'①7.積算内訳（PR）'!D155)</f>
        <v/>
      </c>
      <c r="E156" s="272">
        <f>SUM(F156:H156)</f>
        <v>0</v>
      </c>
      <c r="F156" s="272" t="str">
        <f>IF('①7.積算内訳（PR）'!F155="","",'①7.積算内訳（PR）'!F155)</f>
        <v/>
      </c>
      <c r="G156" s="272" t="str">
        <f>IF('①7.積算内訳（PR）'!G155="","",'①7.積算内訳（PR）'!G155)</f>
        <v/>
      </c>
      <c r="H156" s="659" t="str">
        <f>IF('①7.積算内訳（PR）'!H155="","",'①7.積算内訳（PR）'!H155)</f>
        <v/>
      </c>
      <c r="I156" s="1571"/>
      <c r="J156" s="258" t="s">
        <v>196</v>
      </c>
      <c r="K156" s="259"/>
      <c r="L156" s="272" t="str">
        <f t="shared" si="90"/>
        <v/>
      </c>
      <c r="M156" s="272" t="str">
        <f>IF('⑦2.変更活動積算内訳（PR）'!M156="","",'⑦2.変更活動積算内訳（PR）'!M156)</f>
        <v/>
      </c>
      <c r="N156" s="272" t="str">
        <f>IF('⑦2.変更活動積算内訳（PR）'!N156="","",'⑦2.変更活動積算内訳（PR）'!N156)</f>
        <v/>
      </c>
      <c r="O156" s="272" t="str">
        <f>IF('⑦2.変更活動積算内訳（PR）'!O156="","",'⑦2.変更活動積算内訳（PR）'!O156)</f>
        <v/>
      </c>
      <c r="P156" s="1571"/>
      <c r="Q156" s="258" t="s">
        <v>196</v>
      </c>
      <c r="R156" s="259"/>
      <c r="S156" s="272" t="str">
        <f t="shared" si="91"/>
        <v/>
      </c>
      <c r="T156" s="260" t="str">
        <f t="shared" si="92"/>
        <v/>
      </c>
      <c r="U156" s="260" t="str">
        <f t="shared" si="93"/>
        <v/>
      </c>
      <c r="V156" s="260" t="str">
        <f t="shared" si="94"/>
        <v/>
      </c>
      <c r="W156" s="1172"/>
      <c r="X156" s="1193"/>
      <c r="Y156" s="1194"/>
      <c r="Z156" s="240"/>
      <c r="AA156" s="213"/>
    </row>
    <row r="157" spans="2:27" ht="37.5" hidden="1" customHeight="1">
      <c r="B157" s="368" t="str">
        <f>IF('①4.事業内容（PR）'!B20="","",'①4.事業内容（PR）'!B20)</f>
        <v/>
      </c>
      <c r="C157" s="1199" t="str">
        <f>IF('①4.事業内容（PR）'!C20="","",'①4.事業内容（PR）'!C20)</f>
        <v/>
      </c>
      <c r="D157" s="1200"/>
      <c r="E157" s="267">
        <f>SUM(E158:E166)</f>
        <v>0</v>
      </c>
      <c r="F157" s="267">
        <f>SUM(F158:F166)</f>
        <v>0</v>
      </c>
      <c r="G157" s="267">
        <f>SUM(G158:G166)</f>
        <v>0</v>
      </c>
      <c r="H157" s="660">
        <f>SUM(H158:H166)</f>
        <v>0</v>
      </c>
      <c r="I157" s="664" t="str">
        <f>IF(B157="","",IF(I158="中止","",B157))</f>
        <v/>
      </c>
      <c r="J157" s="1199" t="str">
        <f>IF('⑦2.変更活動積算内訳（PR）'!J157="","",'⑦2.変更活動積算内訳（PR）'!J157)</f>
        <v/>
      </c>
      <c r="K157" s="1200" t="str">
        <f>IF('⑦2.変更活動積算内訳（PR）'!K157="","",'⑦2.変更活動積算内訳（PR）'!K157)</f>
        <v/>
      </c>
      <c r="L157" s="267" t="str">
        <f>IF(SUM(L158:L166)=0,"",SUM(L158:L166))</f>
        <v/>
      </c>
      <c r="M157" s="267" t="str">
        <f>IF(SUM(M158:M166)=0,"",SUM(M158:M166))</f>
        <v/>
      </c>
      <c r="N157" s="267" t="str">
        <f>IF(SUM(N158:N166)=0,"",SUM(N158:N166))</f>
        <v/>
      </c>
      <c r="O157" s="267" t="str">
        <f>IF(SUM(O158:O166)=0,"",SUM(O158:O166))</f>
        <v/>
      </c>
      <c r="P157" s="664" t="str">
        <f>IF(I157="","",IF('⑧1.活動計画変更（PR）'!B158="報告済","報告済",I157))</f>
        <v/>
      </c>
      <c r="Q157" s="1199" t="str">
        <f>IF(J157="","",IF('⑧1.活動計画変更（PR）'!C53="変更",'⑧1.活動計画変更（PR）'!D53,IF('⑧1.活動計画変更（PR）'!C53="中止","",'⑧2.変更活動積算内訳（PR）'!J157)))</f>
        <v/>
      </c>
      <c r="R157" s="1200"/>
      <c r="S157" s="269" t="str">
        <f>IF(SUM(S158:S166)=0,"",SUM(S158:S166))</f>
        <v/>
      </c>
      <c r="T157" s="269" t="str">
        <f>IF(SUM(T158:T166)=0,"",SUM(T158:T166))</f>
        <v/>
      </c>
      <c r="U157" s="269" t="str">
        <f>IF(SUM(U158:U166)=0,"",SUM(U158:U166))</f>
        <v/>
      </c>
      <c r="V157" s="269" t="str">
        <f>IF(SUM(V158:V166)=0,"",SUM(V158:V166))</f>
        <v/>
      </c>
      <c r="W157" s="262"/>
      <c r="X157" s="1197"/>
      <c r="Y157" s="1198"/>
      <c r="Z157" s="237"/>
    </row>
    <row r="158" spans="2:27" ht="19.5" hidden="1" customHeight="1">
      <c r="B158" s="1175"/>
      <c r="C158" s="249" t="s">
        <v>188</v>
      </c>
      <c r="D158" s="250"/>
      <c r="E158" s="270">
        <f>SUM(F158:H158)</f>
        <v>0</v>
      </c>
      <c r="F158" s="270" t="str">
        <f>IF('①7.積算内訳（PR）'!F157="","",'①7.積算内訳（PR）'!F157)</f>
        <v/>
      </c>
      <c r="G158" s="270" t="str">
        <f>IF('①7.積算内訳（PR）'!G157="","",'①7.積算内訳（PR）'!G157)</f>
        <v/>
      </c>
      <c r="H158" s="656" t="str">
        <f>IF('①7.積算内訳（PR）'!H157="","",'①7.積算内訳（PR）'!H157)</f>
        <v/>
      </c>
      <c r="I158" s="1569" t="str">
        <f>IF('⑦1.活動計画変更（PR）'!C37="選択","",IF('⑦1.活動計画変更（PR）'!C37="変更",'⑦1.活動計画変更（PR）'!C37,IF('⑦1.活動計画変更（PR）'!C37="中止","中止","")))</f>
        <v/>
      </c>
      <c r="J158" s="249" t="s">
        <v>188</v>
      </c>
      <c r="K158" s="250"/>
      <c r="L158" s="270" t="str">
        <f>IF(SUM(M158:O158)=0,"",SUM(M158:O158))</f>
        <v/>
      </c>
      <c r="M158" s="270" t="str">
        <f>IF('⑦2.変更活動積算内訳（PR）'!M158="","",'⑦2.変更活動積算内訳（PR）'!M158)</f>
        <v/>
      </c>
      <c r="N158" s="270" t="str">
        <f>IF('⑦2.変更活動積算内訳（PR）'!N158="","",'⑦2.変更活動積算内訳（PR）'!N158)</f>
        <v/>
      </c>
      <c r="O158" s="270" t="str">
        <f>IF('⑦2.変更活動積算内訳（PR）'!O158="","",'⑦2.変更活動積算内訳（PR）'!O158)</f>
        <v/>
      </c>
      <c r="P158" s="1569" t="str">
        <f>IF('⑧1.活動計画変更（PR）'!C53="選択","",IF('⑧1.活動計画変更（PR）'!C53="変更",'⑧1.活動計画変更（PR）'!C53,IF('⑧1.活動計画変更（PR）'!C53="中止","中止","")))</f>
        <v/>
      </c>
      <c r="Q158" s="249" t="s">
        <v>188</v>
      </c>
      <c r="R158" s="250"/>
      <c r="S158" s="270" t="str">
        <f>IF(SUM(T158:V158)=0,"",SUM(T158:V158))</f>
        <v/>
      </c>
      <c r="T158" s="251" t="str">
        <f>IF(M158="","",IF(P$158="中止","",M158))</f>
        <v/>
      </c>
      <c r="U158" s="251" t="str">
        <f>IF(N158="","",IF(P$158="中止","",N158))</f>
        <v/>
      </c>
      <c r="V158" s="251" t="str">
        <f>IF(O158="","",IF(P$158="中止","",O158))</f>
        <v/>
      </c>
      <c r="W158" s="1186"/>
      <c r="X158" s="1173"/>
      <c r="Y158" s="1174"/>
      <c r="Z158" s="240"/>
      <c r="AA158" s="213"/>
    </row>
    <row r="159" spans="2:27" ht="19.5" hidden="1" customHeight="1">
      <c r="B159" s="1176"/>
      <c r="C159" s="252" t="s">
        <v>189</v>
      </c>
      <c r="D159" s="253"/>
      <c r="E159" s="271">
        <f t="shared" ref="E159:E165" si="95">SUM(F159:H159)</f>
        <v>0</v>
      </c>
      <c r="F159" s="271" t="str">
        <f>IF('①7.積算内訳（PR）'!F158="","",'①7.積算内訳（PR）'!F158)</f>
        <v/>
      </c>
      <c r="G159" s="271" t="str">
        <f>IF('①7.積算内訳（PR）'!G158="","",'①7.積算内訳（PR）'!G158)</f>
        <v/>
      </c>
      <c r="H159" s="657" t="str">
        <f>IF('①7.積算内訳（PR）'!H158="","",'①7.積算内訳（PR）'!H158)</f>
        <v/>
      </c>
      <c r="I159" s="1570"/>
      <c r="J159" s="252" t="s">
        <v>189</v>
      </c>
      <c r="K159" s="253"/>
      <c r="L159" s="271" t="str">
        <f t="shared" ref="L159:L166" si="96">IF(SUM(M159:O159)=0,"",SUM(M159:O159))</f>
        <v/>
      </c>
      <c r="M159" s="271" t="str">
        <f>IF('⑦2.変更活動積算内訳（PR）'!M159="","",'⑦2.変更活動積算内訳（PR）'!M159)</f>
        <v/>
      </c>
      <c r="N159" s="271" t="str">
        <f>IF('⑦2.変更活動積算内訳（PR）'!N159="","",'⑦2.変更活動積算内訳（PR）'!N159)</f>
        <v/>
      </c>
      <c r="O159" s="271" t="str">
        <f>IF('⑦2.変更活動積算内訳（PR）'!O159="","",'⑦2.変更活動積算内訳（PR）'!O159)</f>
        <v/>
      </c>
      <c r="P159" s="1570"/>
      <c r="Q159" s="252" t="s">
        <v>189</v>
      </c>
      <c r="R159" s="253"/>
      <c r="S159" s="271" t="str">
        <f t="shared" ref="S159:S166" si="97">IF(SUM(T159:V159)=0,"",SUM(T159:V159))</f>
        <v/>
      </c>
      <c r="T159" s="254" t="str">
        <f t="shared" ref="T159:T166" si="98">IF(M159="","",IF(P$158="中止","",M159))</f>
        <v/>
      </c>
      <c r="U159" s="254" t="str">
        <f t="shared" ref="U159:U166" si="99">IF(N159="","",IF(P$158="中止","",N159))</f>
        <v/>
      </c>
      <c r="V159" s="254" t="str">
        <f t="shared" ref="V159:V166" si="100">IF(O159="","",IF(P$158="中止","",O159))</f>
        <v/>
      </c>
      <c r="W159" s="1171"/>
      <c r="X159" s="1168"/>
      <c r="Y159" s="1169"/>
      <c r="Z159" s="237"/>
    </row>
    <row r="160" spans="2:27" ht="19.5" hidden="1" customHeight="1">
      <c r="B160" s="1176"/>
      <c r="C160" s="252" t="s">
        <v>190</v>
      </c>
      <c r="D160" s="253"/>
      <c r="E160" s="271">
        <f t="shared" si="95"/>
        <v>0</v>
      </c>
      <c r="F160" s="271" t="str">
        <f>IF('①7.積算内訳（PR）'!F159="","",'①7.積算内訳（PR）'!F159)</f>
        <v/>
      </c>
      <c r="G160" s="271" t="str">
        <f>IF('①7.積算内訳（PR）'!G159="","",'①7.積算内訳（PR）'!G159)</f>
        <v/>
      </c>
      <c r="H160" s="657" t="str">
        <f>IF('①7.積算内訳（PR）'!H159="","",'①7.積算内訳（PR）'!H159)</f>
        <v/>
      </c>
      <c r="I160" s="1570"/>
      <c r="J160" s="252" t="s">
        <v>190</v>
      </c>
      <c r="K160" s="253"/>
      <c r="L160" s="271" t="str">
        <f t="shared" si="96"/>
        <v/>
      </c>
      <c r="M160" s="271" t="str">
        <f>IF('⑦2.変更活動積算内訳（PR）'!M160="","",'⑦2.変更活動積算内訳（PR）'!M160)</f>
        <v/>
      </c>
      <c r="N160" s="271" t="str">
        <f>IF('⑦2.変更活動積算内訳（PR）'!N160="","",'⑦2.変更活動積算内訳（PR）'!N160)</f>
        <v/>
      </c>
      <c r="O160" s="271" t="str">
        <f>IF('⑦2.変更活動積算内訳（PR）'!O160="","",'⑦2.変更活動積算内訳（PR）'!O160)</f>
        <v/>
      </c>
      <c r="P160" s="1570"/>
      <c r="Q160" s="252" t="s">
        <v>190</v>
      </c>
      <c r="R160" s="253"/>
      <c r="S160" s="271" t="str">
        <f t="shared" si="97"/>
        <v/>
      </c>
      <c r="T160" s="254" t="str">
        <f t="shared" si="98"/>
        <v/>
      </c>
      <c r="U160" s="254" t="str">
        <f t="shared" si="99"/>
        <v/>
      </c>
      <c r="V160" s="254" t="str">
        <f t="shared" si="100"/>
        <v/>
      </c>
      <c r="W160" s="1171"/>
      <c r="X160" s="1168"/>
      <c r="Y160" s="1169"/>
      <c r="Z160" s="237"/>
    </row>
    <row r="161" spans="2:27" ht="19.5" hidden="1" customHeight="1">
      <c r="B161" s="1176"/>
      <c r="C161" s="255" t="s">
        <v>191</v>
      </c>
      <c r="D161" s="253"/>
      <c r="E161" s="271">
        <f t="shared" si="95"/>
        <v>0</v>
      </c>
      <c r="F161" s="271" t="str">
        <f>IF('①7.積算内訳（PR）'!F160="","",'①7.積算内訳（PR）'!F160)</f>
        <v/>
      </c>
      <c r="G161" s="271" t="str">
        <f>IF('①7.積算内訳（PR）'!G160="","",'①7.積算内訳（PR）'!G160)</f>
        <v/>
      </c>
      <c r="H161" s="657" t="str">
        <f>IF('①7.積算内訳（PR）'!H160="","",'①7.積算内訳（PR）'!H160)</f>
        <v/>
      </c>
      <c r="I161" s="1570"/>
      <c r="J161" s="255" t="s">
        <v>191</v>
      </c>
      <c r="K161" s="253"/>
      <c r="L161" s="271" t="str">
        <f t="shared" si="96"/>
        <v/>
      </c>
      <c r="M161" s="271" t="str">
        <f>IF('⑦2.変更活動積算内訳（PR）'!M161="","",'⑦2.変更活動積算内訳（PR）'!M161)</f>
        <v/>
      </c>
      <c r="N161" s="271" t="str">
        <f>IF('⑦2.変更活動積算内訳（PR）'!N161="","",'⑦2.変更活動積算内訳（PR）'!N161)</f>
        <v/>
      </c>
      <c r="O161" s="271" t="str">
        <f>IF('⑦2.変更活動積算内訳（PR）'!O161="","",'⑦2.変更活動積算内訳（PR）'!O161)</f>
        <v/>
      </c>
      <c r="P161" s="1570"/>
      <c r="Q161" s="255" t="s">
        <v>191</v>
      </c>
      <c r="R161" s="253"/>
      <c r="S161" s="271" t="str">
        <f t="shared" si="97"/>
        <v/>
      </c>
      <c r="T161" s="254" t="str">
        <f t="shared" si="98"/>
        <v/>
      </c>
      <c r="U161" s="254" t="str">
        <f t="shared" si="99"/>
        <v/>
      </c>
      <c r="V161" s="254" t="str">
        <f t="shared" si="100"/>
        <v/>
      </c>
      <c r="W161" s="1171"/>
      <c r="X161" s="1168"/>
      <c r="Y161" s="1169"/>
      <c r="Z161" s="237"/>
    </row>
    <row r="162" spans="2:27" ht="19.5" hidden="1" customHeight="1">
      <c r="B162" s="1176"/>
      <c r="C162" s="252" t="s">
        <v>192</v>
      </c>
      <c r="D162" s="253"/>
      <c r="E162" s="271">
        <f t="shared" si="95"/>
        <v>0</v>
      </c>
      <c r="F162" s="271" t="str">
        <f>IF('①7.積算内訳（PR）'!F161="","",'①7.積算内訳（PR）'!F161)</f>
        <v/>
      </c>
      <c r="G162" s="271" t="str">
        <f>IF('①7.積算内訳（PR）'!G161="","",'①7.積算内訳（PR）'!G161)</f>
        <v/>
      </c>
      <c r="H162" s="657" t="str">
        <f>IF('①7.積算内訳（PR）'!H161="","",'①7.積算内訳（PR）'!H161)</f>
        <v/>
      </c>
      <c r="I162" s="1570"/>
      <c r="J162" s="252" t="s">
        <v>192</v>
      </c>
      <c r="K162" s="253"/>
      <c r="L162" s="271" t="str">
        <f t="shared" si="96"/>
        <v/>
      </c>
      <c r="M162" s="271" t="str">
        <f>IF('⑦2.変更活動積算内訳（PR）'!M162="","",'⑦2.変更活動積算内訳（PR）'!M162)</f>
        <v/>
      </c>
      <c r="N162" s="271" t="str">
        <f>IF('⑦2.変更活動積算内訳（PR）'!N162="","",'⑦2.変更活動積算内訳（PR）'!N162)</f>
        <v/>
      </c>
      <c r="O162" s="271" t="str">
        <f>IF('⑦2.変更活動積算内訳（PR）'!O162="","",'⑦2.変更活動積算内訳（PR）'!O162)</f>
        <v/>
      </c>
      <c r="P162" s="1570"/>
      <c r="Q162" s="252" t="s">
        <v>192</v>
      </c>
      <c r="R162" s="253"/>
      <c r="S162" s="271" t="str">
        <f t="shared" si="97"/>
        <v/>
      </c>
      <c r="T162" s="254" t="str">
        <f t="shared" si="98"/>
        <v/>
      </c>
      <c r="U162" s="254" t="str">
        <f t="shared" si="99"/>
        <v/>
      </c>
      <c r="V162" s="254" t="str">
        <f t="shared" si="100"/>
        <v/>
      </c>
      <c r="W162" s="1171"/>
      <c r="X162" s="1168"/>
      <c r="Y162" s="1169"/>
      <c r="Z162" s="240"/>
      <c r="AA162" s="213"/>
    </row>
    <row r="163" spans="2:27" ht="19.5" hidden="1" customHeight="1">
      <c r="B163" s="1176"/>
      <c r="C163" s="252" t="s">
        <v>193</v>
      </c>
      <c r="D163" s="253"/>
      <c r="E163" s="271">
        <f t="shared" si="95"/>
        <v>0</v>
      </c>
      <c r="F163" s="658" t="str">
        <f>IF('①7.積算内訳（PR）'!F162="","",'①7.積算内訳（PR）'!F162)</f>
        <v/>
      </c>
      <c r="G163" s="658" t="str">
        <f>IF('①7.積算内訳（PR）'!G162="","",'①7.積算内訳（PR）'!G162)</f>
        <v/>
      </c>
      <c r="H163" s="657" t="str">
        <f>IF('①7.積算内訳（PR）'!H162="","",'①7.積算内訳（PR）'!H162)</f>
        <v/>
      </c>
      <c r="I163" s="1570"/>
      <c r="J163" s="252" t="s">
        <v>193</v>
      </c>
      <c r="K163" s="253"/>
      <c r="L163" s="271" t="str">
        <f t="shared" si="96"/>
        <v/>
      </c>
      <c r="M163" s="658" t="str">
        <f>IF('⑦2.変更活動積算内訳（PR）'!M163="","",'⑦2.変更活動積算内訳（PR）'!M163)</f>
        <v/>
      </c>
      <c r="N163" s="658" t="str">
        <f>IF('⑦2.変更活動積算内訳（PR）'!N163="","",'⑦2.変更活動積算内訳（PR）'!N163)</f>
        <v/>
      </c>
      <c r="O163" s="658" t="str">
        <f>IF('⑦2.変更活動積算内訳（PR）'!O163="","",'⑦2.変更活動積算内訳（PR）'!O163)</f>
        <v/>
      </c>
      <c r="P163" s="1570"/>
      <c r="Q163" s="252" t="s">
        <v>193</v>
      </c>
      <c r="R163" s="253"/>
      <c r="S163" s="271" t="str">
        <f t="shared" si="97"/>
        <v/>
      </c>
      <c r="T163" s="256" t="str">
        <f t="shared" si="98"/>
        <v/>
      </c>
      <c r="U163" s="256" t="str">
        <f t="shared" si="99"/>
        <v/>
      </c>
      <c r="V163" s="256" t="str">
        <f t="shared" si="100"/>
        <v/>
      </c>
      <c r="W163" s="1171"/>
      <c r="X163" s="1191"/>
      <c r="Y163" s="1192"/>
      <c r="Z163" s="240"/>
      <c r="AA163" s="213"/>
    </row>
    <row r="164" spans="2:27" ht="19.5" hidden="1" customHeight="1">
      <c r="B164" s="1176"/>
      <c r="C164" s="257" t="s">
        <v>194</v>
      </c>
      <c r="D164" s="253"/>
      <c r="E164" s="271">
        <f t="shared" si="95"/>
        <v>0</v>
      </c>
      <c r="F164" s="271" t="str">
        <f>IF('①7.積算内訳（PR）'!F163="","",'①7.積算内訳（PR）'!F163)</f>
        <v/>
      </c>
      <c r="G164" s="271" t="str">
        <f>IF('①7.積算内訳（PR）'!G163="","",'①7.積算内訳（PR）'!G163)</f>
        <v/>
      </c>
      <c r="H164" s="657" t="str">
        <f>IF('①7.積算内訳（PR）'!H163="","",'①7.積算内訳（PR）'!H163)</f>
        <v/>
      </c>
      <c r="I164" s="1570"/>
      <c r="J164" s="257" t="s">
        <v>194</v>
      </c>
      <c r="K164" s="253"/>
      <c r="L164" s="271" t="str">
        <f t="shared" si="96"/>
        <v/>
      </c>
      <c r="M164" s="271" t="str">
        <f>IF('⑦2.変更活動積算内訳（PR）'!M164="","",'⑦2.変更活動積算内訳（PR）'!M164)</f>
        <v/>
      </c>
      <c r="N164" s="271" t="str">
        <f>IF('⑦2.変更活動積算内訳（PR）'!N164="","",'⑦2.変更活動積算内訳（PR）'!N164)</f>
        <v/>
      </c>
      <c r="O164" s="271" t="str">
        <f>IF('⑦2.変更活動積算内訳（PR）'!O164="","",'⑦2.変更活動積算内訳（PR）'!O164)</f>
        <v/>
      </c>
      <c r="P164" s="1570"/>
      <c r="Q164" s="257" t="s">
        <v>194</v>
      </c>
      <c r="R164" s="253"/>
      <c r="S164" s="271" t="str">
        <f t="shared" si="97"/>
        <v/>
      </c>
      <c r="T164" s="254" t="str">
        <f t="shared" si="98"/>
        <v/>
      </c>
      <c r="U164" s="254" t="str">
        <f t="shared" si="99"/>
        <v/>
      </c>
      <c r="V164" s="254" t="str">
        <f t="shared" si="100"/>
        <v/>
      </c>
      <c r="W164" s="1171"/>
      <c r="X164" s="1168"/>
      <c r="Y164" s="1169"/>
      <c r="Z164" s="240"/>
      <c r="AA164" s="213"/>
    </row>
    <row r="165" spans="2:27" ht="19.5" hidden="1" customHeight="1">
      <c r="B165" s="1176"/>
      <c r="C165" s="252" t="s">
        <v>195</v>
      </c>
      <c r="D165" s="253"/>
      <c r="E165" s="271">
        <f t="shared" si="95"/>
        <v>0</v>
      </c>
      <c r="F165" s="271" t="str">
        <f>IF('①7.積算内訳（PR）'!F164="","",'①7.積算内訳（PR）'!F164)</f>
        <v/>
      </c>
      <c r="G165" s="271" t="str">
        <f>IF('①7.積算内訳（PR）'!G164="","",'①7.積算内訳（PR）'!G164)</f>
        <v/>
      </c>
      <c r="H165" s="657" t="str">
        <f>IF('①7.積算内訳（PR）'!H164="","",'①7.積算内訳（PR）'!H164)</f>
        <v/>
      </c>
      <c r="I165" s="1570"/>
      <c r="J165" s="252" t="s">
        <v>195</v>
      </c>
      <c r="K165" s="253"/>
      <c r="L165" s="271" t="str">
        <f t="shared" si="96"/>
        <v/>
      </c>
      <c r="M165" s="271" t="str">
        <f>IF('⑦2.変更活動積算内訳（PR）'!M165="","",'⑦2.変更活動積算内訳（PR）'!M165)</f>
        <v/>
      </c>
      <c r="N165" s="271" t="str">
        <f>IF('⑦2.変更活動積算内訳（PR）'!N165="","",'⑦2.変更活動積算内訳（PR）'!N165)</f>
        <v/>
      </c>
      <c r="O165" s="271" t="str">
        <f>IF('⑦2.変更活動積算内訳（PR）'!O165="","",'⑦2.変更活動積算内訳（PR）'!O165)</f>
        <v/>
      </c>
      <c r="P165" s="1570"/>
      <c r="Q165" s="252" t="s">
        <v>195</v>
      </c>
      <c r="R165" s="253"/>
      <c r="S165" s="271" t="str">
        <f t="shared" si="97"/>
        <v/>
      </c>
      <c r="T165" s="254" t="str">
        <f t="shared" si="98"/>
        <v/>
      </c>
      <c r="U165" s="254" t="str">
        <f t="shared" si="99"/>
        <v/>
      </c>
      <c r="V165" s="254" t="str">
        <f t="shared" si="100"/>
        <v/>
      </c>
      <c r="W165" s="1171"/>
      <c r="X165" s="1168"/>
      <c r="Y165" s="1169"/>
      <c r="Z165" s="240"/>
      <c r="AA165" s="213"/>
    </row>
    <row r="166" spans="2:27" ht="19.5" hidden="1" customHeight="1" thickBot="1">
      <c r="B166" s="1177"/>
      <c r="C166" s="258" t="s">
        <v>196</v>
      </c>
      <c r="D166" s="662" t="str">
        <f>IF('①7.積算内訳（PR）'!D165="","",'①7.積算内訳（PR）'!D165)</f>
        <v/>
      </c>
      <c r="E166" s="272">
        <f>SUM(F166:H166)</f>
        <v>0</v>
      </c>
      <c r="F166" s="272" t="str">
        <f>IF('①7.積算内訳（PR）'!F165="","",'①7.積算内訳（PR）'!F165)</f>
        <v/>
      </c>
      <c r="G166" s="272" t="str">
        <f>IF('①7.積算内訳（PR）'!G165="","",'①7.積算内訳（PR）'!G165)</f>
        <v/>
      </c>
      <c r="H166" s="659" t="str">
        <f>IF('①7.積算内訳（PR）'!H165="","",'①7.積算内訳（PR）'!H165)</f>
        <v/>
      </c>
      <c r="I166" s="1571"/>
      <c r="J166" s="258" t="s">
        <v>196</v>
      </c>
      <c r="K166" s="259"/>
      <c r="L166" s="272" t="str">
        <f t="shared" si="96"/>
        <v/>
      </c>
      <c r="M166" s="272" t="str">
        <f>IF('⑦2.変更活動積算内訳（PR）'!M166="","",'⑦2.変更活動積算内訳（PR）'!M166)</f>
        <v/>
      </c>
      <c r="N166" s="272" t="str">
        <f>IF('⑦2.変更活動積算内訳（PR）'!N166="","",'⑦2.変更活動積算内訳（PR）'!N166)</f>
        <v/>
      </c>
      <c r="O166" s="272" t="str">
        <f>IF('⑦2.変更活動積算内訳（PR）'!O166="","",'⑦2.変更活動積算内訳（PR）'!O166)</f>
        <v/>
      </c>
      <c r="P166" s="1571"/>
      <c r="Q166" s="258" t="s">
        <v>196</v>
      </c>
      <c r="R166" s="259"/>
      <c r="S166" s="272" t="str">
        <f t="shared" si="97"/>
        <v/>
      </c>
      <c r="T166" s="260" t="str">
        <f t="shared" si="98"/>
        <v/>
      </c>
      <c r="U166" s="260" t="str">
        <f t="shared" si="99"/>
        <v/>
      </c>
      <c r="V166" s="260" t="str">
        <f t="shared" si="100"/>
        <v/>
      </c>
      <c r="W166" s="1172"/>
      <c r="X166" s="1189"/>
      <c r="Y166" s="1190"/>
      <c r="Z166" s="240"/>
      <c r="AA166" s="213"/>
    </row>
    <row r="167" spans="2:27" ht="37.5" hidden="1" customHeight="1">
      <c r="B167" s="368" t="str">
        <f>IF('①4.事業内容（PR）'!B21="","",'①4.事業内容（PR）'!B21)</f>
        <v/>
      </c>
      <c r="C167" s="1199" t="str">
        <f>IF('①4.事業内容（PR）'!C21="","",'①4.事業内容（PR）'!C21)</f>
        <v/>
      </c>
      <c r="D167" s="1200"/>
      <c r="E167" s="267">
        <f>SUM(E168:E176)</f>
        <v>0</v>
      </c>
      <c r="F167" s="267">
        <f>SUM(F168:F176)</f>
        <v>0</v>
      </c>
      <c r="G167" s="267">
        <f>SUM(G168:G176)</f>
        <v>0</v>
      </c>
      <c r="H167" s="660">
        <f>SUM(H168:H176)</f>
        <v>0</v>
      </c>
      <c r="I167" s="664" t="str">
        <f>IF(B167="","",IF(I168="中止","",B167))</f>
        <v/>
      </c>
      <c r="J167" s="1199" t="str">
        <f>IF('⑦2.変更活動積算内訳（PR）'!J167="","",'⑦2.変更活動積算内訳（PR）'!J167)</f>
        <v/>
      </c>
      <c r="K167" s="1200" t="str">
        <f>IF('⑦2.変更活動積算内訳（PR）'!K167="","",'⑦2.変更活動積算内訳（PR）'!K167)</f>
        <v/>
      </c>
      <c r="L167" s="267" t="str">
        <f>IF(SUM(L168:L176)=0,"",SUM(L168:L176))</f>
        <v/>
      </c>
      <c r="M167" s="267" t="str">
        <f>IF(SUM(M168:M176)=0,"",SUM(M168:M176))</f>
        <v/>
      </c>
      <c r="N167" s="267" t="str">
        <f>IF(SUM(N168:N176)=0,"",SUM(N168:N176))</f>
        <v/>
      </c>
      <c r="O167" s="267" t="str">
        <f>IF(SUM(O168:O176)=0,"",SUM(O168:O176))</f>
        <v/>
      </c>
      <c r="P167" s="664" t="str">
        <f>IF(I167="","",IF('⑧1.活動計画変更（PR）'!B168="報告済","報告済",I167))</f>
        <v/>
      </c>
      <c r="Q167" s="1199" t="str">
        <f>IF(J167="","",IF('⑧1.活動計画変更（PR）'!C56="変更",'⑧1.活動計画変更（PR）'!D56,IF('⑧1.活動計画変更（PR）'!C56="中止","",'⑧2.変更活動積算内訳（PR）'!J167)))</f>
        <v/>
      </c>
      <c r="R167" s="1200"/>
      <c r="S167" s="269" t="str">
        <f>IF(SUM(S168:S176)=0,"",SUM(S168:S176))</f>
        <v/>
      </c>
      <c r="T167" s="269" t="str">
        <f>IF(SUM(T168:T176)=0,"",SUM(T168:T176))</f>
        <v/>
      </c>
      <c r="U167" s="269" t="str">
        <f>IF(SUM(U168:U176)=0,"",SUM(U168:U176))</f>
        <v/>
      </c>
      <c r="V167" s="269" t="str">
        <f>IF(SUM(V168:V176)=0,"",SUM(V168:V176))</f>
        <v/>
      </c>
      <c r="W167" s="261"/>
      <c r="X167" s="1195"/>
      <c r="Y167" s="1196"/>
      <c r="Z167" s="237"/>
    </row>
    <row r="168" spans="2:27" ht="18.75" hidden="1" customHeight="1">
      <c r="B168" s="1175"/>
      <c r="C168" s="249" t="s">
        <v>188</v>
      </c>
      <c r="D168" s="250"/>
      <c r="E168" s="270">
        <f>SUM(F168:H168)</f>
        <v>0</v>
      </c>
      <c r="F168" s="270" t="str">
        <f>IF('①7.積算内訳（PR）'!F167="","",'①7.積算内訳（PR）'!F167)</f>
        <v/>
      </c>
      <c r="G168" s="270" t="str">
        <f>IF('①7.積算内訳（PR）'!G167="","",'①7.積算内訳（PR）'!G167)</f>
        <v/>
      </c>
      <c r="H168" s="656" t="str">
        <f>IF('①7.積算内訳（PR）'!H167="","",'①7.積算内訳（PR）'!H167)</f>
        <v/>
      </c>
      <c r="I168" s="1569" t="str">
        <f>IF('⑦1.活動計画変更（PR）'!C39="選択","",IF('⑦1.活動計画変更（PR）'!C39="変更",'⑦1.活動計画変更（PR）'!C39,IF('⑦1.活動計画変更（PR）'!C39="中止","中止","")))</f>
        <v/>
      </c>
      <c r="J168" s="249" t="s">
        <v>188</v>
      </c>
      <c r="K168" s="250"/>
      <c r="L168" s="270" t="str">
        <f>IF(SUM(M168:O168)=0,"",SUM(M168:O168))</f>
        <v/>
      </c>
      <c r="M168" s="270" t="str">
        <f>IF('⑦2.変更活動積算内訳（PR）'!M168="","",'⑦2.変更活動積算内訳（PR）'!M168)</f>
        <v/>
      </c>
      <c r="N168" s="270" t="str">
        <f>IF('⑦2.変更活動積算内訳（PR）'!N168="","",'⑦2.変更活動積算内訳（PR）'!N168)</f>
        <v/>
      </c>
      <c r="O168" s="270" t="str">
        <f>IF('⑦2.変更活動積算内訳（PR）'!O168="","",'⑦2.変更活動積算内訳（PR）'!O168)</f>
        <v/>
      </c>
      <c r="P168" s="1569" t="str">
        <f>IF('⑧1.活動計画変更（PR）'!C56="選択","",IF('⑧1.活動計画変更（PR）'!C56="変更",'⑧1.活動計画変更（PR）'!C56,IF('⑧1.活動計画変更（PR）'!C56="中止","中止","")))</f>
        <v/>
      </c>
      <c r="Q168" s="249" t="s">
        <v>188</v>
      </c>
      <c r="R168" s="250"/>
      <c r="S168" s="270" t="str">
        <f>IF(SUM(T168:V168)=0,"",SUM(T168:V168))</f>
        <v/>
      </c>
      <c r="T168" s="251" t="str">
        <f>IF(M168="","",IF(P$168="中止","",M168))</f>
        <v/>
      </c>
      <c r="U168" s="251" t="str">
        <f>IF(N168="","",IF(P$168="中止","",N168))</f>
        <v/>
      </c>
      <c r="V168" s="251" t="str">
        <f>IF(O168="","",IF(P$168="中止","",O168))</f>
        <v/>
      </c>
      <c r="W168" s="1186"/>
      <c r="X168" s="1173"/>
      <c r="Y168" s="1174"/>
      <c r="Z168" s="240"/>
      <c r="AA168" s="213"/>
    </row>
    <row r="169" spans="2:27" ht="18.75" hidden="1" customHeight="1">
      <c r="B169" s="1176"/>
      <c r="C169" s="252" t="s">
        <v>189</v>
      </c>
      <c r="D169" s="253"/>
      <c r="E169" s="271">
        <f t="shared" ref="E169:E175" si="101">SUM(F169:H169)</f>
        <v>0</v>
      </c>
      <c r="F169" s="271" t="str">
        <f>IF('①7.積算内訳（PR）'!F168="","",'①7.積算内訳（PR）'!F168)</f>
        <v/>
      </c>
      <c r="G169" s="271" t="str">
        <f>IF('①7.積算内訳（PR）'!G168="","",'①7.積算内訳（PR）'!G168)</f>
        <v/>
      </c>
      <c r="H169" s="657" t="str">
        <f>IF('①7.積算内訳（PR）'!H168="","",'①7.積算内訳（PR）'!H168)</f>
        <v/>
      </c>
      <c r="I169" s="1570"/>
      <c r="J169" s="252" t="s">
        <v>189</v>
      </c>
      <c r="K169" s="253"/>
      <c r="L169" s="271" t="str">
        <f t="shared" ref="L169:L176" si="102">IF(SUM(M169:O169)=0,"",SUM(M169:O169))</f>
        <v/>
      </c>
      <c r="M169" s="271" t="str">
        <f>IF('⑦2.変更活動積算内訳（PR）'!M169="","",'⑦2.変更活動積算内訳（PR）'!M169)</f>
        <v/>
      </c>
      <c r="N169" s="271" t="str">
        <f>IF('⑦2.変更活動積算内訳（PR）'!N169="","",'⑦2.変更活動積算内訳（PR）'!N169)</f>
        <v/>
      </c>
      <c r="O169" s="271" t="str">
        <f>IF('⑦2.変更活動積算内訳（PR）'!O169="","",'⑦2.変更活動積算内訳（PR）'!O169)</f>
        <v/>
      </c>
      <c r="P169" s="1570"/>
      <c r="Q169" s="252" t="s">
        <v>189</v>
      </c>
      <c r="R169" s="253"/>
      <c r="S169" s="271" t="str">
        <f t="shared" ref="S169:S176" si="103">IF(SUM(T169:V169)=0,"",SUM(T169:V169))</f>
        <v/>
      </c>
      <c r="T169" s="254" t="str">
        <f t="shared" ref="T169:T176" si="104">IF(M169="","",IF(P$168="中止","",M169))</f>
        <v/>
      </c>
      <c r="U169" s="254" t="str">
        <f t="shared" ref="U169:U176" si="105">IF(N169="","",IF(P$168="中止","",N169))</f>
        <v/>
      </c>
      <c r="V169" s="254" t="str">
        <f t="shared" ref="V169:V176" si="106">IF(O169="","",IF(P$168="中止","",O169))</f>
        <v/>
      </c>
      <c r="W169" s="1171"/>
      <c r="X169" s="1168"/>
      <c r="Y169" s="1169"/>
      <c r="Z169" s="237"/>
    </row>
    <row r="170" spans="2:27" ht="18.75" hidden="1" customHeight="1">
      <c r="B170" s="1176"/>
      <c r="C170" s="252" t="s">
        <v>190</v>
      </c>
      <c r="D170" s="253"/>
      <c r="E170" s="271">
        <f t="shared" si="101"/>
        <v>0</v>
      </c>
      <c r="F170" s="271" t="str">
        <f>IF('①7.積算内訳（PR）'!F169="","",'①7.積算内訳（PR）'!F169)</f>
        <v/>
      </c>
      <c r="G170" s="271" t="str">
        <f>IF('①7.積算内訳（PR）'!G169="","",'①7.積算内訳（PR）'!G169)</f>
        <v/>
      </c>
      <c r="H170" s="657" t="str">
        <f>IF('①7.積算内訳（PR）'!H169="","",'①7.積算内訳（PR）'!H169)</f>
        <v/>
      </c>
      <c r="I170" s="1570"/>
      <c r="J170" s="252" t="s">
        <v>190</v>
      </c>
      <c r="K170" s="253"/>
      <c r="L170" s="271" t="str">
        <f t="shared" si="102"/>
        <v/>
      </c>
      <c r="M170" s="271" t="str">
        <f>IF('⑦2.変更活動積算内訳（PR）'!M170="","",'⑦2.変更活動積算内訳（PR）'!M170)</f>
        <v/>
      </c>
      <c r="N170" s="271" t="str">
        <f>IF('⑦2.変更活動積算内訳（PR）'!N170="","",'⑦2.変更活動積算内訳（PR）'!N170)</f>
        <v/>
      </c>
      <c r="O170" s="271" t="str">
        <f>IF('⑦2.変更活動積算内訳（PR）'!O170="","",'⑦2.変更活動積算内訳（PR）'!O170)</f>
        <v/>
      </c>
      <c r="P170" s="1570"/>
      <c r="Q170" s="252" t="s">
        <v>190</v>
      </c>
      <c r="R170" s="253"/>
      <c r="S170" s="271" t="str">
        <f t="shared" si="103"/>
        <v/>
      </c>
      <c r="T170" s="254" t="str">
        <f t="shared" si="104"/>
        <v/>
      </c>
      <c r="U170" s="254" t="str">
        <f t="shared" si="105"/>
        <v/>
      </c>
      <c r="V170" s="254" t="str">
        <f t="shared" si="106"/>
        <v/>
      </c>
      <c r="W170" s="1171"/>
      <c r="X170" s="1168"/>
      <c r="Y170" s="1169"/>
      <c r="Z170" s="237"/>
    </row>
    <row r="171" spans="2:27" ht="18.75" hidden="1" customHeight="1">
      <c r="B171" s="1176"/>
      <c r="C171" s="255" t="s">
        <v>191</v>
      </c>
      <c r="D171" s="253"/>
      <c r="E171" s="271">
        <f t="shared" si="101"/>
        <v>0</v>
      </c>
      <c r="F171" s="271" t="str">
        <f>IF('①7.積算内訳（PR）'!F170="","",'①7.積算内訳（PR）'!F170)</f>
        <v/>
      </c>
      <c r="G171" s="271" t="str">
        <f>IF('①7.積算内訳（PR）'!G170="","",'①7.積算内訳（PR）'!G170)</f>
        <v/>
      </c>
      <c r="H171" s="657" t="str">
        <f>IF('①7.積算内訳（PR）'!H170="","",'①7.積算内訳（PR）'!H170)</f>
        <v/>
      </c>
      <c r="I171" s="1570"/>
      <c r="J171" s="255" t="s">
        <v>191</v>
      </c>
      <c r="K171" s="253"/>
      <c r="L171" s="271" t="str">
        <f t="shared" si="102"/>
        <v/>
      </c>
      <c r="M171" s="271" t="str">
        <f>IF('⑦2.変更活動積算内訳（PR）'!M171="","",'⑦2.変更活動積算内訳（PR）'!M171)</f>
        <v/>
      </c>
      <c r="N171" s="271" t="str">
        <f>IF('⑦2.変更活動積算内訳（PR）'!N171="","",'⑦2.変更活動積算内訳（PR）'!N171)</f>
        <v/>
      </c>
      <c r="O171" s="271" t="str">
        <f>IF('⑦2.変更活動積算内訳（PR）'!O171="","",'⑦2.変更活動積算内訳（PR）'!O171)</f>
        <v/>
      </c>
      <c r="P171" s="1570"/>
      <c r="Q171" s="255" t="s">
        <v>191</v>
      </c>
      <c r="R171" s="253"/>
      <c r="S171" s="271" t="str">
        <f t="shared" si="103"/>
        <v/>
      </c>
      <c r="T171" s="254" t="str">
        <f t="shared" si="104"/>
        <v/>
      </c>
      <c r="U171" s="254" t="str">
        <f t="shared" si="105"/>
        <v/>
      </c>
      <c r="V171" s="254" t="str">
        <f t="shared" si="106"/>
        <v/>
      </c>
      <c r="W171" s="1171"/>
      <c r="X171" s="1168"/>
      <c r="Y171" s="1169"/>
      <c r="Z171" s="237"/>
    </row>
    <row r="172" spans="2:27" ht="18.75" hidden="1" customHeight="1">
      <c r="B172" s="1176"/>
      <c r="C172" s="252" t="s">
        <v>192</v>
      </c>
      <c r="D172" s="253"/>
      <c r="E172" s="271">
        <f t="shared" si="101"/>
        <v>0</v>
      </c>
      <c r="F172" s="271" t="str">
        <f>IF('①7.積算内訳（PR）'!F171="","",'①7.積算内訳（PR）'!F171)</f>
        <v/>
      </c>
      <c r="G172" s="271" t="str">
        <f>IF('①7.積算内訳（PR）'!G171="","",'①7.積算内訳（PR）'!G171)</f>
        <v/>
      </c>
      <c r="H172" s="657" t="str">
        <f>IF('①7.積算内訳（PR）'!H171="","",'①7.積算内訳（PR）'!H171)</f>
        <v/>
      </c>
      <c r="I172" s="1570"/>
      <c r="J172" s="252" t="s">
        <v>192</v>
      </c>
      <c r="K172" s="253"/>
      <c r="L172" s="271" t="str">
        <f t="shared" si="102"/>
        <v/>
      </c>
      <c r="M172" s="271" t="str">
        <f>IF('⑦2.変更活動積算内訳（PR）'!M172="","",'⑦2.変更活動積算内訳（PR）'!M172)</f>
        <v/>
      </c>
      <c r="N172" s="271" t="str">
        <f>IF('⑦2.変更活動積算内訳（PR）'!N172="","",'⑦2.変更活動積算内訳（PR）'!N172)</f>
        <v/>
      </c>
      <c r="O172" s="271" t="str">
        <f>IF('⑦2.変更活動積算内訳（PR）'!O172="","",'⑦2.変更活動積算内訳（PR）'!O172)</f>
        <v/>
      </c>
      <c r="P172" s="1570"/>
      <c r="Q172" s="252" t="s">
        <v>192</v>
      </c>
      <c r="R172" s="253"/>
      <c r="S172" s="271" t="str">
        <f t="shared" si="103"/>
        <v/>
      </c>
      <c r="T172" s="254" t="str">
        <f t="shared" si="104"/>
        <v/>
      </c>
      <c r="U172" s="254" t="str">
        <f t="shared" si="105"/>
        <v/>
      </c>
      <c r="V172" s="254" t="str">
        <f t="shared" si="106"/>
        <v/>
      </c>
      <c r="W172" s="1171"/>
      <c r="X172" s="1168"/>
      <c r="Y172" s="1169"/>
      <c r="Z172" s="240"/>
      <c r="AA172" s="213"/>
    </row>
    <row r="173" spans="2:27" ht="18.75" hidden="1" customHeight="1">
      <c r="B173" s="1176"/>
      <c r="C173" s="252" t="s">
        <v>193</v>
      </c>
      <c r="D173" s="253"/>
      <c r="E173" s="271">
        <f t="shared" si="101"/>
        <v>0</v>
      </c>
      <c r="F173" s="658" t="str">
        <f>IF('①7.積算内訳（PR）'!F172="","",'①7.積算内訳（PR）'!F172)</f>
        <v/>
      </c>
      <c r="G173" s="658" t="str">
        <f>IF('①7.積算内訳（PR）'!G172="","",'①7.積算内訳（PR）'!G172)</f>
        <v/>
      </c>
      <c r="H173" s="657" t="str">
        <f>IF('①7.積算内訳（PR）'!H172="","",'①7.積算内訳（PR）'!H172)</f>
        <v/>
      </c>
      <c r="I173" s="1570"/>
      <c r="J173" s="252" t="s">
        <v>193</v>
      </c>
      <c r="K173" s="253"/>
      <c r="L173" s="271" t="str">
        <f t="shared" si="102"/>
        <v/>
      </c>
      <c r="M173" s="658" t="str">
        <f>IF('⑦2.変更活動積算内訳（PR）'!M173="","",'⑦2.変更活動積算内訳（PR）'!M173)</f>
        <v/>
      </c>
      <c r="N173" s="658" t="str">
        <f>IF('⑦2.変更活動積算内訳（PR）'!N173="","",'⑦2.変更活動積算内訳（PR）'!N173)</f>
        <v/>
      </c>
      <c r="O173" s="658" t="str">
        <f>IF('⑦2.変更活動積算内訳（PR）'!O173="","",'⑦2.変更活動積算内訳（PR）'!O173)</f>
        <v/>
      </c>
      <c r="P173" s="1570"/>
      <c r="Q173" s="252" t="s">
        <v>193</v>
      </c>
      <c r="R173" s="253"/>
      <c r="S173" s="271" t="str">
        <f t="shared" si="103"/>
        <v/>
      </c>
      <c r="T173" s="256" t="str">
        <f t="shared" si="104"/>
        <v/>
      </c>
      <c r="U173" s="256" t="str">
        <f t="shared" si="105"/>
        <v/>
      </c>
      <c r="V173" s="256" t="str">
        <f t="shared" si="106"/>
        <v/>
      </c>
      <c r="W173" s="1171"/>
      <c r="X173" s="1168"/>
      <c r="Y173" s="1169"/>
      <c r="Z173" s="240"/>
      <c r="AA173" s="213"/>
    </row>
    <row r="174" spans="2:27" ht="18.75" hidden="1" customHeight="1">
      <c r="B174" s="1176"/>
      <c r="C174" s="257" t="s">
        <v>194</v>
      </c>
      <c r="D174" s="253"/>
      <c r="E174" s="271">
        <f t="shared" si="101"/>
        <v>0</v>
      </c>
      <c r="F174" s="271" t="str">
        <f>IF('①7.積算内訳（PR）'!F173="","",'①7.積算内訳（PR）'!F173)</f>
        <v/>
      </c>
      <c r="G174" s="271" t="str">
        <f>IF('①7.積算内訳（PR）'!G173="","",'①7.積算内訳（PR）'!G173)</f>
        <v/>
      </c>
      <c r="H174" s="657" t="str">
        <f>IF('①7.積算内訳（PR）'!H173="","",'①7.積算内訳（PR）'!H173)</f>
        <v/>
      </c>
      <c r="I174" s="1570"/>
      <c r="J174" s="257" t="s">
        <v>194</v>
      </c>
      <c r="K174" s="253"/>
      <c r="L174" s="271" t="str">
        <f t="shared" si="102"/>
        <v/>
      </c>
      <c r="M174" s="271" t="str">
        <f>IF('⑦2.変更活動積算内訳（PR）'!M174="","",'⑦2.変更活動積算内訳（PR）'!M174)</f>
        <v/>
      </c>
      <c r="N174" s="271" t="str">
        <f>IF('⑦2.変更活動積算内訳（PR）'!N174="","",'⑦2.変更活動積算内訳（PR）'!N174)</f>
        <v/>
      </c>
      <c r="O174" s="271" t="str">
        <f>IF('⑦2.変更活動積算内訳（PR）'!O174="","",'⑦2.変更活動積算内訳（PR）'!O174)</f>
        <v/>
      </c>
      <c r="P174" s="1570"/>
      <c r="Q174" s="257" t="s">
        <v>194</v>
      </c>
      <c r="R174" s="253"/>
      <c r="S174" s="271" t="str">
        <f t="shared" si="103"/>
        <v/>
      </c>
      <c r="T174" s="254" t="str">
        <f t="shared" si="104"/>
        <v/>
      </c>
      <c r="U174" s="254" t="str">
        <f t="shared" si="105"/>
        <v/>
      </c>
      <c r="V174" s="254" t="str">
        <f t="shared" si="106"/>
        <v/>
      </c>
      <c r="W174" s="1171"/>
      <c r="X174" s="1168"/>
      <c r="Y174" s="1169"/>
      <c r="Z174" s="240"/>
      <c r="AA174" s="213"/>
    </row>
    <row r="175" spans="2:27" ht="18.75" hidden="1" customHeight="1">
      <c r="B175" s="1176"/>
      <c r="C175" s="252" t="s">
        <v>195</v>
      </c>
      <c r="D175" s="253"/>
      <c r="E175" s="271">
        <f t="shared" si="101"/>
        <v>0</v>
      </c>
      <c r="F175" s="271" t="str">
        <f>IF('①7.積算内訳（PR）'!F174="","",'①7.積算内訳（PR）'!F174)</f>
        <v/>
      </c>
      <c r="G175" s="271" t="str">
        <f>IF('①7.積算内訳（PR）'!G174="","",'①7.積算内訳（PR）'!G174)</f>
        <v/>
      </c>
      <c r="H175" s="657" t="str">
        <f>IF('①7.積算内訳（PR）'!H174="","",'①7.積算内訳（PR）'!H174)</f>
        <v/>
      </c>
      <c r="I175" s="1570"/>
      <c r="J175" s="252" t="s">
        <v>195</v>
      </c>
      <c r="K175" s="253"/>
      <c r="L175" s="271" t="str">
        <f t="shared" si="102"/>
        <v/>
      </c>
      <c r="M175" s="271" t="str">
        <f>IF('⑦2.変更活動積算内訳（PR）'!M175="","",'⑦2.変更活動積算内訳（PR）'!M175)</f>
        <v/>
      </c>
      <c r="N175" s="271" t="str">
        <f>IF('⑦2.変更活動積算内訳（PR）'!N175="","",'⑦2.変更活動積算内訳（PR）'!N175)</f>
        <v/>
      </c>
      <c r="O175" s="271" t="str">
        <f>IF('⑦2.変更活動積算内訳（PR）'!O175="","",'⑦2.変更活動積算内訳（PR）'!O175)</f>
        <v/>
      </c>
      <c r="P175" s="1570"/>
      <c r="Q175" s="252" t="s">
        <v>195</v>
      </c>
      <c r="R175" s="253"/>
      <c r="S175" s="271" t="str">
        <f t="shared" si="103"/>
        <v/>
      </c>
      <c r="T175" s="254" t="str">
        <f t="shared" si="104"/>
        <v/>
      </c>
      <c r="U175" s="254" t="str">
        <f t="shared" si="105"/>
        <v/>
      </c>
      <c r="V175" s="254" t="str">
        <f t="shared" si="106"/>
        <v/>
      </c>
      <c r="W175" s="1171"/>
      <c r="X175" s="1168"/>
      <c r="Y175" s="1169"/>
      <c r="Z175" s="240"/>
      <c r="AA175" s="213"/>
    </row>
    <row r="176" spans="2:27" ht="18.75" hidden="1" customHeight="1" thickBot="1">
      <c r="B176" s="1177"/>
      <c r="C176" s="258" t="s">
        <v>196</v>
      </c>
      <c r="D176" s="662" t="str">
        <f>IF('①7.積算内訳（PR）'!D175="","",'①7.積算内訳（PR）'!D175)</f>
        <v/>
      </c>
      <c r="E176" s="277">
        <f>SUM(F176:H176)</f>
        <v>0</v>
      </c>
      <c r="F176" s="272" t="str">
        <f>IF('①7.積算内訳（PR）'!F175="","",'①7.積算内訳（PR）'!F175)</f>
        <v/>
      </c>
      <c r="G176" s="272" t="str">
        <f>IF('①7.積算内訳（PR）'!G175="","",'①7.積算内訳（PR）'!G175)</f>
        <v/>
      </c>
      <c r="H176" s="659" t="str">
        <f>IF('①7.積算内訳（PR）'!H175="","",'①7.積算内訳（PR）'!H175)</f>
        <v/>
      </c>
      <c r="I176" s="1571"/>
      <c r="J176" s="258" t="s">
        <v>196</v>
      </c>
      <c r="K176" s="259"/>
      <c r="L176" s="277" t="str">
        <f t="shared" si="102"/>
        <v/>
      </c>
      <c r="M176" s="272" t="str">
        <f>IF('⑦2.変更活動積算内訳（PR）'!M176="","",'⑦2.変更活動積算内訳（PR）'!M176)</f>
        <v/>
      </c>
      <c r="N176" s="272" t="str">
        <f>IF('⑦2.変更活動積算内訳（PR）'!N176="","",'⑦2.変更活動積算内訳（PR）'!N176)</f>
        <v/>
      </c>
      <c r="O176" s="272" t="str">
        <f>IF('⑦2.変更活動積算内訳（PR）'!O176="","",'⑦2.変更活動積算内訳（PR）'!O176)</f>
        <v/>
      </c>
      <c r="P176" s="1571"/>
      <c r="Q176" s="258" t="s">
        <v>196</v>
      </c>
      <c r="R176" s="259"/>
      <c r="S176" s="272" t="str">
        <f t="shared" si="103"/>
        <v/>
      </c>
      <c r="T176" s="260" t="str">
        <f t="shared" si="104"/>
        <v/>
      </c>
      <c r="U176" s="260" t="str">
        <f t="shared" si="105"/>
        <v/>
      </c>
      <c r="V176" s="260" t="str">
        <f t="shared" si="106"/>
        <v/>
      </c>
      <c r="W176" s="1171"/>
      <c r="X176" s="1203"/>
      <c r="Y176" s="1204"/>
      <c r="Z176" s="240"/>
      <c r="AA176" s="213"/>
    </row>
    <row r="177" spans="2:27" ht="37.5" hidden="1" customHeight="1">
      <c r="B177" s="268" t="str">
        <f>IF('①4.事業内容（PR）'!B22="","",'①4.事業内容（PR）'!B22)</f>
        <v/>
      </c>
      <c r="C177" s="1199" t="str">
        <f>IF('①4.事業内容（PR）'!C22="","",'①4.事業内容（PR）'!C22)</f>
        <v/>
      </c>
      <c r="D177" s="1200"/>
      <c r="E177" s="269">
        <f>SUM(E178:E186)</f>
        <v>0</v>
      </c>
      <c r="F177" s="269">
        <f>SUM(F178:F186)</f>
        <v>0</v>
      </c>
      <c r="G177" s="269">
        <f>SUM(G178:G186)</f>
        <v>0</v>
      </c>
      <c r="H177" s="661">
        <f>SUM(H178:H186)</f>
        <v>0</v>
      </c>
      <c r="I177" s="664" t="str">
        <f>IF(B177="","",IF(I178="中止","",B177))</f>
        <v/>
      </c>
      <c r="J177" s="1199" t="str">
        <f>IF('⑦2.変更活動積算内訳（PR）'!J177="","",'⑦2.変更活動積算内訳（PR）'!J177)</f>
        <v/>
      </c>
      <c r="K177" s="1200" t="str">
        <f>IF('⑦2.変更活動積算内訳（PR）'!K177="","",'⑦2.変更活動積算内訳（PR）'!K177)</f>
        <v/>
      </c>
      <c r="L177" s="269" t="str">
        <f>IF(SUM(L178:L186)=0,"",SUM(L178:L186))</f>
        <v/>
      </c>
      <c r="M177" s="269" t="str">
        <f>IF(SUM(M178:M186)=0,"",SUM(M178:M186))</f>
        <v/>
      </c>
      <c r="N177" s="269" t="str">
        <f>IF(SUM(N178:N186)=0,"",SUM(N178:N186))</f>
        <v/>
      </c>
      <c r="O177" s="269" t="str">
        <f>IF(SUM(O178:O186)=0,"",SUM(O178:O186))</f>
        <v/>
      </c>
      <c r="P177" s="664" t="str">
        <f>IF(I177="","",IF('⑧1.活動計画変更（PR）'!B178="報告済","報告済",I177))</f>
        <v/>
      </c>
      <c r="Q177" s="1199" t="str">
        <f>IF(J177="","",IF('⑧1.活動計画変更（PR）'!C59="変更",'⑧1.活動計画変更（PR）'!D59,IF('⑧1.活動計画変更（PR）'!C59="中止","",'⑧2.変更活動積算内訳（PR）'!J177)))</f>
        <v/>
      </c>
      <c r="R177" s="1200"/>
      <c r="S177" s="269" t="str">
        <f>IF(SUM(S178:S186)=0,"",SUM(S178:S186))</f>
        <v/>
      </c>
      <c r="T177" s="269" t="str">
        <f>IF(SUM(T178:T186)=0,"",SUM(T178:T186))</f>
        <v/>
      </c>
      <c r="U177" s="269" t="str">
        <f>IF(SUM(U178:U186)=0,"",SUM(U178:U186))</f>
        <v/>
      </c>
      <c r="V177" s="269" t="str">
        <f>IF(SUM(V178:V186)=0,"",SUM(V178:V186))</f>
        <v/>
      </c>
      <c r="W177" s="263"/>
      <c r="X177" s="1201"/>
      <c r="Y177" s="1202"/>
      <c r="Z177" s="237"/>
    </row>
    <row r="178" spans="2:27" ht="18.75" hidden="1" customHeight="1">
      <c r="B178" s="1175"/>
      <c r="C178" s="249" t="s">
        <v>188</v>
      </c>
      <c r="D178" s="250"/>
      <c r="E178" s="270">
        <f>SUM(F178:H178)</f>
        <v>0</v>
      </c>
      <c r="F178" s="270" t="str">
        <f>IF('①7.積算内訳（PR）'!F177="","",'①7.積算内訳（PR）'!F177)</f>
        <v/>
      </c>
      <c r="G178" s="270" t="str">
        <f>IF('①7.積算内訳（PR）'!G177="","",'①7.積算内訳（PR）'!G177)</f>
        <v/>
      </c>
      <c r="H178" s="656" t="str">
        <f>IF('①7.積算内訳（PR）'!H177="","",'①7.積算内訳（PR）'!H177)</f>
        <v/>
      </c>
      <c r="I178" s="1569" t="str">
        <f>IF('⑦1.活動計画変更（PR）'!C41="選択","",IF('⑦1.活動計画変更（PR）'!C41="変更",'⑦1.活動計画変更（PR）'!C41,IF('⑦1.活動計画変更（PR）'!C41="中止","中止","")))</f>
        <v/>
      </c>
      <c r="J178" s="249" t="s">
        <v>188</v>
      </c>
      <c r="K178" s="250"/>
      <c r="L178" s="270" t="str">
        <f>IF(SUM(M178:O178)=0,"",SUM(M178:O178))</f>
        <v/>
      </c>
      <c r="M178" s="270" t="str">
        <f>IF('⑦2.変更活動積算内訳（PR）'!M178="","",'⑦2.変更活動積算内訳（PR）'!M178)</f>
        <v/>
      </c>
      <c r="N178" s="270" t="str">
        <f>IF('⑦2.変更活動積算内訳（PR）'!N178="","",'⑦2.変更活動積算内訳（PR）'!N178)</f>
        <v/>
      </c>
      <c r="O178" s="270" t="str">
        <f>IF('⑦2.変更活動積算内訳（PR）'!O178="","",'⑦2.変更活動積算内訳（PR）'!O178)</f>
        <v/>
      </c>
      <c r="P178" s="1569" t="str">
        <f>IF('⑧1.活動計画変更（PR）'!C59="選択","",IF('⑧1.活動計画変更（PR）'!C59="変更",'⑧1.活動計画変更（PR）'!C59,IF('⑧1.活動計画変更（PR）'!C59="中止","中止","")))</f>
        <v/>
      </c>
      <c r="Q178" s="249" t="s">
        <v>188</v>
      </c>
      <c r="R178" s="250"/>
      <c r="S178" s="270" t="str">
        <f>IF(SUM(T178:V178)=0,"",SUM(T178:V178))</f>
        <v/>
      </c>
      <c r="T178" s="251" t="str">
        <f>IF(M178="","",IF(P$178="中止","",M178))</f>
        <v/>
      </c>
      <c r="U178" s="251" t="str">
        <f>IF(N178="","",IF(P$178="中止","",N178))</f>
        <v/>
      </c>
      <c r="V178" s="251" t="str">
        <f>IF(O178="","",IF(P$178="中止","",O178))</f>
        <v/>
      </c>
      <c r="W178" s="1186"/>
      <c r="X178" s="1173"/>
      <c r="Y178" s="1174"/>
      <c r="Z178" s="240"/>
      <c r="AA178" s="213"/>
    </row>
    <row r="179" spans="2:27" ht="18.75" hidden="1" customHeight="1">
      <c r="B179" s="1176"/>
      <c r="C179" s="252" t="s">
        <v>189</v>
      </c>
      <c r="D179" s="253"/>
      <c r="E179" s="271">
        <f t="shared" ref="E179:E185" si="107">SUM(F179:H179)</f>
        <v>0</v>
      </c>
      <c r="F179" s="271" t="str">
        <f>IF('①7.積算内訳（PR）'!F178="","",'①7.積算内訳（PR）'!F178)</f>
        <v/>
      </c>
      <c r="G179" s="271" t="str">
        <f>IF('①7.積算内訳（PR）'!G178="","",'①7.積算内訳（PR）'!G178)</f>
        <v/>
      </c>
      <c r="H179" s="657" t="str">
        <f>IF('①7.積算内訳（PR）'!H178="","",'①7.積算内訳（PR）'!H178)</f>
        <v/>
      </c>
      <c r="I179" s="1570"/>
      <c r="J179" s="252" t="s">
        <v>189</v>
      </c>
      <c r="K179" s="253"/>
      <c r="L179" s="271" t="str">
        <f t="shared" ref="L179:L186" si="108">IF(SUM(M179:O179)=0,"",SUM(M179:O179))</f>
        <v/>
      </c>
      <c r="M179" s="271" t="str">
        <f>IF('⑦2.変更活動積算内訳（PR）'!M179="","",'⑦2.変更活動積算内訳（PR）'!M179)</f>
        <v/>
      </c>
      <c r="N179" s="271" t="str">
        <f>IF('⑦2.変更活動積算内訳（PR）'!N179="","",'⑦2.変更活動積算内訳（PR）'!N179)</f>
        <v/>
      </c>
      <c r="O179" s="271" t="str">
        <f>IF('⑦2.変更活動積算内訳（PR）'!O179="","",'⑦2.変更活動積算内訳（PR）'!O179)</f>
        <v/>
      </c>
      <c r="P179" s="1570"/>
      <c r="Q179" s="252" t="s">
        <v>189</v>
      </c>
      <c r="R179" s="253"/>
      <c r="S179" s="271" t="str">
        <f t="shared" ref="S179:S186" si="109">IF(SUM(T179:V179)=0,"",SUM(T179:V179))</f>
        <v/>
      </c>
      <c r="T179" s="254" t="str">
        <f t="shared" ref="T179:T186" si="110">IF(M179="","",IF(P$178="中止","",M179))</f>
        <v/>
      </c>
      <c r="U179" s="254" t="str">
        <f t="shared" ref="U179:U186" si="111">IF(N179="","",IF(P$178="中止","",N179))</f>
        <v/>
      </c>
      <c r="V179" s="254" t="str">
        <f t="shared" ref="V179:V186" si="112">IF(O179="","",IF(P$178="中止","",O179))</f>
        <v/>
      </c>
      <c r="W179" s="1171"/>
      <c r="X179" s="1168"/>
      <c r="Y179" s="1169"/>
      <c r="Z179" s="237"/>
    </row>
    <row r="180" spans="2:27" ht="18.75" hidden="1" customHeight="1">
      <c r="B180" s="1176"/>
      <c r="C180" s="252" t="s">
        <v>190</v>
      </c>
      <c r="D180" s="253"/>
      <c r="E180" s="271">
        <f t="shared" si="107"/>
        <v>0</v>
      </c>
      <c r="F180" s="271" t="str">
        <f>IF('①7.積算内訳（PR）'!F179="","",'①7.積算内訳（PR）'!F179)</f>
        <v/>
      </c>
      <c r="G180" s="271" t="str">
        <f>IF('①7.積算内訳（PR）'!G179="","",'①7.積算内訳（PR）'!G179)</f>
        <v/>
      </c>
      <c r="H180" s="657" t="str">
        <f>IF('①7.積算内訳（PR）'!H179="","",'①7.積算内訳（PR）'!H179)</f>
        <v/>
      </c>
      <c r="I180" s="1570"/>
      <c r="J180" s="252" t="s">
        <v>190</v>
      </c>
      <c r="K180" s="253"/>
      <c r="L180" s="271" t="str">
        <f t="shared" si="108"/>
        <v/>
      </c>
      <c r="M180" s="271" t="str">
        <f>IF('⑦2.変更活動積算内訳（PR）'!M180="","",'⑦2.変更活動積算内訳（PR）'!M180)</f>
        <v/>
      </c>
      <c r="N180" s="271" t="str">
        <f>IF('⑦2.変更活動積算内訳（PR）'!N180="","",'⑦2.変更活動積算内訳（PR）'!N180)</f>
        <v/>
      </c>
      <c r="O180" s="271" t="str">
        <f>IF('⑦2.変更活動積算内訳（PR）'!O180="","",'⑦2.変更活動積算内訳（PR）'!O180)</f>
        <v/>
      </c>
      <c r="P180" s="1570"/>
      <c r="Q180" s="252" t="s">
        <v>190</v>
      </c>
      <c r="R180" s="253"/>
      <c r="S180" s="271" t="str">
        <f t="shared" si="109"/>
        <v/>
      </c>
      <c r="T180" s="254" t="str">
        <f t="shared" si="110"/>
        <v/>
      </c>
      <c r="U180" s="254" t="str">
        <f t="shared" si="111"/>
        <v/>
      </c>
      <c r="V180" s="254" t="str">
        <f t="shared" si="112"/>
        <v/>
      </c>
      <c r="W180" s="1171"/>
      <c r="X180" s="1168"/>
      <c r="Y180" s="1169"/>
      <c r="Z180" s="237"/>
    </row>
    <row r="181" spans="2:27" ht="18.75" hidden="1" customHeight="1">
      <c r="B181" s="1176"/>
      <c r="C181" s="255" t="s">
        <v>191</v>
      </c>
      <c r="D181" s="253"/>
      <c r="E181" s="271">
        <f t="shared" si="107"/>
        <v>0</v>
      </c>
      <c r="F181" s="271" t="str">
        <f>IF('①7.積算内訳（PR）'!F180="","",'①7.積算内訳（PR）'!F180)</f>
        <v/>
      </c>
      <c r="G181" s="271" t="str">
        <f>IF('①7.積算内訳（PR）'!G180="","",'①7.積算内訳（PR）'!G180)</f>
        <v/>
      </c>
      <c r="H181" s="657" t="str">
        <f>IF('①7.積算内訳（PR）'!H180="","",'①7.積算内訳（PR）'!H180)</f>
        <v/>
      </c>
      <c r="I181" s="1570"/>
      <c r="J181" s="255" t="s">
        <v>191</v>
      </c>
      <c r="K181" s="253"/>
      <c r="L181" s="271" t="str">
        <f t="shared" si="108"/>
        <v/>
      </c>
      <c r="M181" s="271" t="str">
        <f>IF('⑦2.変更活動積算内訳（PR）'!M181="","",'⑦2.変更活動積算内訳（PR）'!M181)</f>
        <v/>
      </c>
      <c r="N181" s="271" t="str">
        <f>IF('⑦2.変更活動積算内訳（PR）'!N181="","",'⑦2.変更活動積算内訳（PR）'!N181)</f>
        <v/>
      </c>
      <c r="O181" s="271" t="str">
        <f>IF('⑦2.変更活動積算内訳（PR）'!O181="","",'⑦2.変更活動積算内訳（PR）'!O181)</f>
        <v/>
      </c>
      <c r="P181" s="1570"/>
      <c r="Q181" s="255" t="s">
        <v>191</v>
      </c>
      <c r="R181" s="253"/>
      <c r="S181" s="271" t="str">
        <f t="shared" si="109"/>
        <v/>
      </c>
      <c r="T181" s="254" t="str">
        <f t="shared" si="110"/>
        <v/>
      </c>
      <c r="U181" s="254" t="str">
        <f t="shared" si="111"/>
        <v/>
      </c>
      <c r="V181" s="254" t="str">
        <f t="shared" si="112"/>
        <v/>
      </c>
      <c r="W181" s="1171"/>
      <c r="X181" s="1168"/>
      <c r="Y181" s="1169"/>
      <c r="Z181" s="237"/>
    </row>
    <row r="182" spans="2:27" ht="18.75" hidden="1" customHeight="1">
      <c r="B182" s="1176"/>
      <c r="C182" s="252" t="s">
        <v>192</v>
      </c>
      <c r="D182" s="253"/>
      <c r="E182" s="271">
        <f t="shared" si="107"/>
        <v>0</v>
      </c>
      <c r="F182" s="271" t="str">
        <f>IF('①7.積算内訳（PR）'!F181="","",'①7.積算内訳（PR）'!F181)</f>
        <v/>
      </c>
      <c r="G182" s="271" t="str">
        <f>IF('①7.積算内訳（PR）'!G181="","",'①7.積算内訳（PR）'!G181)</f>
        <v/>
      </c>
      <c r="H182" s="657" t="str">
        <f>IF('①7.積算内訳（PR）'!H181="","",'①7.積算内訳（PR）'!H181)</f>
        <v/>
      </c>
      <c r="I182" s="1570"/>
      <c r="J182" s="252" t="s">
        <v>192</v>
      </c>
      <c r="K182" s="253"/>
      <c r="L182" s="271" t="str">
        <f t="shared" si="108"/>
        <v/>
      </c>
      <c r="M182" s="271" t="str">
        <f>IF('⑦2.変更活動積算内訳（PR）'!M182="","",'⑦2.変更活動積算内訳（PR）'!M182)</f>
        <v/>
      </c>
      <c r="N182" s="271" t="str">
        <f>IF('⑦2.変更活動積算内訳（PR）'!N182="","",'⑦2.変更活動積算内訳（PR）'!N182)</f>
        <v/>
      </c>
      <c r="O182" s="271" t="str">
        <f>IF('⑦2.変更活動積算内訳（PR）'!O182="","",'⑦2.変更活動積算内訳（PR）'!O182)</f>
        <v/>
      </c>
      <c r="P182" s="1570"/>
      <c r="Q182" s="252" t="s">
        <v>192</v>
      </c>
      <c r="R182" s="253"/>
      <c r="S182" s="271" t="str">
        <f t="shared" si="109"/>
        <v/>
      </c>
      <c r="T182" s="254" t="str">
        <f t="shared" si="110"/>
        <v/>
      </c>
      <c r="U182" s="254" t="str">
        <f t="shared" si="111"/>
        <v/>
      </c>
      <c r="V182" s="254" t="str">
        <f t="shared" si="112"/>
        <v/>
      </c>
      <c r="W182" s="1171"/>
      <c r="X182" s="1168"/>
      <c r="Y182" s="1169"/>
      <c r="Z182" s="240"/>
      <c r="AA182" s="213"/>
    </row>
    <row r="183" spans="2:27" ht="18.75" hidden="1" customHeight="1">
      <c r="B183" s="1176"/>
      <c r="C183" s="252" t="s">
        <v>193</v>
      </c>
      <c r="D183" s="253"/>
      <c r="E183" s="271">
        <f t="shared" si="107"/>
        <v>0</v>
      </c>
      <c r="F183" s="658" t="str">
        <f>IF('①7.積算内訳（PR）'!F182="","",'①7.積算内訳（PR）'!F182)</f>
        <v/>
      </c>
      <c r="G183" s="658" t="str">
        <f>IF('①7.積算内訳（PR）'!G182="","",'①7.積算内訳（PR）'!G182)</f>
        <v/>
      </c>
      <c r="H183" s="657" t="str">
        <f>IF('①7.積算内訳（PR）'!H182="","",'①7.積算内訳（PR）'!H182)</f>
        <v/>
      </c>
      <c r="I183" s="1570"/>
      <c r="J183" s="252" t="s">
        <v>193</v>
      </c>
      <c r="K183" s="253"/>
      <c r="L183" s="271" t="str">
        <f t="shared" si="108"/>
        <v/>
      </c>
      <c r="M183" s="658" t="str">
        <f>IF('⑦2.変更活動積算内訳（PR）'!M183="","",'⑦2.変更活動積算内訳（PR）'!M183)</f>
        <v/>
      </c>
      <c r="N183" s="658" t="str">
        <f>IF('⑦2.変更活動積算内訳（PR）'!N183="","",'⑦2.変更活動積算内訳（PR）'!N183)</f>
        <v/>
      </c>
      <c r="O183" s="658" t="str">
        <f>IF('⑦2.変更活動積算内訳（PR）'!O183="","",'⑦2.変更活動積算内訳（PR）'!O183)</f>
        <v/>
      </c>
      <c r="P183" s="1570"/>
      <c r="Q183" s="252" t="s">
        <v>193</v>
      </c>
      <c r="R183" s="253"/>
      <c r="S183" s="271" t="str">
        <f t="shared" si="109"/>
        <v/>
      </c>
      <c r="T183" s="256" t="str">
        <f t="shared" si="110"/>
        <v/>
      </c>
      <c r="U183" s="256" t="str">
        <f t="shared" si="111"/>
        <v/>
      </c>
      <c r="V183" s="256" t="str">
        <f t="shared" si="112"/>
        <v/>
      </c>
      <c r="W183" s="1171"/>
      <c r="X183" s="1191"/>
      <c r="Y183" s="1192"/>
      <c r="Z183" s="240"/>
      <c r="AA183" s="213"/>
    </row>
    <row r="184" spans="2:27" ht="18.75" hidden="1" customHeight="1">
      <c r="B184" s="1176"/>
      <c r="C184" s="257" t="s">
        <v>194</v>
      </c>
      <c r="D184" s="253"/>
      <c r="E184" s="271">
        <f t="shared" si="107"/>
        <v>0</v>
      </c>
      <c r="F184" s="271" t="str">
        <f>IF('①7.積算内訳（PR）'!F183="","",'①7.積算内訳（PR）'!F183)</f>
        <v/>
      </c>
      <c r="G184" s="271" t="str">
        <f>IF('①7.積算内訳（PR）'!G183="","",'①7.積算内訳（PR）'!G183)</f>
        <v/>
      </c>
      <c r="H184" s="657" t="str">
        <f>IF('①7.積算内訳（PR）'!H183="","",'①7.積算内訳（PR）'!H183)</f>
        <v/>
      </c>
      <c r="I184" s="1570"/>
      <c r="J184" s="257" t="s">
        <v>194</v>
      </c>
      <c r="K184" s="253"/>
      <c r="L184" s="271" t="str">
        <f t="shared" si="108"/>
        <v/>
      </c>
      <c r="M184" s="271" t="str">
        <f>IF('⑦2.変更活動積算内訳（PR）'!M184="","",'⑦2.変更活動積算内訳（PR）'!M184)</f>
        <v/>
      </c>
      <c r="N184" s="271" t="str">
        <f>IF('⑦2.変更活動積算内訳（PR）'!N184="","",'⑦2.変更活動積算内訳（PR）'!N184)</f>
        <v/>
      </c>
      <c r="O184" s="271" t="str">
        <f>IF('⑦2.変更活動積算内訳（PR）'!O184="","",'⑦2.変更活動積算内訳（PR）'!O184)</f>
        <v/>
      </c>
      <c r="P184" s="1570"/>
      <c r="Q184" s="257" t="s">
        <v>194</v>
      </c>
      <c r="R184" s="253"/>
      <c r="S184" s="271" t="str">
        <f t="shared" si="109"/>
        <v/>
      </c>
      <c r="T184" s="254" t="str">
        <f t="shared" si="110"/>
        <v/>
      </c>
      <c r="U184" s="254" t="str">
        <f t="shared" si="111"/>
        <v/>
      </c>
      <c r="V184" s="254" t="str">
        <f t="shared" si="112"/>
        <v/>
      </c>
      <c r="W184" s="1171"/>
      <c r="X184" s="1168"/>
      <c r="Y184" s="1169"/>
      <c r="Z184" s="240"/>
      <c r="AA184" s="213"/>
    </row>
    <row r="185" spans="2:27" ht="18.75" hidden="1" customHeight="1">
      <c r="B185" s="1176"/>
      <c r="C185" s="252" t="s">
        <v>195</v>
      </c>
      <c r="D185" s="253"/>
      <c r="E185" s="271">
        <f t="shared" si="107"/>
        <v>0</v>
      </c>
      <c r="F185" s="271" t="str">
        <f>IF('①7.積算内訳（PR）'!F184="","",'①7.積算内訳（PR）'!F184)</f>
        <v/>
      </c>
      <c r="G185" s="271" t="str">
        <f>IF('①7.積算内訳（PR）'!G184="","",'①7.積算内訳（PR）'!G184)</f>
        <v/>
      </c>
      <c r="H185" s="657" t="str">
        <f>IF('①7.積算内訳（PR）'!H184="","",'①7.積算内訳（PR）'!H184)</f>
        <v/>
      </c>
      <c r="I185" s="1570"/>
      <c r="J185" s="252" t="s">
        <v>195</v>
      </c>
      <c r="K185" s="253"/>
      <c r="L185" s="271" t="str">
        <f t="shared" si="108"/>
        <v/>
      </c>
      <c r="M185" s="271" t="str">
        <f>IF('⑦2.変更活動積算内訳（PR）'!M185="","",'⑦2.変更活動積算内訳（PR）'!M185)</f>
        <v/>
      </c>
      <c r="N185" s="271" t="str">
        <f>IF('⑦2.変更活動積算内訳（PR）'!N185="","",'⑦2.変更活動積算内訳（PR）'!N185)</f>
        <v/>
      </c>
      <c r="O185" s="271" t="str">
        <f>IF('⑦2.変更活動積算内訳（PR）'!O185="","",'⑦2.変更活動積算内訳（PR）'!O185)</f>
        <v/>
      </c>
      <c r="P185" s="1570"/>
      <c r="Q185" s="252" t="s">
        <v>195</v>
      </c>
      <c r="R185" s="253"/>
      <c r="S185" s="271" t="str">
        <f t="shared" si="109"/>
        <v/>
      </c>
      <c r="T185" s="254" t="str">
        <f t="shared" si="110"/>
        <v/>
      </c>
      <c r="U185" s="254" t="str">
        <f t="shared" si="111"/>
        <v/>
      </c>
      <c r="V185" s="254" t="str">
        <f t="shared" si="112"/>
        <v/>
      </c>
      <c r="W185" s="1171"/>
      <c r="X185" s="1168"/>
      <c r="Y185" s="1169"/>
      <c r="Z185" s="240"/>
      <c r="AA185" s="213"/>
    </row>
    <row r="186" spans="2:27" ht="18.75" hidden="1" customHeight="1" thickBot="1">
      <c r="B186" s="1177"/>
      <c r="C186" s="258" t="s">
        <v>196</v>
      </c>
      <c r="D186" s="662" t="str">
        <f>IF('①7.積算内訳（PR）'!D185="","",'①7.積算内訳（PR）'!D185)</f>
        <v/>
      </c>
      <c r="E186" s="272">
        <f>SUM(F186:H186)</f>
        <v>0</v>
      </c>
      <c r="F186" s="272" t="str">
        <f>IF('①7.積算内訳（PR）'!F185="","",'①7.積算内訳（PR）'!F185)</f>
        <v/>
      </c>
      <c r="G186" s="272" t="str">
        <f>IF('①7.積算内訳（PR）'!G185="","",'①7.積算内訳（PR）'!G185)</f>
        <v/>
      </c>
      <c r="H186" s="659" t="str">
        <f>IF('①7.積算内訳（PR）'!H185="","",'①7.積算内訳（PR）'!H185)</f>
        <v/>
      </c>
      <c r="I186" s="1571"/>
      <c r="J186" s="258" t="s">
        <v>196</v>
      </c>
      <c r="K186" s="259"/>
      <c r="L186" s="272" t="str">
        <f t="shared" si="108"/>
        <v/>
      </c>
      <c r="M186" s="272" t="str">
        <f>IF('⑦2.変更活動積算内訳（PR）'!M186="","",'⑦2.変更活動積算内訳（PR）'!M186)</f>
        <v/>
      </c>
      <c r="N186" s="272" t="str">
        <f>IF('⑦2.変更活動積算内訳（PR）'!N186="","",'⑦2.変更活動積算内訳（PR）'!N186)</f>
        <v/>
      </c>
      <c r="O186" s="272" t="str">
        <f>IF('⑦2.変更活動積算内訳（PR）'!O186="","",'⑦2.変更活動積算内訳（PR）'!O186)</f>
        <v/>
      </c>
      <c r="P186" s="1571"/>
      <c r="Q186" s="258" t="s">
        <v>196</v>
      </c>
      <c r="R186" s="259"/>
      <c r="S186" s="272" t="str">
        <f t="shared" si="109"/>
        <v/>
      </c>
      <c r="T186" s="260" t="str">
        <f t="shared" si="110"/>
        <v/>
      </c>
      <c r="U186" s="260" t="str">
        <f t="shared" si="111"/>
        <v/>
      </c>
      <c r="V186" s="260" t="str">
        <f t="shared" si="112"/>
        <v/>
      </c>
      <c r="W186" s="1172"/>
      <c r="X186" s="1189"/>
      <c r="Y186" s="1190"/>
      <c r="Z186" s="240"/>
      <c r="AA186" s="213"/>
    </row>
    <row r="187" spans="2:27" ht="37.5" hidden="1" customHeight="1">
      <c r="B187" s="368" t="str">
        <f>IF('①4.事業内容（PR）'!B23="","",'①4.事業内容（PR）'!B23)</f>
        <v/>
      </c>
      <c r="C187" s="1199" t="str">
        <f>IF('①4.事業内容（PR）'!C23="","",'①4.事業内容（PR）'!C23)</f>
        <v/>
      </c>
      <c r="D187" s="1200"/>
      <c r="E187" s="267">
        <f>SUM(E188:E196)</f>
        <v>0</v>
      </c>
      <c r="F187" s="267">
        <f>SUM(F188:F196)</f>
        <v>0</v>
      </c>
      <c r="G187" s="267">
        <f>SUM(G188:G196)</f>
        <v>0</v>
      </c>
      <c r="H187" s="660">
        <f>SUM(H188:H196)</f>
        <v>0</v>
      </c>
      <c r="I187" s="664" t="str">
        <f>IF(B187="","",IF(I188="中止","",B187))</f>
        <v/>
      </c>
      <c r="J187" s="1199" t="str">
        <f>IF('⑦2.変更活動積算内訳（PR）'!J187="","",'⑦2.変更活動積算内訳（PR）'!J187)</f>
        <v/>
      </c>
      <c r="K187" s="1200" t="str">
        <f>IF('⑦2.変更活動積算内訳（PR）'!K187="","",'⑦2.変更活動積算内訳（PR）'!K187)</f>
        <v/>
      </c>
      <c r="L187" s="267" t="str">
        <f>IF(SUM(L188:L196)=0,"",SUM(L188:L196))</f>
        <v/>
      </c>
      <c r="M187" s="267" t="str">
        <f>IF(SUM(M188:M196)=0,"",SUM(M188:M196))</f>
        <v/>
      </c>
      <c r="N187" s="267" t="str">
        <f>IF(SUM(N188:N196)=0,"",SUM(N188:N196))</f>
        <v/>
      </c>
      <c r="O187" s="267" t="str">
        <f>IF(SUM(O188:O196)=0,"",SUM(O188:O196))</f>
        <v/>
      </c>
      <c r="P187" s="664" t="str">
        <f>IF(I187="","",IF('⑧1.活動計画変更（PR）'!B188="報告済","報告済",I187))</f>
        <v/>
      </c>
      <c r="Q187" s="1199" t="str">
        <f>IF(J187="","",IF('⑧1.活動計画変更（PR）'!C62="変更",'⑧1.活動計画変更（PR）'!D62,IF('⑧1.活動計画変更（PR）'!C62="中止","",'⑧2.変更活動積算内訳（PR）'!J187)))</f>
        <v/>
      </c>
      <c r="R187" s="1200"/>
      <c r="S187" s="269" t="str">
        <f>IF(SUM(S188:S196)=0,"",SUM(S188:S196))</f>
        <v/>
      </c>
      <c r="T187" s="269" t="str">
        <f>IF(SUM(T188:T196)=0,"",SUM(T188:T196))</f>
        <v/>
      </c>
      <c r="U187" s="269" t="str">
        <f>IF(SUM(U188:U196)=0,"",SUM(U188:U196))</f>
        <v/>
      </c>
      <c r="V187" s="269" t="str">
        <f>IF(SUM(V188:V196)=0,"",SUM(V188:V196))</f>
        <v/>
      </c>
      <c r="W187" s="261"/>
      <c r="X187" s="1195"/>
      <c r="Y187" s="1196"/>
      <c r="Z187" s="237"/>
    </row>
    <row r="188" spans="2:27" ht="18.75" hidden="1" customHeight="1">
      <c r="B188" s="1175"/>
      <c r="C188" s="249" t="s">
        <v>188</v>
      </c>
      <c r="D188" s="250"/>
      <c r="E188" s="270">
        <f>SUM(F188:H188)</f>
        <v>0</v>
      </c>
      <c r="F188" s="270" t="str">
        <f>IF('①7.積算内訳（PR）'!F187="","",'①7.積算内訳（PR）'!F187)</f>
        <v/>
      </c>
      <c r="G188" s="270" t="str">
        <f>IF('①7.積算内訳（PR）'!G187="","",'①7.積算内訳（PR）'!G187)</f>
        <v/>
      </c>
      <c r="H188" s="656" t="str">
        <f>IF('①7.積算内訳（PR）'!H187="","",'①7.積算内訳（PR）'!H187)</f>
        <v/>
      </c>
      <c r="I188" s="1569" t="str">
        <f>IF('⑦1.活動計画変更（PR）'!C43="選択","",IF('⑦1.活動計画変更（PR）'!C43="変更",'⑦1.活動計画変更（PR）'!C43,IF('⑦1.活動計画変更（PR）'!C43="中止","中止","")))</f>
        <v/>
      </c>
      <c r="J188" s="249" t="s">
        <v>188</v>
      </c>
      <c r="K188" s="250"/>
      <c r="L188" s="270" t="str">
        <f>IF(SUM(M188:O188)=0,"",SUM(M188:O188))</f>
        <v/>
      </c>
      <c r="M188" s="270" t="str">
        <f>IF('⑦2.変更活動積算内訳（PR）'!M188="","",'⑦2.変更活動積算内訳（PR）'!M188)</f>
        <v/>
      </c>
      <c r="N188" s="270" t="str">
        <f>IF('⑦2.変更活動積算内訳（PR）'!N188="","",'⑦2.変更活動積算内訳（PR）'!N188)</f>
        <v/>
      </c>
      <c r="O188" s="270" t="str">
        <f>IF('⑦2.変更活動積算内訳（PR）'!O188="","",'⑦2.変更活動積算内訳（PR）'!O188)</f>
        <v/>
      </c>
      <c r="P188" s="1569" t="str">
        <f>IF('⑧1.活動計画変更（PR）'!C62="選択","",IF('⑧1.活動計画変更（PR）'!C62="変更",'⑧1.活動計画変更（PR）'!C62,IF('⑧1.活動計画変更（PR）'!C62="中止","中止","")))</f>
        <v/>
      </c>
      <c r="Q188" s="249" t="s">
        <v>188</v>
      </c>
      <c r="R188" s="250"/>
      <c r="S188" s="270" t="str">
        <f>IF(SUM(T188:V188)=0,"",SUM(T188:V188))</f>
        <v/>
      </c>
      <c r="T188" s="251" t="str">
        <f>IF(M188="","",IF(P$188="中止","",M188))</f>
        <v/>
      </c>
      <c r="U188" s="251" t="str">
        <f>IF(N188="","",IF(P$188="中止","",N188))</f>
        <v/>
      </c>
      <c r="V188" s="251" t="str">
        <f>IF(O188="","",IF(P$188="中止","",O188))</f>
        <v/>
      </c>
      <c r="W188" s="1186"/>
      <c r="X188" s="1173"/>
      <c r="Y188" s="1174"/>
      <c r="Z188" s="240"/>
      <c r="AA188" s="213"/>
    </row>
    <row r="189" spans="2:27" ht="18.75" hidden="1" customHeight="1">
      <c r="B189" s="1176"/>
      <c r="C189" s="252" t="s">
        <v>189</v>
      </c>
      <c r="D189" s="253"/>
      <c r="E189" s="271">
        <f t="shared" ref="E189:E195" si="113">SUM(F189:H189)</f>
        <v>0</v>
      </c>
      <c r="F189" s="271" t="str">
        <f>IF('①7.積算内訳（PR）'!F188="","",'①7.積算内訳（PR）'!F188)</f>
        <v/>
      </c>
      <c r="G189" s="271" t="str">
        <f>IF('①7.積算内訳（PR）'!G188="","",'①7.積算内訳（PR）'!G188)</f>
        <v/>
      </c>
      <c r="H189" s="657" t="str">
        <f>IF('①7.積算内訳（PR）'!H188="","",'①7.積算内訳（PR）'!H188)</f>
        <v/>
      </c>
      <c r="I189" s="1570"/>
      <c r="J189" s="252" t="s">
        <v>189</v>
      </c>
      <c r="K189" s="253"/>
      <c r="L189" s="271" t="str">
        <f t="shared" ref="L189:L196" si="114">IF(SUM(M189:O189)=0,"",SUM(M189:O189))</f>
        <v/>
      </c>
      <c r="M189" s="271" t="str">
        <f>IF('⑦2.変更活動積算内訳（PR）'!M189="","",'⑦2.変更活動積算内訳（PR）'!M189)</f>
        <v/>
      </c>
      <c r="N189" s="271" t="str">
        <f>IF('⑦2.変更活動積算内訳（PR）'!N189="","",'⑦2.変更活動積算内訳（PR）'!N189)</f>
        <v/>
      </c>
      <c r="O189" s="271" t="str">
        <f>IF('⑦2.変更活動積算内訳（PR）'!O189="","",'⑦2.変更活動積算内訳（PR）'!O189)</f>
        <v/>
      </c>
      <c r="P189" s="1570"/>
      <c r="Q189" s="252" t="s">
        <v>189</v>
      </c>
      <c r="R189" s="253"/>
      <c r="S189" s="271" t="str">
        <f t="shared" ref="S189:S196" si="115">IF(SUM(T189:V189)=0,"",SUM(T189:V189))</f>
        <v/>
      </c>
      <c r="T189" s="254" t="str">
        <f t="shared" ref="T189:T196" si="116">IF(M189="","",IF(P$188="中止","",M189))</f>
        <v/>
      </c>
      <c r="U189" s="254" t="str">
        <f t="shared" ref="U189:U196" si="117">IF(N189="","",IF(P$188="中止","",N189))</f>
        <v/>
      </c>
      <c r="V189" s="254" t="str">
        <f t="shared" ref="V189:V196" si="118">IF(O189="","",IF(P$188="中止","",O189))</f>
        <v/>
      </c>
      <c r="W189" s="1171"/>
      <c r="X189" s="1168"/>
      <c r="Y189" s="1169"/>
      <c r="Z189" s="237"/>
    </row>
    <row r="190" spans="2:27" ht="18.75" hidden="1" customHeight="1">
      <c r="B190" s="1176"/>
      <c r="C190" s="252" t="s">
        <v>190</v>
      </c>
      <c r="D190" s="253"/>
      <c r="E190" s="271">
        <f t="shared" si="113"/>
        <v>0</v>
      </c>
      <c r="F190" s="271" t="str">
        <f>IF('①7.積算内訳（PR）'!F189="","",'①7.積算内訳（PR）'!F189)</f>
        <v/>
      </c>
      <c r="G190" s="271" t="str">
        <f>IF('①7.積算内訳（PR）'!G189="","",'①7.積算内訳（PR）'!G189)</f>
        <v/>
      </c>
      <c r="H190" s="657" t="str">
        <f>IF('①7.積算内訳（PR）'!H189="","",'①7.積算内訳（PR）'!H189)</f>
        <v/>
      </c>
      <c r="I190" s="1570"/>
      <c r="J190" s="252" t="s">
        <v>190</v>
      </c>
      <c r="K190" s="253"/>
      <c r="L190" s="271" t="str">
        <f t="shared" si="114"/>
        <v/>
      </c>
      <c r="M190" s="271" t="str">
        <f>IF('⑦2.変更活動積算内訳（PR）'!M190="","",'⑦2.変更活動積算内訳（PR）'!M190)</f>
        <v/>
      </c>
      <c r="N190" s="271" t="str">
        <f>IF('⑦2.変更活動積算内訳（PR）'!N190="","",'⑦2.変更活動積算内訳（PR）'!N190)</f>
        <v/>
      </c>
      <c r="O190" s="271" t="str">
        <f>IF('⑦2.変更活動積算内訳（PR）'!O190="","",'⑦2.変更活動積算内訳（PR）'!O190)</f>
        <v/>
      </c>
      <c r="P190" s="1570"/>
      <c r="Q190" s="252" t="s">
        <v>190</v>
      </c>
      <c r="R190" s="253"/>
      <c r="S190" s="271" t="str">
        <f t="shared" si="115"/>
        <v/>
      </c>
      <c r="T190" s="254" t="str">
        <f t="shared" si="116"/>
        <v/>
      </c>
      <c r="U190" s="254" t="str">
        <f t="shared" si="117"/>
        <v/>
      </c>
      <c r="V190" s="254" t="str">
        <f t="shared" si="118"/>
        <v/>
      </c>
      <c r="W190" s="1171"/>
      <c r="X190" s="1168"/>
      <c r="Y190" s="1169"/>
      <c r="Z190" s="237"/>
    </row>
    <row r="191" spans="2:27" ht="18.75" hidden="1" customHeight="1">
      <c r="B191" s="1176"/>
      <c r="C191" s="255" t="s">
        <v>191</v>
      </c>
      <c r="D191" s="253"/>
      <c r="E191" s="271">
        <f t="shared" si="113"/>
        <v>0</v>
      </c>
      <c r="F191" s="271" t="str">
        <f>IF('①7.積算内訳（PR）'!F190="","",'①7.積算内訳（PR）'!F190)</f>
        <v/>
      </c>
      <c r="G191" s="271" t="str">
        <f>IF('①7.積算内訳（PR）'!G190="","",'①7.積算内訳（PR）'!G190)</f>
        <v/>
      </c>
      <c r="H191" s="657" t="str">
        <f>IF('①7.積算内訳（PR）'!H190="","",'①7.積算内訳（PR）'!H190)</f>
        <v/>
      </c>
      <c r="I191" s="1570"/>
      <c r="J191" s="255" t="s">
        <v>191</v>
      </c>
      <c r="K191" s="253"/>
      <c r="L191" s="271" t="str">
        <f t="shared" si="114"/>
        <v/>
      </c>
      <c r="M191" s="271" t="str">
        <f>IF('⑦2.変更活動積算内訳（PR）'!M191="","",'⑦2.変更活動積算内訳（PR）'!M191)</f>
        <v/>
      </c>
      <c r="N191" s="271" t="str">
        <f>IF('⑦2.変更活動積算内訳（PR）'!N191="","",'⑦2.変更活動積算内訳（PR）'!N191)</f>
        <v/>
      </c>
      <c r="O191" s="271" t="str">
        <f>IF('⑦2.変更活動積算内訳（PR）'!O191="","",'⑦2.変更活動積算内訳（PR）'!O191)</f>
        <v/>
      </c>
      <c r="P191" s="1570"/>
      <c r="Q191" s="255" t="s">
        <v>191</v>
      </c>
      <c r="R191" s="253"/>
      <c r="S191" s="271" t="str">
        <f t="shared" si="115"/>
        <v/>
      </c>
      <c r="T191" s="254" t="str">
        <f t="shared" si="116"/>
        <v/>
      </c>
      <c r="U191" s="254" t="str">
        <f t="shared" si="117"/>
        <v/>
      </c>
      <c r="V191" s="254" t="str">
        <f t="shared" si="118"/>
        <v/>
      </c>
      <c r="W191" s="1171"/>
      <c r="X191" s="1168"/>
      <c r="Y191" s="1169"/>
      <c r="Z191" s="237"/>
    </row>
    <row r="192" spans="2:27" ht="18.75" hidden="1" customHeight="1">
      <c r="B192" s="1176"/>
      <c r="C192" s="252" t="s">
        <v>192</v>
      </c>
      <c r="D192" s="253"/>
      <c r="E192" s="271">
        <f t="shared" si="113"/>
        <v>0</v>
      </c>
      <c r="F192" s="271" t="str">
        <f>IF('①7.積算内訳（PR）'!F191="","",'①7.積算内訳（PR）'!F191)</f>
        <v/>
      </c>
      <c r="G192" s="271" t="str">
        <f>IF('①7.積算内訳（PR）'!G191="","",'①7.積算内訳（PR）'!G191)</f>
        <v/>
      </c>
      <c r="H192" s="657" t="str">
        <f>IF('①7.積算内訳（PR）'!H191="","",'①7.積算内訳（PR）'!H191)</f>
        <v/>
      </c>
      <c r="I192" s="1570"/>
      <c r="J192" s="252" t="s">
        <v>192</v>
      </c>
      <c r="K192" s="253"/>
      <c r="L192" s="271" t="str">
        <f t="shared" si="114"/>
        <v/>
      </c>
      <c r="M192" s="271" t="str">
        <f>IF('⑦2.変更活動積算内訳（PR）'!M192="","",'⑦2.変更活動積算内訳（PR）'!M192)</f>
        <v/>
      </c>
      <c r="N192" s="271" t="str">
        <f>IF('⑦2.変更活動積算内訳（PR）'!N192="","",'⑦2.変更活動積算内訳（PR）'!N192)</f>
        <v/>
      </c>
      <c r="O192" s="271" t="str">
        <f>IF('⑦2.変更活動積算内訳（PR）'!O192="","",'⑦2.変更活動積算内訳（PR）'!O192)</f>
        <v/>
      </c>
      <c r="P192" s="1570"/>
      <c r="Q192" s="252" t="s">
        <v>192</v>
      </c>
      <c r="R192" s="253"/>
      <c r="S192" s="271" t="str">
        <f t="shared" si="115"/>
        <v/>
      </c>
      <c r="T192" s="254" t="str">
        <f t="shared" si="116"/>
        <v/>
      </c>
      <c r="U192" s="254" t="str">
        <f t="shared" si="117"/>
        <v/>
      </c>
      <c r="V192" s="254" t="str">
        <f t="shared" si="118"/>
        <v/>
      </c>
      <c r="W192" s="1171"/>
      <c r="X192" s="1168"/>
      <c r="Y192" s="1169"/>
      <c r="Z192" s="240"/>
      <c r="AA192" s="213"/>
    </row>
    <row r="193" spans="2:27" ht="18.75" hidden="1" customHeight="1">
      <c r="B193" s="1176"/>
      <c r="C193" s="252" t="s">
        <v>193</v>
      </c>
      <c r="D193" s="253"/>
      <c r="E193" s="271">
        <f t="shared" si="113"/>
        <v>0</v>
      </c>
      <c r="F193" s="658" t="str">
        <f>IF('①7.積算内訳（PR）'!F192="","",'①7.積算内訳（PR）'!F192)</f>
        <v/>
      </c>
      <c r="G193" s="658" t="str">
        <f>IF('①7.積算内訳（PR）'!G192="","",'①7.積算内訳（PR）'!G192)</f>
        <v/>
      </c>
      <c r="H193" s="657" t="str">
        <f>IF('①7.積算内訳（PR）'!H192="","",'①7.積算内訳（PR）'!H192)</f>
        <v/>
      </c>
      <c r="I193" s="1570"/>
      <c r="J193" s="252" t="s">
        <v>193</v>
      </c>
      <c r="K193" s="253"/>
      <c r="L193" s="271" t="str">
        <f t="shared" si="114"/>
        <v/>
      </c>
      <c r="M193" s="658" t="str">
        <f>IF('⑦2.変更活動積算内訳（PR）'!M193="","",'⑦2.変更活動積算内訳（PR）'!M193)</f>
        <v/>
      </c>
      <c r="N193" s="658" t="str">
        <f>IF('⑦2.変更活動積算内訳（PR）'!N193="","",'⑦2.変更活動積算内訳（PR）'!N193)</f>
        <v/>
      </c>
      <c r="O193" s="658" t="str">
        <f>IF('⑦2.変更活動積算内訳（PR）'!O193="","",'⑦2.変更活動積算内訳（PR）'!O193)</f>
        <v/>
      </c>
      <c r="P193" s="1570"/>
      <c r="Q193" s="252" t="s">
        <v>193</v>
      </c>
      <c r="R193" s="253"/>
      <c r="S193" s="271" t="str">
        <f t="shared" si="115"/>
        <v/>
      </c>
      <c r="T193" s="256" t="str">
        <f t="shared" si="116"/>
        <v/>
      </c>
      <c r="U193" s="256" t="str">
        <f t="shared" si="117"/>
        <v/>
      </c>
      <c r="V193" s="256" t="str">
        <f t="shared" si="118"/>
        <v/>
      </c>
      <c r="W193" s="1171"/>
      <c r="X193" s="1168"/>
      <c r="Y193" s="1169"/>
      <c r="Z193" s="240"/>
      <c r="AA193" s="213"/>
    </row>
    <row r="194" spans="2:27" ht="18.75" hidden="1" customHeight="1">
      <c r="B194" s="1176"/>
      <c r="C194" s="257" t="s">
        <v>194</v>
      </c>
      <c r="D194" s="253"/>
      <c r="E194" s="271">
        <f t="shared" si="113"/>
        <v>0</v>
      </c>
      <c r="F194" s="271" t="str">
        <f>IF('①7.積算内訳（PR）'!F193="","",'①7.積算内訳（PR）'!F193)</f>
        <v/>
      </c>
      <c r="G194" s="271" t="str">
        <f>IF('①7.積算内訳（PR）'!G193="","",'①7.積算内訳（PR）'!G193)</f>
        <v/>
      </c>
      <c r="H194" s="657" t="str">
        <f>IF('①7.積算内訳（PR）'!H193="","",'①7.積算内訳（PR）'!H193)</f>
        <v/>
      </c>
      <c r="I194" s="1570"/>
      <c r="J194" s="257" t="s">
        <v>194</v>
      </c>
      <c r="K194" s="253"/>
      <c r="L194" s="271" t="str">
        <f t="shared" si="114"/>
        <v/>
      </c>
      <c r="M194" s="271" t="str">
        <f>IF('⑦2.変更活動積算内訳（PR）'!M194="","",'⑦2.変更活動積算内訳（PR）'!M194)</f>
        <v/>
      </c>
      <c r="N194" s="271" t="str">
        <f>IF('⑦2.変更活動積算内訳（PR）'!N194="","",'⑦2.変更活動積算内訳（PR）'!N194)</f>
        <v/>
      </c>
      <c r="O194" s="271" t="str">
        <f>IF('⑦2.変更活動積算内訳（PR）'!O194="","",'⑦2.変更活動積算内訳（PR）'!O194)</f>
        <v/>
      </c>
      <c r="P194" s="1570"/>
      <c r="Q194" s="257" t="s">
        <v>194</v>
      </c>
      <c r="R194" s="253"/>
      <c r="S194" s="271" t="str">
        <f t="shared" si="115"/>
        <v/>
      </c>
      <c r="T194" s="254" t="str">
        <f t="shared" si="116"/>
        <v/>
      </c>
      <c r="U194" s="254" t="str">
        <f t="shared" si="117"/>
        <v/>
      </c>
      <c r="V194" s="254" t="str">
        <f t="shared" si="118"/>
        <v/>
      </c>
      <c r="W194" s="1171"/>
      <c r="X194" s="1168"/>
      <c r="Y194" s="1169"/>
      <c r="Z194" s="240"/>
      <c r="AA194" s="213"/>
    </row>
    <row r="195" spans="2:27" ht="18.75" hidden="1" customHeight="1">
      <c r="B195" s="1176"/>
      <c r="C195" s="252" t="s">
        <v>195</v>
      </c>
      <c r="D195" s="253"/>
      <c r="E195" s="271">
        <f t="shared" si="113"/>
        <v>0</v>
      </c>
      <c r="F195" s="271" t="str">
        <f>IF('①7.積算内訳（PR）'!F194="","",'①7.積算内訳（PR）'!F194)</f>
        <v/>
      </c>
      <c r="G195" s="271" t="str">
        <f>IF('①7.積算内訳（PR）'!G194="","",'①7.積算内訳（PR）'!G194)</f>
        <v/>
      </c>
      <c r="H195" s="657" t="str">
        <f>IF('①7.積算内訳（PR）'!H194="","",'①7.積算内訳（PR）'!H194)</f>
        <v/>
      </c>
      <c r="I195" s="1570"/>
      <c r="J195" s="252" t="s">
        <v>195</v>
      </c>
      <c r="K195" s="253"/>
      <c r="L195" s="271" t="str">
        <f t="shared" si="114"/>
        <v/>
      </c>
      <c r="M195" s="271" t="str">
        <f>IF('⑦2.変更活動積算内訳（PR）'!M195="","",'⑦2.変更活動積算内訳（PR）'!M195)</f>
        <v/>
      </c>
      <c r="N195" s="271" t="str">
        <f>IF('⑦2.変更活動積算内訳（PR）'!N195="","",'⑦2.変更活動積算内訳（PR）'!N195)</f>
        <v/>
      </c>
      <c r="O195" s="271" t="str">
        <f>IF('⑦2.変更活動積算内訳（PR）'!O195="","",'⑦2.変更活動積算内訳（PR）'!O195)</f>
        <v/>
      </c>
      <c r="P195" s="1570"/>
      <c r="Q195" s="252" t="s">
        <v>195</v>
      </c>
      <c r="R195" s="253"/>
      <c r="S195" s="271" t="str">
        <f t="shared" si="115"/>
        <v/>
      </c>
      <c r="T195" s="254" t="str">
        <f t="shared" si="116"/>
        <v/>
      </c>
      <c r="U195" s="254" t="str">
        <f t="shared" si="117"/>
        <v/>
      </c>
      <c r="V195" s="254" t="str">
        <f t="shared" si="118"/>
        <v/>
      </c>
      <c r="W195" s="1171"/>
      <c r="X195" s="1168"/>
      <c r="Y195" s="1169"/>
      <c r="Z195" s="240"/>
      <c r="AA195" s="213"/>
    </row>
    <row r="196" spans="2:27" ht="18.75" hidden="1" customHeight="1" thickBot="1">
      <c r="B196" s="1177"/>
      <c r="C196" s="258" t="s">
        <v>196</v>
      </c>
      <c r="D196" s="662" t="str">
        <f>IF('①7.積算内訳（PR）'!D195="","",'①7.積算内訳（PR）'!D195)</f>
        <v/>
      </c>
      <c r="E196" s="277">
        <f>SUM(F196:H196)</f>
        <v>0</v>
      </c>
      <c r="F196" s="272" t="str">
        <f>IF('①7.積算内訳（PR）'!F195="","",'①7.積算内訳（PR）'!F195)</f>
        <v/>
      </c>
      <c r="G196" s="272" t="str">
        <f>IF('①7.積算内訳（PR）'!G195="","",'①7.積算内訳（PR）'!G195)</f>
        <v/>
      </c>
      <c r="H196" s="659" t="str">
        <f>IF('①7.積算内訳（PR）'!H195="","",'①7.積算内訳（PR）'!H195)</f>
        <v/>
      </c>
      <c r="I196" s="1571"/>
      <c r="J196" s="258" t="s">
        <v>196</v>
      </c>
      <c r="K196" s="259"/>
      <c r="L196" s="277" t="str">
        <f t="shared" si="114"/>
        <v/>
      </c>
      <c r="M196" s="272" t="str">
        <f>IF('⑦2.変更活動積算内訳（PR）'!M196="","",'⑦2.変更活動積算内訳（PR）'!M196)</f>
        <v/>
      </c>
      <c r="N196" s="272" t="str">
        <f>IF('⑦2.変更活動積算内訳（PR）'!N196="","",'⑦2.変更活動積算内訳（PR）'!N196)</f>
        <v/>
      </c>
      <c r="O196" s="272" t="str">
        <f>IF('⑦2.変更活動積算内訳（PR）'!O196="","",'⑦2.変更活動積算内訳（PR）'!O196)</f>
        <v/>
      </c>
      <c r="P196" s="1571"/>
      <c r="Q196" s="258" t="s">
        <v>196</v>
      </c>
      <c r="R196" s="259"/>
      <c r="S196" s="272" t="str">
        <f t="shared" si="115"/>
        <v/>
      </c>
      <c r="T196" s="260" t="str">
        <f t="shared" si="116"/>
        <v/>
      </c>
      <c r="U196" s="260" t="str">
        <f t="shared" si="117"/>
        <v/>
      </c>
      <c r="V196" s="260" t="str">
        <f t="shared" si="118"/>
        <v/>
      </c>
      <c r="W196" s="1171"/>
      <c r="X196" s="1203"/>
      <c r="Y196" s="1204"/>
      <c r="Z196" s="240"/>
      <c r="AA196" s="213"/>
    </row>
    <row r="197" spans="2:27" ht="37.5" hidden="1" customHeight="1">
      <c r="B197" s="268" t="str">
        <f>IF('①4.事業内容（PR）'!B24="","",'①4.事業内容（PR）'!B24)</f>
        <v/>
      </c>
      <c r="C197" s="1199" t="str">
        <f>IF('①4.事業内容（PR）'!C24="","",'①4.事業内容（PR）'!C24)</f>
        <v/>
      </c>
      <c r="D197" s="1200"/>
      <c r="E197" s="269">
        <f>SUM(E198:E206)</f>
        <v>0</v>
      </c>
      <c r="F197" s="269">
        <f>SUM(F198:F206)</f>
        <v>0</v>
      </c>
      <c r="G197" s="269">
        <f>SUM(G198:G206)</f>
        <v>0</v>
      </c>
      <c r="H197" s="661">
        <f>SUM(H198:H206)</f>
        <v>0</v>
      </c>
      <c r="I197" s="664" t="str">
        <f>IF(B197="","",IF(I198="中止","",B197))</f>
        <v/>
      </c>
      <c r="J197" s="1199" t="str">
        <f t="shared" ref="J197:K197" si="119">IF(C197="","",IF(J198="中止","",C197))</f>
        <v/>
      </c>
      <c r="K197" s="1200" t="str">
        <f t="shared" si="119"/>
        <v/>
      </c>
      <c r="L197" s="269" t="str">
        <f>IF(SUM(L198:L206)=0,"",SUM(L198:L206))</f>
        <v/>
      </c>
      <c r="M197" s="269" t="str">
        <f>IF(SUM(M198:M206)=0,"",SUM(M198:M206))</f>
        <v/>
      </c>
      <c r="N197" s="269" t="str">
        <f>IF(SUM(N198:N206)=0,"",SUM(N198:N206))</f>
        <v/>
      </c>
      <c r="O197" s="269" t="str">
        <f>IF(SUM(O198:O206)=0,"",SUM(O198:O206))</f>
        <v/>
      </c>
      <c r="P197" s="664" t="str">
        <f>IF(I197="","",IF('⑧1.活動計画変更（PR）'!B198="報告済","報告済",I197))</f>
        <v/>
      </c>
      <c r="Q197" s="1199" t="str">
        <f>IF(J197="","",IF('⑧1.活動計画変更（PR）'!C65="変更",'⑧1.活動計画変更（PR）'!D65,IF('⑧1.活動計画変更（PR）'!C65="中止","",'⑧2.変更活動積算内訳（PR）'!J197)))</f>
        <v/>
      </c>
      <c r="R197" s="1200"/>
      <c r="S197" s="269" t="str">
        <f>IF(SUM(S198:S206)=0,"",SUM(S198:S206))</f>
        <v/>
      </c>
      <c r="T197" s="269" t="str">
        <f>IF(SUM(T198:T206)=0,"",SUM(T198:T206))</f>
        <v/>
      </c>
      <c r="U197" s="269" t="str">
        <f>IF(SUM(U198:U206)=0,"",SUM(U198:U206))</f>
        <v/>
      </c>
      <c r="V197" s="269" t="str">
        <f>IF(SUM(V198:V206)=0,"",SUM(V198:V206))</f>
        <v/>
      </c>
      <c r="W197" s="263"/>
      <c r="X197" s="1201"/>
      <c r="Y197" s="1202"/>
      <c r="Z197" s="237"/>
    </row>
    <row r="198" spans="2:27" ht="18.75" hidden="1" customHeight="1">
      <c r="B198" s="1175"/>
      <c r="C198" s="249" t="s">
        <v>188</v>
      </c>
      <c r="D198" s="250"/>
      <c r="E198" s="270">
        <f>SUM(F198:H198)</f>
        <v>0</v>
      </c>
      <c r="F198" s="270" t="str">
        <f>IF('①7.積算内訳（PR）'!F197="","",'①7.積算内訳（PR）'!F197)</f>
        <v/>
      </c>
      <c r="G198" s="270" t="str">
        <f>IF('①7.積算内訳（PR）'!G197="","",'①7.積算内訳（PR）'!G197)</f>
        <v/>
      </c>
      <c r="H198" s="656" t="str">
        <f>IF('①7.積算内訳（PR）'!H197="","",'①7.積算内訳（PR）'!H197)</f>
        <v/>
      </c>
      <c r="I198" s="1569" t="str">
        <f>IF('⑦1.活動計画変更（PR）'!C45="選択","",IF('⑦1.活動計画変更（PR）'!C45="変更",'⑦1.活動計画変更（PR）'!C45,IF('⑦1.活動計画変更（PR）'!C45="中止","中止","")))</f>
        <v/>
      </c>
      <c r="J198" s="249" t="s">
        <v>188</v>
      </c>
      <c r="K198" s="250"/>
      <c r="L198" s="270" t="str">
        <f>IF(SUM(M198:O198)=0,"",SUM(M198:O198))</f>
        <v/>
      </c>
      <c r="M198" s="270" t="str">
        <f>IF('⑦2.変更活動積算内訳（PR）'!M198="","",'⑦2.変更活動積算内訳（PR）'!M198)</f>
        <v/>
      </c>
      <c r="N198" s="270" t="str">
        <f>IF('⑦2.変更活動積算内訳（PR）'!N198="","",'⑦2.変更活動積算内訳（PR）'!N198)</f>
        <v/>
      </c>
      <c r="O198" s="270" t="str">
        <f>IF('⑦2.変更活動積算内訳（PR）'!O198="","",'⑦2.変更活動積算内訳（PR）'!O198)</f>
        <v/>
      </c>
      <c r="P198" s="1569" t="str">
        <f>IF('⑧1.活動計画変更（PR）'!C65="選択","",IF('⑧1.活動計画変更（PR）'!C65="変更",'⑧1.活動計画変更（PR）'!C65,IF('⑧1.活動計画変更（PR）'!C65="中止","中止","")))</f>
        <v/>
      </c>
      <c r="Q198" s="249" t="s">
        <v>188</v>
      </c>
      <c r="R198" s="250"/>
      <c r="S198" s="270" t="str">
        <f>IF(SUM(T198:V198)=0,"",SUM(T198:V198))</f>
        <v/>
      </c>
      <c r="T198" s="251" t="str">
        <f>IF(M198="","",IF(P$198="中止","",M198))</f>
        <v/>
      </c>
      <c r="U198" s="251" t="str">
        <f>IF(N198="","",IF(P$198="中止","",N198))</f>
        <v/>
      </c>
      <c r="V198" s="251" t="str">
        <f>IF(O198="","",IF(P$198="中止","",O198))</f>
        <v/>
      </c>
      <c r="W198" s="1186"/>
      <c r="X198" s="1173"/>
      <c r="Y198" s="1174"/>
      <c r="Z198" s="240"/>
      <c r="AA198" s="213"/>
    </row>
    <row r="199" spans="2:27" ht="18.75" hidden="1" customHeight="1">
      <c r="B199" s="1176"/>
      <c r="C199" s="252" t="s">
        <v>189</v>
      </c>
      <c r="D199" s="253"/>
      <c r="E199" s="271">
        <f t="shared" ref="E199:E205" si="120">SUM(F199:H199)</f>
        <v>0</v>
      </c>
      <c r="F199" s="271" t="str">
        <f>IF('①7.積算内訳（PR）'!F198="","",'①7.積算内訳（PR）'!F198)</f>
        <v/>
      </c>
      <c r="G199" s="271" t="str">
        <f>IF('①7.積算内訳（PR）'!G198="","",'①7.積算内訳（PR）'!G198)</f>
        <v/>
      </c>
      <c r="H199" s="657" t="str">
        <f>IF('①7.積算内訳（PR）'!H198="","",'①7.積算内訳（PR）'!H198)</f>
        <v/>
      </c>
      <c r="I199" s="1570"/>
      <c r="J199" s="252" t="s">
        <v>189</v>
      </c>
      <c r="K199" s="253"/>
      <c r="L199" s="271" t="str">
        <f t="shared" ref="L199:L206" si="121">IF(SUM(M199:O199)=0,"",SUM(M199:O199))</f>
        <v/>
      </c>
      <c r="M199" s="271" t="str">
        <f>IF('⑦2.変更活動積算内訳（PR）'!M199="","",'⑦2.変更活動積算内訳（PR）'!M199)</f>
        <v/>
      </c>
      <c r="N199" s="271" t="str">
        <f>IF('⑦2.変更活動積算内訳（PR）'!N199="","",'⑦2.変更活動積算内訳（PR）'!N199)</f>
        <v/>
      </c>
      <c r="O199" s="271" t="str">
        <f>IF('⑦2.変更活動積算内訳（PR）'!O199="","",'⑦2.変更活動積算内訳（PR）'!O199)</f>
        <v/>
      </c>
      <c r="P199" s="1570"/>
      <c r="Q199" s="252" t="s">
        <v>189</v>
      </c>
      <c r="R199" s="253"/>
      <c r="S199" s="271" t="str">
        <f t="shared" ref="S199:S206" si="122">IF(SUM(T199:V199)=0,"",SUM(T199:V199))</f>
        <v/>
      </c>
      <c r="T199" s="254" t="str">
        <f t="shared" ref="T199:T206" si="123">IF(M199="","",IF(P$198="中止","",M199))</f>
        <v/>
      </c>
      <c r="U199" s="254" t="str">
        <f t="shared" ref="U199:U206" si="124">IF(N199="","",IF(P$198="中止","",N199))</f>
        <v/>
      </c>
      <c r="V199" s="254" t="str">
        <f t="shared" ref="V199:V206" si="125">IF(O199="","",IF(P$198="中止","",O199))</f>
        <v/>
      </c>
      <c r="W199" s="1171"/>
      <c r="X199" s="1168"/>
      <c r="Y199" s="1169"/>
      <c r="Z199" s="237"/>
    </row>
    <row r="200" spans="2:27" ht="18.75" hidden="1" customHeight="1">
      <c r="B200" s="1176"/>
      <c r="C200" s="252" t="s">
        <v>190</v>
      </c>
      <c r="D200" s="253"/>
      <c r="E200" s="271">
        <f t="shared" si="120"/>
        <v>0</v>
      </c>
      <c r="F200" s="271" t="str">
        <f>IF('①7.積算内訳（PR）'!F199="","",'①7.積算内訳（PR）'!F199)</f>
        <v/>
      </c>
      <c r="G200" s="271" t="str">
        <f>IF('①7.積算内訳（PR）'!G199="","",'①7.積算内訳（PR）'!G199)</f>
        <v/>
      </c>
      <c r="H200" s="657" t="str">
        <f>IF('①7.積算内訳（PR）'!H199="","",'①7.積算内訳（PR）'!H199)</f>
        <v/>
      </c>
      <c r="I200" s="1570"/>
      <c r="J200" s="252" t="s">
        <v>190</v>
      </c>
      <c r="K200" s="253"/>
      <c r="L200" s="271" t="str">
        <f t="shared" si="121"/>
        <v/>
      </c>
      <c r="M200" s="271" t="str">
        <f>IF('⑦2.変更活動積算内訳（PR）'!M200="","",'⑦2.変更活動積算内訳（PR）'!M200)</f>
        <v/>
      </c>
      <c r="N200" s="271" t="str">
        <f>IF('⑦2.変更活動積算内訳（PR）'!N200="","",'⑦2.変更活動積算内訳（PR）'!N200)</f>
        <v/>
      </c>
      <c r="O200" s="271" t="str">
        <f>IF('⑦2.変更活動積算内訳（PR）'!O200="","",'⑦2.変更活動積算内訳（PR）'!O200)</f>
        <v/>
      </c>
      <c r="P200" s="1570"/>
      <c r="Q200" s="252" t="s">
        <v>190</v>
      </c>
      <c r="R200" s="253"/>
      <c r="S200" s="271" t="str">
        <f t="shared" si="122"/>
        <v/>
      </c>
      <c r="T200" s="254" t="str">
        <f t="shared" si="123"/>
        <v/>
      </c>
      <c r="U200" s="254" t="str">
        <f t="shared" si="124"/>
        <v/>
      </c>
      <c r="V200" s="254" t="str">
        <f t="shared" si="125"/>
        <v/>
      </c>
      <c r="W200" s="1171"/>
      <c r="X200" s="1168"/>
      <c r="Y200" s="1169"/>
      <c r="Z200" s="237"/>
    </row>
    <row r="201" spans="2:27" ht="18.75" hidden="1" customHeight="1">
      <c r="B201" s="1176"/>
      <c r="C201" s="255" t="s">
        <v>191</v>
      </c>
      <c r="D201" s="253"/>
      <c r="E201" s="271">
        <f t="shared" si="120"/>
        <v>0</v>
      </c>
      <c r="F201" s="271" t="str">
        <f>IF('①7.積算内訳（PR）'!F200="","",'①7.積算内訳（PR）'!F200)</f>
        <v/>
      </c>
      <c r="G201" s="271" t="str">
        <f>IF('①7.積算内訳（PR）'!G200="","",'①7.積算内訳（PR）'!G200)</f>
        <v/>
      </c>
      <c r="H201" s="657" t="str">
        <f>IF('①7.積算内訳（PR）'!H200="","",'①7.積算内訳（PR）'!H200)</f>
        <v/>
      </c>
      <c r="I201" s="1570"/>
      <c r="J201" s="255" t="s">
        <v>191</v>
      </c>
      <c r="K201" s="253"/>
      <c r="L201" s="271" t="str">
        <f t="shared" si="121"/>
        <v/>
      </c>
      <c r="M201" s="271" t="str">
        <f>IF('⑦2.変更活動積算内訳（PR）'!M201="","",'⑦2.変更活動積算内訳（PR）'!M201)</f>
        <v/>
      </c>
      <c r="N201" s="271" t="str">
        <f>IF('⑦2.変更活動積算内訳（PR）'!N201="","",'⑦2.変更活動積算内訳（PR）'!N201)</f>
        <v/>
      </c>
      <c r="O201" s="271" t="str">
        <f>IF('⑦2.変更活動積算内訳（PR）'!O201="","",'⑦2.変更活動積算内訳（PR）'!O201)</f>
        <v/>
      </c>
      <c r="P201" s="1570"/>
      <c r="Q201" s="255" t="s">
        <v>191</v>
      </c>
      <c r="R201" s="253"/>
      <c r="S201" s="271" t="str">
        <f t="shared" si="122"/>
        <v/>
      </c>
      <c r="T201" s="254" t="str">
        <f t="shared" si="123"/>
        <v/>
      </c>
      <c r="U201" s="254" t="str">
        <f t="shared" si="124"/>
        <v/>
      </c>
      <c r="V201" s="254" t="str">
        <f t="shared" si="125"/>
        <v/>
      </c>
      <c r="W201" s="1171"/>
      <c r="X201" s="1168"/>
      <c r="Y201" s="1169"/>
      <c r="Z201" s="237"/>
    </row>
    <row r="202" spans="2:27" ht="18.75" hidden="1" customHeight="1">
      <c r="B202" s="1176"/>
      <c r="C202" s="252" t="s">
        <v>192</v>
      </c>
      <c r="D202" s="253"/>
      <c r="E202" s="271">
        <f t="shared" si="120"/>
        <v>0</v>
      </c>
      <c r="F202" s="271" t="str">
        <f>IF('①7.積算内訳（PR）'!F201="","",'①7.積算内訳（PR）'!F201)</f>
        <v/>
      </c>
      <c r="G202" s="271" t="str">
        <f>IF('①7.積算内訳（PR）'!G201="","",'①7.積算内訳（PR）'!G201)</f>
        <v/>
      </c>
      <c r="H202" s="657" t="str">
        <f>IF('①7.積算内訳（PR）'!H201="","",'①7.積算内訳（PR）'!H201)</f>
        <v/>
      </c>
      <c r="I202" s="1570"/>
      <c r="J202" s="252" t="s">
        <v>192</v>
      </c>
      <c r="K202" s="253"/>
      <c r="L202" s="271" t="str">
        <f t="shared" si="121"/>
        <v/>
      </c>
      <c r="M202" s="271" t="str">
        <f>IF('⑦2.変更活動積算内訳（PR）'!M202="","",'⑦2.変更活動積算内訳（PR）'!M202)</f>
        <v/>
      </c>
      <c r="N202" s="271" t="str">
        <f>IF('⑦2.変更活動積算内訳（PR）'!N202="","",'⑦2.変更活動積算内訳（PR）'!N202)</f>
        <v/>
      </c>
      <c r="O202" s="271" t="str">
        <f>IF('⑦2.変更活動積算内訳（PR）'!O202="","",'⑦2.変更活動積算内訳（PR）'!O202)</f>
        <v/>
      </c>
      <c r="P202" s="1570"/>
      <c r="Q202" s="252" t="s">
        <v>192</v>
      </c>
      <c r="R202" s="253"/>
      <c r="S202" s="271" t="str">
        <f t="shared" si="122"/>
        <v/>
      </c>
      <c r="T202" s="254" t="str">
        <f t="shared" si="123"/>
        <v/>
      </c>
      <c r="U202" s="254" t="str">
        <f t="shared" si="124"/>
        <v/>
      </c>
      <c r="V202" s="254" t="str">
        <f t="shared" si="125"/>
        <v/>
      </c>
      <c r="W202" s="1171"/>
      <c r="X202" s="1168"/>
      <c r="Y202" s="1169"/>
      <c r="Z202" s="240"/>
      <c r="AA202" s="213"/>
    </row>
    <row r="203" spans="2:27" ht="18.75" hidden="1" customHeight="1">
      <c r="B203" s="1176"/>
      <c r="C203" s="252" t="s">
        <v>193</v>
      </c>
      <c r="D203" s="253"/>
      <c r="E203" s="271">
        <f t="shared" si="120"/>
        <v>0</v>
      </c>
      <c r="F203" s="658" t="str">
        <f>IF('①7.積算内訳（PR）'!F202="","",'①7.積算内訳（PR）'!F202)</f>
        <v/>
      </c>
      <c r="G203" s="658" t="str">
        <f>IF('①7.積算内訳（PR）'!G202="","",'①7.積算内訳（PR）'!G202)</f>
        <v/>
      </c>
      <c r="H203" s="657" t="str">
        <f>IF('①7.積算内訳（PR）'!H202="","",'①7.積算内訳（PR）'!H202)</f>
        <v/>
      </c>
      <c r="I203" s="1570"/>
      <c r="J203" s="252" t="s">
        <v>193</v>
      </c>
      <c r="K203" s="253"/>
      <c r="L203" s="271" t="str">
        <f t="shared" si="121"/>
        <v/>
      </c>
      <c r="M203" s="658" t="str">
        <f>IF('⑦2.変更活動積算内訳（PR）'!M203="","",'⑦2.変更活動積算内訳（PR）'!M203)</f>
        <v/>
      </c>
      <c r="N203" s="658" t="str">
        <f>IF('⑦2.変更活動積算内訳（PR）'!N203="","",'⑦2.変更活動積算内訳（PR）'!N203)</f>
        <v/>
      </c>
      <c r="O203" s="658" t="str">
        <f>IF('⑦2.変更活動積算内訳（PR）'!O203="","",'⑦2.変更活動積算内訳（PR）'!O203)</f>
        <v/>
      </c>
      <c r="P203" s="1570"/>
      <c r="Q203" s="252" t="s">
        <v>193</v>
      </c>
      <c r="R203" s="253"/>
      <c r="S203" s="271" t="str">
        <f t="shared" si="122"/>
        <v/>
      </c>
      <c r="T203" s="256" t="str">
        <f t="shared" si="123"/>
        <v/>
      </c>
      <c r="U203" s="256" t="str">
        <f t="shared" si="124"/>
        <v/>
      </c>
      <c r="V203" s="256" t="str">
        <f t="shared" si="125"/>
        <v/>
      </c>
      <c r="W203" s="1171"/>
      <c r="X203" s="1191"/>
      <c r="Y203" s="1192"/>
      <c r="Z203" s="240"/>
      <c r="AA203" s="213"/>
    </row>
    <row r="204" spans="2:27" ht="18.75" hidden="1" customHeight="1">
      <c r="B204" s="1176"/>
      <c r="C204" s="257" t="s">
        <v>194</v>
      </c>
      <c r="D204" s="253"/>
      <c r="E204" s="271">
        <f t="shared" si="120"/>
        <v>0</v>
      </c>
      <c r="F204" s="271" t="str">
        <f>IF('①7.積算内訳（PR）'!F203="","",'①7.積算内訳（PR）'!F203)</f>
        <v/>
      </c>
      <c r="G204" s="271" t="str">
        <f>IF('①7.積算内訳（PR）'!G203="","",'①7.積算内訳（PR）'!G203)</f>
        <v/>
      </c>
      <c r="H204" s="657" t="str">
        <f>IF('①7.積算内訳（PR）'!H203="","",'①7.積算内訳（PR）'!H203)</f>
        <v/>
      </c>
      <c r="I204" s="1570"/>
      <c r="J204" s="257" t="s">
        <v>194</v>
      </c>
      <c r="K204" s="253"/>
      <c r="L204" s="271" t="str">
        <f t="shared" si="121"/>
        <v/>
      </c>
      <c r="M204" s="271" t="str">
        <f>IF('⑦2.変更活動積算内訳（PR）'!M204="","",'⑦2.変更活動積算内訳（PR）'!M204)</f>
        <v/>
      </c>
      <c r="N204" s="271" t="str">
        <f>IF('⑦2.変更活動積算内訳（PR）'!N204="","",'⑦2.変更活動積算内訳（PR）'!N204)</f>
        <v/>
      </c>
      <c r="O204" s="271" t="str">
        <f>IF('⑦2.変更活動積算内訳（PR）'!O204="","",'⑦2.変更活動積算内訳（PR）'!O204)</f>
        <v/>
      </c>
      <c r="P204" s="1570"/>
      <c r="Q204" s="257" t="s">
        <v>194</v>
      </c>
      <c r="R204" s="253"/>
      <c r="S204" s="271" t="str">
        <f t="shared" si="122"/>
        <v/>
      </c>
      <c r="T204" s="254" t="str">
        <f t="shared" si="123"/>
        <v/>
      </c>
      <c r="U204" s="254" t="str">
        <f t="shared" si="124"/>
        <v/>
      </c>
      <c r="V204" s="254" t="str">
        <f t="shared" si="125"/>
        <v/>
      </c>
      <c r="W204" s="1171"/>
      <c r="X204" s="1168"/>
      <c r="Y204" s="1169"/>
      <c r="Z204" s="240"/>
      <c r="AA204" s="213"/>
    </row>
    <row r="205" spans="2:27" ht="18.75" hidden="1" customHeight="1">
      <c r="B205" s="1176"/>
      <c r="C205" s="252" t="s">
        <v>195</v>
      </c>
      <c r="D205" s="253"/>
      <c r="E205" s="271">
        <f t="shared" si="120"/>
        <v>0</v>
      </c>
      <c r="F205" s="271" t="str">
        <f>IF('①7.積算内訳（PR）'!F204="","",'①7.積算内訳（PR）'!F204)</f>
        <v/>
      </c>
      <c r="G205" s="271" t="str">
        <f>IF('①7.積算内訳（PR）'!G204="","",'①7.積算内訳（PR）'!G204)</f>
        <v/>
      </c>
      <c r="H205" s="657" t="str">
        <f>IF('①7.積算内訳（PR）'!H204="","",'①7.積算内訳（PR）'!H204)</f>
        <v/>
      </c>
      <c r="I205" s="1570"/>
      <c r="J205" s="252" t="s">
        <v>195</v>
      </c>
      <c r="K205" s="253"/>
      <c r="L205" s="271" t="str">
        <f t="shared" si="121"/>
        <v/>
      </c>
      <c r="M205" s="271" t="str">
        <f>IF('⑦2.変更活動積算内訳（PR）'!M205="","",'⑦2.変更活動積算内訳（PR）'!M205)</f>
        <v/>
      </c>
      <c r="N205" s="271" t="str">
        <f>IF('⑦2.変更活動積算内訳（PR）'!N205="","",'⑦2.変更活動積算内訳（PR）'!N205)</f>
        <v/>
      </c>
      <c r="O205" s="271" t="str">
        <f>IF('⑦2.変更活動積算内訳（PR）'!O205="","",'⑦2.変更活動積算内訳（PR）'!O205)</f>
        <v/>
      </c>
      <c r="P205" s="1570"/>
      <c r="Q205" s="252" t="s">
        <v>195</v>
      </c>
      <c r="R205" s="253"/>
      <c r="S205" s="271" t="str">
        <f t="shared" si="122"/>
        <v/>
      </c>
      <c r="T205" s="254" t="str">
        <f t="shared" si="123"/>
        <v/>
      </c>
      <c r="U205" s="254" t="str">
        <f t="shared" si="124"/>
        <v/>
      </c>
      <c r="V205" s="254" t="str">
        <f t="shared" si="125"/>
        <v/>
      </c>
      <c r="W205" s="1171"/>
      <c r="X205" s="1168"/>
      <c r="Y205" s="1169"/>
      <c r="Z205" s="240"/>
      <c r="AA205" s="213"/>
    </row>
    <row r="206" spans="2:27" ht="18.75" hidden="1" customHeight="1" thickBot="1">
      <c r="B206" s="1177"/>
      <c r="C206" s="258" t="s">
        <v>196</v>
      </c>
      <c r="D206" s="662" t="str">
        <f>IF('①7.積算内訳（PR）'!D205="","",'①7.積算内訳（PR）'!D205)</f>
        <v/>
      </c>
      <c r="E206" s="272">
        <f>SUM(F206:H206)</f>
        <v>0</v>
      </c>
      <c r="F206" s="272" t="str">
        <f>IF('①7.積算内訳（PR）'!F205="","",'①7.積算内訳（PR）'!F205)</f>
        <v/>
      </c>
      <c r="G206" s="272" t="str">
        <f>IF('①7.積算内訳（PR）'!G205="","",'①7.積算内訳（PR）'!G205)</f>
        <v/>
      </c>
      <c r="H206" s="659" t="str">
        <f>IF('①7.積算内訳（PR）'!H205="","",'①7.積算内訳（PR）'!H205)</f>
        <v/>
      </c>
      <c r="I206" s="1571"/>
      <c r="J206" s="258" t="s">
        <v>196</v>
      </c>
      <c r="K206" s="259"/>
      <c r="L206" s="272" t="str">
        <f t="shared" si="121"/>
        <v/>
      </c>
      <c r="M206" s="272" t="str">
        <f>IF('⑦2.変更活動積算内訳（PR）'!M206="","",'⑦2.変更活動積算内訳（PR）'!M206)</f>
        <v/>
      </c>
      <c r="N206" s="272" t="str">
        <f>IF('⑦2.変更活動積算内訳（PR）'!N206="","",'⑦2.変更活動積算内訳（PR）'!N206)</f>
        <v/>
      </c>
      <c r="O206" s="272" t="str">
        <f>IF('⑦2.変更活動積算内訳（PR）'!O206="","",'⑦2.変更活動積算内訳（PR）'!O206)</f>
        <v/>
      </c>
      <c r="P206" s="1571"/>
      <c r="Q206" s="258" t="s">
        <v>196</v>
      </c>
      <c r="R206" s="259"/>
      <c r="S206" s="272" t="str">
        <f t="shared" si="122"/>
        <v/>
      </c>
      <c r="T206" s="260" t="str">
        <f t="shared" si="123"/>
        <v/>
      </c>
      <c r="U206" s="260" t="str">
        <f t="shared" si="124"/>
        <v/>
      </c>
      <c r="V206" s="260" t="str">
        <f t="shared" si="125"/>
        <v/>
      </c>
      <c r="W206" s="1172"/>
      <c r="X206" s="1189"/>
      <c r="Y206" s="1190"/>
      <c r="Z206" s="240"/>
      <c r="AA206" s="213"/>
    </row>
    <row r="207" spans="2:27">
      <c r="B207" s="224" t="s">
        <v>157</v>
      </c>
      <c r="C207" s="184" t="s">
        <v>197</v>
      </c>
      <c r="J207" s="306"/>
      <c r="Q207" s="306"/>
    </row>
    <row r="208" spans="2:27">
      <c r="B208" s="224" t="s">
        <v>159</v>
      </c>
      <c r="C208" s="184" t="s">
        <v>198</v>
      </c>
      <c r="J208" s="306"/>
      <c r="Q208" s="306"/>
    </row>
    <row r="209" spans="2:17">
      <c r="C209" s="184" t="s">
        <v>199</v>
      </c>
      <c r="J209" s="306"/>
      <c r="Q209" s="306"/>
    </row>
    <row r="210" spans="2:17">
      <c r="B210" s="224" t="s">
        <v>161</v>
      </c>
      <c r="C210" s="761" t="s">
        <v>200</v>
      </c>
    </row>
    <row r="211" spans="2:17">
      <c r="B211" s="168" t="s">
        <v>201</v>
      </c>
      <c r="C211" s="184" t="s">
        <v>202</v>
      </c>
      <c r="J211" s="306"/>
      <c r="Q211" s="306"/>
    </row>
    <row r="212" spans="2:17">
      <c r="C212" s="184" t="s">
        <v>203</v>
      </c>
    </row>
  </sheetData>
  <sheetProtection algorithmName="SHA-512" hashValue="ZWbm593qjPUHUUOBnyYFgO6Zr1PGdxMoGZvlD+MZ0YggnxMfnRh3fvDbtyzyaB0QZ9kbQwvXm/6bLWuhmeCbnw==" saltValue="/vohU+4FABElUb+aogF18w==" spinCount="100000" sheet="1" formatCells="0" formatColumns="0" formatRows="0"/>
  <mergeCells count="359">
    <mergeCell ref="B3:H3"/>
    <mergeCell ref="I3:O3"/>
    <mergeCell ref="B4:D5"/>
    <mergeCell ref="E4:E5"/>
    <mergeCell ref="F4:H4"/>
    <mergeCell ref="I4:K5"/>
    <mergeCell ref="L4:L5"/>
    <mergeCell ref="M4:O4"/>
    <mergeCell ref="C17:D17"/>
    <mergeCell ref="J17:K17"/>
    <mergeCell ref="B8:B16"/>
    <mergeCell ref="I8:I16"/>
    <mergeCell ref="B6:D6"/>
    <mergeCell ref="I6:K6"/>
    <mergeCell ref="C7:D7"/>
    <mergeCell ref="J7:K7"/>
    <mergeCell ref="C47:D47"/>
    <mergeCell ref="J47:K47"/>
    <mergeCell ref="C37:D37"/>
    <mergeCell ref="J37:K37"/>
    <mergeCell ref="B48:B56"/>
    <mergeCell ref="I48:I56"/>
    <mergeCell ref="B18:B26"/>
    <mergeCell ref="B38:B46"/>
    <mergeCell ref="I38:I46"/>
    <mergeCell ref="C27:D27"/>
    <mergeCell ref="J27:K27"/>
    <mergeCell ref="B28:B36"/>
    <mergeCell ref="I28:I36"/>
    <mergeCell ref="I18:I26"/>
    <mergeCell ref="B58:B66"/>
    <mergeCell ref="B78:B86"/>
    <mergeCell ref="I78:I86"/>
    <mergeCell ref="C67:D67"/>
    <mergeCell ref="J67:K67"/>
    <mergeCell ref="B68:B76"/>
    <mergeCell ref="I68:I76"/>
    <mergeCell ref="C57:D57"/>
    <mergeCell ref="J57:K57"/>
    <mergeCell ref="I58:I66"/>
    <mergeCell ref="C97:D97"/>
    <mergeCell ref="J97:K97"/>
    <mergeCell ref="I98:I106"/>
    <mergeCell ref="C87:D87"/>
    <mergeCell ref="J87:K87"/>
    <mergeCell ref="C77:D77"/>
    <mergeCell ref="J77:K77"/>
    <mergeCell ref="B88:B96"/>
    <mergeCell ref="I88:I96"/>
    <mergeCell ref="C127:D127"/>
    <mergeCell ref="J127:K127"/>
    <mergeCell ref="C117:D117"/>
    <mergeCell ref="J117:K117"/>
    <mergeCell ref="B128:B136"/>
    <mergeCell ref="I128:I136"/>
    <mergeCell ref="B98:B106"/>
    <mergeCell ref="B118:B126"/>
    <mergeCell ref="I118:I126"/>
    <mergeCell ref="C107:D107"/>
    <mergeCell ref="J107:K107"/>
    <mergeCell ref="B108:B116"/>
    <mergeCell ref="I108:I116"/>
    <mergeCell ref="B138:B146"/>
    <mergeCell ref="B158:B166"/>
    <mergeCell ref="I158:I166"/>
    <mergeCell ref="C147:D147"/>
    <mergeCell ref="J147:K147"/>
    <mergeCell ref="B148:B156"/>
    <mergeCell ref="I148:I156"/>
    <mergeCell ref="C137:D137"/>
    <mergeCell ref="J137:K137"/>
    <mergeCell ref="I138:I146"/>
    <mergeCell ref="C177:D177"/>
    <mergeCell ref="J177:K177"/>
    <mergeCell ref="I178:I186"/>
    <mergeCell ref="C167:D167"/>
    <mergeCell ref="J167:K167"/>
    <mergeCell ref="C157:D157"/>
    <mergeCell ref="J157:K157"/>
    <mergeCell ref="B168:B176"/>
    <mergeCell ref="I168:I176"/>
    <mergeCell ref="C197:D197"/>
    <mergeCell ref="J197:K197"/>
    <mergeCell ref="B178:B186"/>
    <mergeCell ref="B198:B206"/>
    <mergeCell ref="I198:I206"/>
    <mergeCell ref="C187:D187"/>
    <mergeCell ref="J187:K187"/>
    <mergeCell ref="B188:B196"/>
    <mergeCell ref="I188:I196"/>
    <mergeCell ref="X2:Y2"/>
    <mergeCell ref="P3:Y3"/>
    <mergeCell ref="P4:R5"/>
    <mergeCell ref="S4:S5"/>
    <mergeCell ref="T4:V4"/>
    <mergeCell ref="W4:W5"/>
    <mergeCell ref="X4:Y5"/>
    <mergeCell ref="P6:R6"/>
    <mergeCell ref="X6:Y6"/>
    <mergeCell ref="Q7:R7"/>
    <mergeCell ref="X7:Y7"/>
    <mergeCell ref="P8:P16"/>
    <mergeCell ref="W8:W16"/>
    <mergeCell ref="X8:Y8"/>
    <mergeCell ref="X9:Y9"/>
    <mergeCell ref="X10:Y10"/>
    <mergeCell ref="X11:Y11"/>
    <mergeCell ref="X12:Y12"/>
    <mergeCell ref="X13:Y13"/>
    <mergeCell ref="X14:Y14"/>
    <mergeCell ref="X15:Y15"/>
    <mergeCell ref="X16:Y16"/>
    <mergeCell ref="Q17:R17"/>
    <mergeCell ref="X17:Y17"/>
    <mergeCell ref="P18:P26"/>
    <mergeCell ref="W18:W26"/>
    <mergeCell ref="X18:Y18"/>
    <mergeCell ref="X19:Y19"/>
    <mergeCell ref="X20:Y20"/>
    <mergeCell ref="X21:Y21"/>
    <mergeCell ref="X22:Y22"/>
    <mergeCell ref="X23:Y23"/>
    <mergeCell ref="X24:Y24"/>
    <mergeCell ref="X25:Y25"/>
    <mergeCell ref="X26:Y26"/>
    <mergeCell ref="Q27:R27"/>
    <mergeCell ref="X27:Y27"/>
    <mergeCell ref="P28:P36"/>
    <mergeCell ref="W28:W36"/>
    <mergeCell ref="X28:Y28"/>
    <mergeCell ref="X29:Y29"/>
    <mergeCell ref="X30:Y30"/>
    <mergeCell ref="X31:Y31"/>
    <mergeCell ref="X32:Y32"/>
    <mergeCell ref="X33:Y33"/>
    <mergeCell ref="X34:Y34"/>
    <mergeCell ref="X35:Y35"/>
    <mergeCell ref="X36:Y36"/>
    <mergeCell ref="Q37:R37"/>
    <mergeCell ref="X37:Y37"/>
    <mergeCell ref="P38:P46"/>
    <mergeCell ref="W38:W46"/>
    <mergeCell ref="X38:Y38"/>
    <mergeCell ref="X39:Y39"/>
    <mergeCell ref="X40:Y40"/>
    <mergeCell ref="X41:Y41"/>
    <mergeCell ref="X42:Y42"/>
    <mergeCell ref="X43:Y43"/>
    <mergeCell ref="X44:Y44"/>
    <mergeCell ref="X45:Y45"/>
    <mergeCell ref="X46:Y46"/>
    <mergeCell ref="Q47:R47"/>
    <mergeCell ref="X47:Y47"/>
    <mergeCell ref="P48:P56"/>
    <mergeCell ref="W48:W56"/>
    <mergeCell ref="X48:Y48"/>
    <mergeCell ref="X49:Y49"/>
    <mergeCell ref="X50:Y50"/>
    <mergeCell ref="X51:Y51"/>
    <mergeCell ref="X52:Y52"/>
    <mergeCell ref="X53:Y53"/>
    <mergeCell ref="X54:Y54"/>
    <mergeCell ref="X55:Y55"/>
    <mergeCell ref="X56:Y56"/>
    <mergeCell ref="Q57:R57"/>
    <mergeCell ref="X57:Y57"/>
    <mergeCell ref="P58:P66"/>
    <mergeCell ref="W58:W66"/>
    <mergeCell ref="X58:Y58"/>
    <mergeCell ref="X59:Y59"/>
    <mergeCell ref="X60:Y60"/>
    <mergeCell ref="X61:Y61"/>
    <mergeCell ref="X62:Y62"/>
    <mergeCell ref="X63:Y63"/>
    <mergeCell ref="X64:Y64"/>
    <mergeCell ref="X65:Y65"/>
    <mergeCell ref="X66:Y66"/>
    <mergeCell ref="Q67:R67"/>
    <mergeCell ref="X67:Y67"/>
    <mergeCell ref="P68:P76"/>
    <mergeCell ref="W68:W76"/>
    <mergeCell ref="X68:Y68"/>
    <mergeCell ref="X69:Y69"/>
    <mergeCell ref="X70:Y70"/>
    <mergeCell ref="X71:Y71"/>
    <mergeCell ref="X72:Y72"/>
    <mergeCell ref="X73:Y73"/>
    <mergeCell ref="X74:Y74"/>
    <mergeCell ref="X75:Y75"/>
    <mergeCell ref="X76:Y76"/>
    <mergeCell ref="Q77:R77"/>
    <mergeCell ref="X77:Y77"/>
    <mergeCell ref="P78:P86"/>
    <mergeCell ref="W78:W86"/>
    <mergeCell ref="X78:Y78"/>
    <mergeCell ref="X79:Y79"/>
    <mergeCell ref="X80:Y80"/>
    <mergeCell ref="X81:Y81"/>
    <mergeCell ref="X82:Y82"/>
    <mergeCell ref="X83:Y83"/>
    <mergeCell ref="X84:Y84"/>
    <mergeCell ref="X85:Y85"/>
    <mergeCell ref="X86:Y86"/>
    <mergeCell ref="Q87:R87"/>
    <mergeCell ref="X87:Y87"/>
    <mergeCell ref="P88:P96"/>
    <mergeCell ref="W88:W96"/>
    <mergeCell ref="X88:Y88"/>
    <mergeCell ref="X89:Y89"/>
    <mergeCell ref="X90:Y90"/>
    <mergeCell ref="X91:Y91"/>
    <mergeCell ref="X92:Y92"/>
    <mergeCell ref="X93:Y93"/>
    <mergeCell ref="X94:Y94"/>
    <mergeCell ref="X95:Y95"/>
    <mergeCell ref="X96:Y96"/>
    <mergeCell ref="Q97:R97"/>
    <mergeCell ref="X97:Y97"/>
    <mergeCell ref="P98:P106"/>
    <mergeCell ref="W98:W106"/>
    <mergeCell ref="X98:Y98"/>
    <mergeCell ref="X99:Y99"/>
    <mergeCell ref="X100:Y100"/>
    <mergeCell ref="X101:Y101"/>
    <mergeCell ref="X102:Y102"/>
    <mergeCell ref="X103:Y103"/>
    <mergeCell ref="X104:Y104"/>
    <mergeCell ref="X105:Y105"/>
    <mergeCell ref="X106:Y106"/>
    <mergeCell ref="Q107:R107"/>
    <mergeCell ref="X107:Y107"/>
    <mergeCell ref="P108:P116"/>
    <mergeCell ref="W108:W116"/>
    <mergeCell ref="X108:Y108"/>
    <mergeCell ref="X109:Y109"/>
    <mergeCell ref="X110:Y110"/>
    <mergeCell ref="X111:Y111"/>
    <mergeCell ref="X112:Y112"/>
    <mergeCell ref="X113:Y113"/>
    <mergeCell ref="X114:Y114"/>
    <mergeCell ref="X115:Y115"/>
    <mergeCell ref="X116:Y116"/>
    <mergeCell ref="Q117:R117"/>
    <mergeCell ref="X117:Y117"/>
    <mergeCell ref="P118:P126"/>
    <mergeCell ref="W118:W126"/>
    <mergeCell ref="X118:Y118"/>
    <mergeCell ref="X119:Y119"/>
    <mergeCell ref="X120:Y120"/>
    <mergeCell ref="X121:Y121"/>
    <mergeCell ref="X122:Y122"/>
    <mergeCell ref="X123:Y123"/>
    <mergeCell ref="X124:Y124"/>
    <mergeCell ref="X125:Y125"/>
    <mergeCell ref="X126:Y126"/>
    <mergeCell ref="Q127:R127"/>
    <mergeCell ref="X127:Y127"/>
    <mergeCell ref="P128:P136"/>
    <mergeCell ref="W128:W136"/>
    <mergeCell ref="X128:Y128"/>
    <mergeCell ref="X129:Y129"/>
    <mergeCell ref="X130:Y130"/>
    <mergeCell ref="X131:Y131"/>
    <mergeCell ref="X132:Y132"/>
    <mergeCell ref="X133:Y133"/>
    <mergeCell ref="X134:Y134"/>
    <mergeCell ref="X135:Y135"/>
    <mergeCell ref="X136:Y136"/>
    <mergeCell ref="Q137:R137"/>
    <mergeCell ref="X137:Y137"/>
    <mergeCell ref="P138:P146"/>
    <mergeCell ref="W138:W146"/>
    <mergeCell ref="X138:Y138"/>
    <mergeCell ref="X139:Y139"/>
    <mergeCell ref="X140:Y140"/>
    <mergeCell ref="X141:Y141"/>
    <mergeCell ref="X142:Y142"/>
    <mergeCell ref="X143:Y143"/>
    <mergeCell ref="X144:Y144"/>
    <mergeCell ref="X145:Y145"/>
    <mergeCell ref="X146:Y146"/>
    <mergeCell ref="Q147:R147"/>
    <mergeCell ref="X147:Y147"/>
    <mergeCell ref="P148:P156"/>
    <mergeCell ref="W148:W156"/>
    <mergeCell ref="X148:Y148"/>
    <mergeCell ref="X149:Y149"/>
    <mergeCell ref="X150:Y150"/>
    <mergeCell ref="X151:Y151"/>
    <mergeCell ref="X152:Y152"/>
    <mergeCell ref="X153:Y153"/>
    <mergeCell ref="X154:Y154"/>
    <mergeCell ref="X155:Y155"/>
    <mergeCell ref="X156:Y156"/>
    <mergeCell ref="Q157:R157"/>
    <mergeCell ref="X157:Y157"/>
    <mergeCell ref="P158:P166"/>
    <mergeCell ref="W158:W166"/>
    <mergeCell ref="X158:Y158"/>
    <mergeCell ref="X159:Y159"/>
    <mergeCell ref="X160:Y160"/>
    <mergeCell ref="X161:Y161"/>
    <mergeCell ref="X162:Y162"/>
    <mergeCell ref="X163:Y163"/>
    <mergeCell ref="X164:Y164"/>
    <mergeCell ref="X165:Y165"/>
    <mergeCell ref="X166:Y166"/>
    <mergeCell ref="Q167:R167"/>
    <mergeCell ref="X167:Y167"/>
    <mergeCell ref="P168:P176"/>
    <mergeCell ref="W168:W176"/>
    <mergeCell ref="X168:Y168"/>
    <mergeCell ref="X169:Y169"/>
    <mergeCell ref="X170:Y170"/>
    <mergeCell ref="X171:Y171"/>
    <mergeCell ref="X172:Y172"/>
    <mergeCell ref="X173:Y173"/>
    <mergeCell ref="X174:Y174"/>
    <mergeCell ref="X175:Y175"/>
    <mergeCell ref="X176:Y176"/>
    <mergeCell ref="Q177:R177"/>
    <mergeCell ref="X177:Y177"/>
    <mergeCell ref="P178:P186"/>
    <mergeCell ref="W178:W186"/>
    <mergeCell ref="X178:Y178"/>
    <mergeCell ref="X179:Y179"/>
    <mergeCell ref="X180:Y180"/>
    <mergeCell ref="X181:Y181"/>
    <mergeCell ref="X182:Y182"/>
    <mergeCell ref="X183:Y183"/>
    <mergeCell ref="X184:Y184"/>
    <mergeCell ref="X185:Y185"/>
    <mergeCell ref="X186:Y186"/>
    <mergeCell ref="Q187:R187"/>
    <mergeCell ref="X187:Y187"/>
    <mergeCell ref="P188:P196"/>
    <mergeCell ref="W188:W196"/>
    <mergeCell ref="X188:Y188"/>
    <mergeCell ref="X189:Y189"/>
    <mergeCell ref="X190:Y190"/>
    <mergeCell ref="X191:Y191"/>
    <mergeCell ref="X192:Y192"/>
    <mergeCell ref="X193:Y193"/>
    <mergeCell ref="X194:Y194"/>
    <mergeCell ref="X195:Y195"/>
    <mergeCell ref="X196:Y196"/>
    <mergeCell ref="Q197:R197"/>
    <mergeCell ref="X197:Y197"/>
    <mergeCell ref="P198:P206"/>
    <mergeCell ref="W198:W206"/>
    <mergeCell ref="X198:Y198"/>
    <mergeCell ref="X199:Y199"/>
    <mergeCell ref="X200:Y200"/>
    <mergeCell ref="X201:Y201"/>
    <mergeCell ref="X202:Y202"/>
    <mergeCell ref="X203:Y203"/>
    <mergeCell ref="X204:Y204"/>
    <mergeCell ref="X205:Y205"/>
    <mergeCell ref="X206:Y206"/>
  </mergeCells>
  <phoneticPr fontId="1"/>
  <conditionalFormatting sqref="P8:P16">
    <cfRule type="containsText" dxfId="703" priority="252" operator="containsText" text="中止">
      <formula>NOT(ISERROR(SEARCH("中止",P8)))</formula>
    </cfRule>
    <cfRule type="containsText" dxfId="702" priority="253" operator="containsText" text="変更">
      <formula>NOT(ISERROR(SEARCH("変更",P8)))</formula>
    </cfRule>
  </conditionalFormatting>
  <conditionalFormatting sqref="P18:P26">
    <cfRule type="containsText" dxfId="701" priority="250" operator="containsText" text="中止">
      <formula>NOT(ISERROR(SEARCH("中止",P18)))</formula>
    </cfRule>
    <cfRule type="containsText" dxfId="700" priority="251" operator="containsText" text="変更">
      <formula>NOT(ISERROR(SEARCH("変更",P18)))</formula>
    </cfRule>
  </conditionalFormatting>
  <conditionalFormatting sqref="P28:P36">
    <cfRule type="containsText" dxfId="699" priority="248" operator="containsText" text="中止">
      <formula>NOT(ISERROR(SEARCH("中止",P28)))</formula>
    </cfRule>
    <cfRule type="containsText" dxfId="698" priority="249" operator="containsText" text="変更">
      <formula>NOT(ISERROR(SEARCH("変更",P28)))</formula>
    </cfRule>
  </conditionalFormatting>
  <conditionalFormatting sqref="P38:P46">
    <cfRule type="containsText" dxfId="697" priority="246" operator="containsText" text="中止">
      <formula>NOT(ISERROR(SEARCH("中止",P38)))</formula>
    </cfRule>
    <cfRule type="containsText" dxfId="696" priority="247" operator="containsText" text="変更">
      <formula>NOT(ISERROR(SEARCH("変更",P38)))</formula>
    </cfRule>
  </conditionalFormatting>
  <conditionalFormatting sqref="P48:P56">
    <cfRule type="containsText" dxfId="695" priority="244" operator="containsText" text="中止">
      <formula>NOT(ISERROR(SEARCH("中止",P48)))</formula>
    </cfRule>
    <cfRule type="containsText" dxfId="694" priority="245" operator="containsText" text="変更">
      <formula>NOT(ISERROR(SEARCH("変更",P48)))</formula>
    </cfRule>
  </conditionalFormatting>
  <conditionalFormatting sqref="P58:P66">
    <cfRule type="containsText" dxfId="693" priority="242" operator="containsText" text="中止">
      <formula>NOT(ISERROR(SEARCH("中止",P58)))</formula>
    </cfRule>
    <cfRule type="containsText" dxfId="692" priority="243" operator="containsText" text="変更">
      <formula>NOT(ISERROR(SEARCH("変更",P58)))</formula>
    </cfRule>
  </conditionalFormatting>
  <conditionalFormatting sqref="P68:P76">
    <cfRule type="containsText" dxfId="691" priority="240" operator="containsText" text="中止">
      <formula>NOT(ISERROR(SEARCH("中止",P68)))</formula>
    </cfRule>
    <cfRule type="containsText" dxfId="690" priority="241" operator="containsText" text="変更">
      <formula>NOT(ISERROR(SEARCH("変更",P68)))</formula>
    </cfRule>
  </conditionalFormatting>
  <conditionalFormatting sqref="P78:P86">
    <cfRule type="containsText" dxfId="689" priority="238" operator="containsText" text="中止">
      <formula>NOT(ISERROR(SEARCH("中止",P78)))</formula>
    </cfRule>
    <cfRule type="containsText" dxfId="688" priority="239" operator="containsText" text="変更">
      <formula>NOT(ISERROR(SEARCH("変更",P78)))</formula>
    </cfRule>
  </conditionalFormatting>
  <conditionalFormatting sqref="P88:P96">
    <cfRule type="containsText" dxfId="687" priority="236" operator="containsText" text="中止">
      <formula>NOT(ISERROR(SEARCH("中止",P88)))</formula>
    </cfRule>
    <cfRule type="containsText" dxfId="686" priority="237" operator="containsText" text="変更">
      <formula>NOT(ISERROR(SEARCH("変更",P88)))</formula>
    </cfRule>
  </conditionalFormatting>
  <conditionalFormatting sqref="P98:P106">
    <cfRule type="containsText" dxfId="685" priority="234" operator="containsText" text="中止">
      <formula>NOT(ISERROR(SEARCH("中止",P98)))</formula>
    </cfRule>
    <cfRule type="containsText" dxfId="684" priority="235" operator="containsText" text="変更">
      <formula>NOT(ISERROR(SEARCH("変更",P98)))</formula>
    </cfRule>
  </conditionalFormatting>
  <conditionalFormatting sqref="P108:P116">
    <cfRule type="containsText" dxfId="683" priority="232" operator="containsText" text="中止">
      <formula>NOT(ISERROR(SEARCH("中止",P108)))</formula>
    </cfRule>
    <cfRule type="containsText" dxfId="682" priority="233" operator="containsText" text="変更">
      <formula>NOT(ISERROR(SEARCH("変更",P108)))</formula>
    </cfRule>
  </conditionalFormatting>
  <conditionalFormatting sqref="P118:P126">
    <cfRule type="containsText" dxfId="681" priority="230" operator="containsText" text="中止">
      <formula>NOT(ISERROR(SEARCH("中止",P118)))</formula>
    </cfRule>
    <cfRule type="containsText" dxfId="680" priority="231" operator="containsText" text="変更">
      <formula>NOT(ISERROR(SEARCH("変更",P118)))</formula>
    </cfRule>
  </conditionalFormatting>
  <conditionalFormatting sqref="P128:P136">
    <cfRule type="containsText" dxfId="679" priority="228" operator="containsText" text="中止">
      <formula>NOT(ISERROR(SEARCH("中止",P128)))</formula>
    </cfRule>
    <cfRule type="containsText" dxfId="678" priority="229" operator="containsText" text="変更">
      <formula>NOT(ISERROR(SEARCH("変更",P128)))</formula>
    </cfRule>
  </conditionalFormatting>
  <conditionalFormatting sqref="P138:P146">
    <cfRule type="containsText" dxfId="677" priority="226" operator="containsText" text="中止">
      <formula>NOT(ISERROR(SEARCH("中止",P138)))</formula>
    </cfRule>
    <cfRule type="containsText" dxfId="676" priority="227" operator="containsText" text="変更">
      <formula>NOT(ISERROR(SEARCH("変更",P138)))</formula>
    </cfRule>
  </conditionalFormatting>
  <conditionalFormatting sqref="P148:P156">
    <cfRule type="containsText" dxfId="675" priority="224" operator="containsText" text="中止">
      <formula>NOT(ISERROR(SEARCH("中止",P148)))</formula>
    </cfRule>
    <cfRule type="containsText" dxfId="674" priority="225" operator="containsText" text="変更">
      <formula>NOT(ISERROR(SEARCH("変更",P148)))</formula>
    </cfRule>
  </conditionalFormatting>
  <conditionalFormatting sqref="P158:P166">
    <cfRule type="containsText" dxfId="673" priority="222" operator="containsText" text="中止">
      <formula>NOT(ISERROR(SEARCH("中止",P158)))</formula>
    </cfRule>
    <cfRule type="containsText" dxfId="672" priority="223" operator="containsText" text="変更">
      <formula>NOT(ISERROR(SEARCH("変更",P158)))</formula>
    </cfRule>
  </conditionalFormatting>
  <conditionalFormatting sqref="P168:P176">
    <cfRule type="containsText" dxfId="671" priority="220" operator="containsText" text="中止">
      <formula>NOT(ISERROR(SEARCH("中止",P168)))</formula>
    </cfRule>
    <cfRule type="containsText" dxfId="670" priority="221" operator="containsText" text="変更">
      <formula>NOT(ISERROR(SEARCH("変更",P168)))</formula>
    </cfRule>
  </conditionalFormatting>
  <conditionalFormatting sqref="P178:P186">
    <cfRule type="containsText" dxfId="669" priority="218" operator="containsText" text="中止">
      <formula>NOT(ISERROR(SEARCH("中止",P178)))</formula>
    </cfRule>
    <cfRule type="containsText" dxfId="668" priority="219" operator="containsText" text="変更">
      <formula>NOT(ISERROR(SEARCH("変更",P178)))</formula>
    </cfRule>
  </conditionalFormatting>
  <conditionalFormatting sqref="P188:P196">
    <cfRule type="containsText" dxfId="667" priority="216" operator="containsText" text="中止">
      <formula>NOT(ISERROR(SEARCH("中止",P188)))</formula>
    </cfRule>
    <cfRule type="containsText" dxfId="666" priority="217" operator="containsText" text="変更">
      <formula>NOT(ISERROR(SEARCH("変更",P188)))</formula>
    </cfRule>
  </conditionalFormatting>
  <conditionalFormatting sqref="P198:P206">
    <cfRule type="containsText" dxfId="665" priority="214" operator="containsText" text="中止">
      <formula>NOT(ISERROR(SEARCH("中止",P198)))</formula>
    </cfRule>
    <cfRule type="containsText" dxfId="664" priority="215" operator="containsText" text="変更">
      <formula>NOT(ISERROR(SEARCH("変更",P198)))</formula>
    </cfRule>
  </conditionalFormatting>
  <conditionalFormatting sqref="B7:H7">
    <cfRule type="expression" dxfId="663" priority="92">
      <formula>$P$8="変更"</formula>
    </cfRule>
    <cfRule type="expression" dxfId="662" priority="93">
      <formula>$P$8="中止"</formula>
    </cfRule>
    <cfRule type="expression" dxfId="661" priority="211">
      <formula>$I$8="中止"</formula>
    </cfRule>
    <cfRule type="expression" dxfId="660" priority="213">
      <formula>$I$8="変更"</formula>
    </cfRule>
  </conditionalFormatting>
  <conditionalFormatting sqref="B17:H17">
    <cfRule type="expression" dxfId="659" priority="90">
      <formula>$P$18="変更"</formula>
    </cfRule>
    <cfRule type="expression" dxfId="658" priority="91">
      <formula>$P$18="中止"</formula>
    </cfRule>
    <cfRule type="expression" dxfId="657" priority="210">
      <formula>$I$18="中止"</formula>
    </cfRule>
    <cfRule type="expression" dxfId="656" priority="212">
      <formula>$I$18="変更"</formula>
    </cfRule>
  </conditionalFormatting>
  <conditionalFormatting sqref="B27:H27">
    <cfRule type="expression" dxfId="655" priority="88">
      <formula>$P$28</formula>
    </cfRule>
    <cfRule type="expression" dxfId="654" priority="89">
      <formula>$P$28="中止"</formula>
    </cfRule>
    <cfRule type="expression" dxfId="653" priority="208">
      <formula>$I$28="中止"</formula>
    </cfRule>
    <cfRule type="expression" dxfId="652" priority="209">
      <formula>$I$28="変更"</formula>
    </cfRule>
  </conditionalFormatting>
  <conditionalFormatting sqref="B37:H37">
    <cfRule type="expression" dxfId="651" priority="86">
      <formula>$P$38="変更"</formula>
    </cfRule>
    <cfRule type="expression" dxfId="650" priority="87">
      <formula>$P$38="中止"</formula>
    </cfRule>
    <cfRule type="expression" dxfId="649" priority="206">
      <formula>$I$38="中止"</formula>
    </cfRule>
    <cfRule type="expression" dxfId="648" priority="207">
      <formula>$I$38="変更"</formula>
    </cfRule>
  </conditionalFormatting>
  <conditionalFormatting sqref="B47:H47">
    <cfRule type="expression" dxfId="647" priority="84">
      <formula>$P$48="変更"</formula>
    </cfRule>
    <cfRule type="expression" dxfId="646" priority="85">
      <formula>$P$48="中止"</formula>
    </cfRule>
    <cfRule type="expression" dxfId="645" priority="204">
      <formula>$I$48="中止"</formula>
    </cfRule>
    <cfRule type="expression" dxfId="644" priority="205">
      <formula>$I$48="変更"</formula>
    </cfRule>
  </conditionalFormatting>
  <conditionalFormatting sqref="B57:H57">
    <cfRule type="expression" dxfId="643" priority="82">
      <formula>$P$58="変更"</formula>
    </cfRule>
    <cfRule type="expression" dxfId="642" priority="83">
      <formula>$P$58="中止"</formula>
    </cfRule>
    <cfRule type="expression" dxfId="641" priority="202">
      <formula>$I$58="中止"</formula>
    </cfRule>
    <cfRule type="expression" dxfId="640" priority="203">
      <formula>$I$58="変更"</formula>
    </cfRule>
  </conditionalFormatting>
  <conditionalFormatting sqref="B67:H67">
    <cfRule type="expression" dxfId="639" priority="80">
      <formula>$P$68="変更"</formula>
    </cfRule>
    <cfRule type="expression" dxfId="638" priority="81">
      <formula>$P$68="中止"</formula>
    </cfRule>
    <cfRule type="expression" dxfId="637" priority="200">
      <formula>$I$68="中止"</formula>
    </cfRule>
    <cfRule type="expression" dxfId="636" priority="201">
      <formula>$I$68="変更"</formula>
    </cfRule>
  </conditionalFormatting>
  <conditionalFormatting sqref="B77:H77">
    <cfRule type="expression" dxfId="635" priority="78">
      <formula>$P$78="変更"</formula>
    </cfRule>
    <cfRule type="expression" dxfId="634" priority="79">
      <formula>$P$78="中止"</formula>
    </cfRule>
    <cfRule type="expression" dxfId="633" priority="198">
      <formula>$I$78="中止"</formula>
    </cfRule>
    <cfRule type="expression" dxfId="632" priority="199">
      <formula>$I$78="変更"</formula>
    </cfRule>
  </conditionalFormatting>
  <conditionalFormatting sqref="B87:H87">
    <cfRule type="expression" dxfId="631" priority="76">
      <formula>$P$88="変更"</formula>
    </cfRule>
    <cfRule type="expression" dxfId="630" priority="77">
      <formula>$P$88="中止"</formula>
    </cfRule>
    <cfRule type="expression" dxfId="629" priority="196">
      <formula>$I$88="中止"</formula>
    </cfRule>
    <cfRule type="expression" dxfId="628" priority="197">
      <formula>$I$88="変更"</formula>
    </cfRule>
  </conditionalFormatting>
  <conditionalFormatting sqref="B97:H97">
    <cfRule type="expression" dxfId="627" priority="74">
      <formula>$P$98="変更"</formula>
    </cfRule>
    <cfRule type="expression" dxfId="626" priority="75">
      <formula>$P$98="中止"</formula>
    </cfRule>
    <cfRule type="expression" dxfId="625" priority="194">
      <formula>$I$98="中止"</formula>
    </cfRule>
    <cfRule type="expression" dxfId="624" priority="195">
      <formula>$I$98="変更"</formula>
    </cfRule>
  </conditionalFormatting>
  <conditionalFormatting sqref="B107:H107">
    <cfRule type="expression" dxfId="623" priority="72">
      <formula>$P$108="変更"</formula>
    </cfRule>
    <cfRule type="expression" dxfId="622" priority="73">
      <formula>$P$108="中止"</formula>
    </cfRule>
    <cfRule type="expression" dxfId="621" priority="192">
      <formula>$I$108="中止"</formula>
    </cfRule>
    <cfRule type="expression" dxfId="620" priority="193">
      <formula>$I$108="変更"</formula>
    </cfRule>
  </conditionalFormatting>
  <conditionalFormatting sqref="B117:H117">
    <cfRule type="expression" dxfId="619" priority="70">
      <formula>$P$118="変更"</formula>
    </cfRule>
    <cfRule type="expression" dxfId="618" priority="71">
      <formula>$P$118="中止"</formula>
    </cfRule>
    <cfRule type="expression" dxfId="617" priority="190">
      <formula>$I$118="中止"</formula>
    </cfRule>
    <cfRule type="expression" dxfId="616" priority="191">
      <formula>$I$118="変更"</formula>
    </cfRule>
  </conditionalFormatting>
  <conditionalFormatting sqref="B127:H127">
    <cfRule type="expression" dxfId="615" priority="68">
      <formula>$P$128="変更"</formula>
    </cfRule>
    <cfRule type="expression" dxfId="614" priority="69">
      <formula>$P$128="中止"</formula>
    </cfRule>
    <cfRule type="expression" dxfId="613" priority="188">
      <formula>$I$128="中止"</formula>
    </cfRule>
    <cfRule type="expression" dxfId="612" priority="189">
      <formula>$I$128="変更"</formula>
    </cfRule>
  </conditionalFormatting>
  <conditionalFormatting sqref="B137:H137">
    <cfRule type="expression" dxfId="611" priority="66">
      <formula>$P$138="変更"</formula>
    </cfRule>
    <cfRule type="expression" dxfId="610" priority="67">
      <formula>$P$138="中止"</formula>
    </cfRule>
    <cfRule type="expression" dxfId="609" priority="186">
      <formula>$I$138="中止"</formula>
    </cfRule>
    <cfRule type="expression" dxfId="608" priority="187">
      <formula>$I$138="変更"</formula>
    </cfRule>
  </conditionalFormatting>
  <conditionalFormatting sqref="B147:H147">
    <cfRule type="expression" dxfId="607" priority="64">
      <formula>$P$148="変更"</formula>
    </cfRule>
    <cfRule type="expression" dxfId="606" priority="65">
      <formula>$P$148="中止"</formula>
    </cfRule>
    <cfRule type="expression" dxfId="605" priority="184">
      <formula>$I$148="中止"</formula>
    </cfRule>
    <cfRule type="expression" dxfId="604" priority="185">
      <formula>$I$148="変更"</formula>
    </cfRule>
  </conditionalFormatting>
  <conditionalFormatting sqref="B157:H157">
    <cfRule type="expression" dxfId="603" priority="62">
      <formula>$P$158="変更"</formula>
    </cfRule>
    <cfRule type="expression" dxfId="602" priority="63">
      <formula>$P$158="中止"</formula>
    </cfRule>
    <cfRule type="expression" dxfId="601" priority="182">
      <formula>$I$158="中止"</formula>
    </cfRule>
    <cfRule type="expression" dxfId="600" priority="183">
      <formula>$I$158="変更"</formula>
    </cfRule>
  </conditionalFormatting>
  <conditionalFormatting sqref="B167:H167">
    <cfRule type="expression" dxfId="599" priority="60">
      <formula>$P$168="変更"</formula>
    </cfRule>
    <cfRule type="expression" dxfId="598" priority="61">
      <formula>$P$168="中止"</formula>
    </cfRule>
    <cfRule type="expression" dxfId="597" priority="180">
      <formula>$I$168="中止"</formula>
    </cfRule>
    <cfRule type="expression" dxfId="596" priority="181">
      <formula>$I$168="変更"</formula>
    </cfRule>
  </conditionalFormatting>
  <conditionalFormatting sqref="B177:H177">
    <cfRule type="expression" dxfId="595" priority="58">
      <formula>$P$178="変更"</formula>
    </cfRule>
    <cfRule type="expression" dxfId="594" priority="59">
      <formula>$P$178="中止"</formula>
    </cfRule>
    <cfRule type="expression" dxfId="593" priority="178">
      <formula>$I$178="中止"</formula>
    </cfRule>
    <cfRule type="expression" dxfId="592" priority="179">
      <formula>$I$178="変更"</formula>
    </cfRule>
  </conditionalFormatting>
  <conditionalFormatting sqref="B187:H187">
    <cfRule type="expression" dxfId="591" priority="56">
      <formula>$P$188="変更"</formula>
    </cfRule>
    <cfRule type="expression" dxfId="590" priority="57">
      <formula>$P$188="中止"</formula>
    </cfRule>
    <cfRule type="expression" dxfId="589" priority="176">
      <formula>$I$188="中止"</formula>
    </cfRule>
    <cfRule type="expression" dxfId="588" priority="177">
      <formula>$I$188="変更"</formula>
    </cfRule>
  </conditionalFormatting>
  <conditionalFormatting sqref="B197:H197">
    <cfRule type="expression" dxfId="587" priority="54">
      <formula>$P$198="変更"</formula>
    </cfRule>
    <cfRule type="expression" dxfId="586" priority="55">
      <formula>$P$198="中止"</formula>
    </cfRule>
    <cfRule type="expression" dxfId="585" priority="174">
      <formula>$I$198="中止"</formula>
    </cfRule>
    <cfRule type="expression" dxfId="584" priority="175">
      <formula>$I$198="変更"</formula>
    </cfRule>
  </conditionalFormatting>
  <conditionalFormatting sqref="I8:I16">
    <cfRule type="containsText" dxfId="583" priority="172" operator="containsText" text="中止">
      <formula>NOT(ISERROR(SEARCH("中止",I8)))</formula>
    </cfRule>
  </conditionalFormatting>
  <conditionalFormatting sqref="I18:I26">
    <cfRule type="containsText" dxfId="582" priority="170" operator="containsText" text="中止">
      <formula>NOT(ISERROR(SEARCH("中止",I18)))</formula>
    </cfRule>
  </conditionalFormatting>
  <conditionalFormatting sqref="I28:I36">
    <cfRule type="containsText" dxfId="581" priority="168" operator="containsText" text="中止">
      <formula>NOT(ISERROR(SEARCH("中止",I28)))</formula>
    </cfRule>
  </conditionalFormatting>
  <conditionalFormatting sqref="I38:I46">
    <cfRule type="containsText" dxfId="580" priority="166" operator="containsText" text="中止">
      <formula>NOT(ISERROR(SEARCH("中止",I38)))</formula>
    </cfRule>
  </conditionalFormatting>
  <conditionalFormatting sqref="I48:I56">
    <cfRule type="containsText" dxfId="579" priority="164" operator="containsText" text="中止">
      <formula>NOT(ISERROR(SEARCH("中止",I48)))</formula>
    </cfRule>
  </conditionalFormatting>
  <conditionalFormatting sqref="I58:I66">
    <cfRule type="containsText" dxfId="578" priority="162" operator="containsText" text="中止">
      <formula>NOT(ISERROR(SEARCH("中止",I58)))</formula>
    </cfRule>
  </conditionalFormatting>
  <conditionalFormatting sqref="I68:I76">
    <cfRule type="containsText" dxfId="577" priority="160" operator="containsText" text="中止">
      <formula>NOT(ISERROR(SEARCH("中止",I68)))</formula>
    </cfRule>
  </conditionalFormatting>
  <conditionalFormatting sqref="I78:I86">
    <cfRule type="containsText" dxfId="576" priority="158" operator="containsText" text="中止">
      <formula>NOT(ISERROR(SEARCH("中止",I78)))</formula>
    </cfRule>
  </conditionalFormatting>
  <conditionalFormatting sqref="I88:I96">
    <cfRule type="containsText" dxfId="575" priority="156" operator="containsText" text="中止">
      <formula>NOT(ISERROR(SEARCH("中止",I88)))</formula>
    </cfRule>
  </conditionalFormatting>
  <conditionalFormatting sqref="I98:I106">
    <cfRule type="containsText" dxfId="574" priority="154" operator="containsText" text="中止">
      <formula>NOT(ISERROR(SEARCH("中止",I98)))</formula>
    </cfRule>
  </conditionalFormatting>
  <conditionalFormatting sqref="I108:I116">
    <cfRule type="containsText" dxfId="573" priority="152" operator="containsText" text="中止">
      <formula>NOT(ISERROR(SEARCH("中止",I108)))</formula>
    </cfRule>
  </conditionalFormatting>
  <conditionalFormatting sqref="I118:I126">
    <cfRule type="containsText" dxfId="572" priority="150" operator="containsText" text="中止">
      <formula>NOT(ISERROR(SEARCH("中止",I118)))</formula>
    </cfRule>
  </conditionalFormatting>
  <conditionalFormatting sqref="I128:I136">
    <cfRule type="containsText" dxfId="571" priority="148" operator="containsText" text="中止">
      <formula>NOT(ISERROR(SEARCH("中止",I128)))</formula>
    </cfRule>
  </conditionalFormatting>
  <conditionalFormatting sqref="I138:I146">
    <cfRule type="containsText" dxfId="570" priority="146" operator="containsText" text="中止">
      <formula>NOT(ISERROR(SEARCH("中止",I138)))</formula>
    </cfRule>
  </conditionalFormatting>
  <conditionalFormatting sqref="I148:I156">
    <cfRule type="containsText" dxfId="569" priority="144" operator="containsText" text="中止">
      <formula>NOT(ISERROR(SEARCH("中止",I148)))</formula>
    </cfRule>
  </conditionalFormatting>
  <conditionalFormatting sqref="I158:I166">
    <cfRule type="containsText" dxfId="568" priority="142" operator="containsText" text="中止">
      <formula>NOT(ISERROR(SEARCH("中止",I158)))</formula>
    </cfRule>
  </conditionalFormatting>
  <conditionalFormatting sqref="I168:I176">
    <cfRule type="containsText" dxfId="567" priority="140" operator="containsText" text="中止">
      <formula>NOT(ISERROR(SEARCH("中止",I168)))</formula>
    </cfRule>
  </conditionalFormatting>
  <conditionalFormatting sqref="I178:I186">
    <cfRule type="containsText" dxfId="566" priority="138" operator="containsText" text="中止">
      <formula>NOT(ISERROR(SEARCH("中止",I178)))</formula>
    </cfRule>
  </conditionalFormatting>
  <conditionalFormatting sqref="I188:I196">
    <cfRule type="containsText" dxfId="565" priority="136" operator="containsText" text="中止">
      <formula>NOT(ISERROR(SEARCH("中止",I188)))</formula>
    </cfRule>
  </conditionalFormatting>
  <conditionalFormatting sqref="I198:I206">
    <cfRule type="containsText" dxfId="564" priority="134" operator="containsText" text="中止">
      <formula>NOT(ISERROR(SEARCH("中止",I198)))</formula>
    </cfRule>
  </conditionalFormatting>
  <conditionalFormatting sqref="I7:O7">
    <cfRule type="expression" dxfId="563" priority="132">
      <formula>$P$8="変更"</formula>
    </cfRule>
    <cfRule type="expression" dxfId="562" priority="133">
      <formula>$P$8="中止"</formula>
    </cfRule>
  </conditionalFormatting>
  <conditionalFormatting sqref="I17:O17">
    <cfRule type="expression" dxfId="561" priority="130">
      <formula>$P$18="中止"</formula>
    </cfRule>
    <cfRule type="expression" dxfId="560" priority="131">
      <formula>$P$18="変更"</formula>
    </cfRule>
  </conditionalFormatting>
  <conditionalFormatting sqref="I27:O27">
    <cfRule type="expression" dxfId="559" priority="128">
      <formula>$P$28="中止"</formula>
    </cfRule>
    <cfRule type="expression" dxfId="558" priority="129">
      <formula>$P$28="変更"</formula>
    </cfRule>
  </conditionalFormatting>
  <conditionalFormatting sqref="I37:O37">
    <cfRule type="expression" dxfId="557" priority="126">
      <formula>$P$38="中止"</formula>
    </cfRule>
    <cfRule type="expression" dxfId="556" priority="127">
      <formula>$P$38="変更"</formula>
    </cfRule>
  </conditionalFormatting>
  <conditionalFormatting sqref="I47:O47">
    <cfRule type="expression" dxfId="555" priority="124">
      <formula>$P$48="中止"</formula>
    </cfRule>
    <cfRule type="expression" dxfId="554" priority="125">
      <formula>$P$48="変更"</formula>
    </cfRule>
  </conditionalFormatting>
  <conditionalFormatting sqref="I57:O57">
    <cfRule type="expression" dxfId="553" priority="122">
      <formula>$P$58="中止"</formula>
    </cfRule>
    <cfRule type="expression" dxfId="552" priority="123">
      <formula>$P$58="変更"</formula>
    </cfRule>
  </conditionalFormatting>
  <conditionalFormatting sqref="I67:O67">
    <cfRule type="expression" dxfId="551" priority="120">
      <formula>$P$68="中止"</formula>
    </cfRule>
    <cfRule type="expression" dxfId="550" priority="121">
      <formula>$P$68="変更"</formula>
    </cfRule>
  </conditionalFormatting>
  <conditionalFormatting sqref="I77:O77">
    <cfRule type="expression" dxfId="549" priority="118">
      <formula>$P$78="中止"</formula>
    </cfRule>
    <cfRule type="expression" dxfId="548" priority="119">
      <formula>$P$78="変更"</formula>
    </cfRule>
  </conditionalFormatting>
  <conditionalFormatting sqref="I87:O87">
    <cfRule type="expression" dxfId="547" priority="116">
      <formula>$P$88="中止"</formula>
    </cfRule>
    <cfRule type="expression" dxfId="546" priority="117">
      <formula>$P$88="変更"</formula>
    </cfRule>
  </conditionalFormatting>
  <conditionalFormatting sqref="I97:O97">
    <cfRule type="expression" dxfId="545" priority="114">
      <formula>$P$98="中止"</formula>
    </cfRule>
    <cfRule type="expression" dxfId="544" priority="115">
      <formula>$P$98="変更"</formula>
    </cfRule>
  </conditionalFormatting>
  <conditionalFormatting sqref="I107:O107">
    <cfRule type="expression" dxfId="543" priority="112">
      <formula>$P$108="中止"</formula>
    </cfRule>
    <cfRule type="expression" dxfId="542" priority="113">
      <formula>$P$108="変更"</formula>
    </cfRule>
  </conditionalFormatting>
  <conditionalFormatting sqref="I117:O117">
    <cfRule type="expression" dxfId="541" priority="110">
      <formula>$P$118="中止"</formula>
    </cfRule>
    <cfRule type="expression" dxfId="540" priority="111">
      <formula>$P$118="変更"</formula>
    </cfRule>
  </conditionalFormatting>
  <conditionalFormatting sqref="I127:O127">
    <cfRule type="expression" dxfId="539" priority="108">
      <formula>$P$128="中止"</formula>
    </cfRule>
    <cfRule type="expression" dxfId="538" priority="109">
      <formula>$P$128="変更"</formula>
    </cfRule>
  </conditionalFormatting>
  <conditionalFormatting sqref="I137:O137">
    <cfRule type="expression" dxfId="537" priority="106">
      <formula>$P$138="中止"</formula>
    </cfRule>
    <cfRule type="expression" dxfId="536" priority="107">
      <formula>$P$138="変更"</formula>
    </cfRule>
  </conditionalFormatting>
  <conditionalFormatting sqref="I147:O147">
    <cfRule type="expression" dxfId="535" priority="104">
      <formula>$P$148="中止"</formula>
    </cfRule>
    <cfRule type="expression" dxfId="534" priority="105">
      <formula>$P$148="変更"</formula>
    </cfRule>
  </conditionalFormatting>
  <conditionalFormatting sqref="I157:O157">
    <cfRule type="expression" dxfId="533" priority="102">
      <formula>$P$158="中止"</formula>
    </cfRule>
    <cfRule type="expression" dxfId="532" priority="103">
      <formula>$P$158="変更"</formula>
    </cfRule>
  </conditionalFormatting>
  <conditionalFormatting sqref="I167:O167">
    <cfRule type="expression" dxfId="531" priority="100">
      <formula>$P$168="中止"</formula>
    </cfRule>
    <cfRule type="expression" dxfId="530" priority="101">
      <formula>$P$168="変更"</formula>
    </cfRule>
  </conditionalFormatting>
  <conditionalFormatting sqref="I177:O177">
    <cfRule type="expression" dxfId="529" priority="98">
      <formula>$P$178="中止"</formula>
    </cfRule>
    <cfRule type="expression" dxfId="528" priority="99">
      <formula>$P$178="変更"</formula>
    </cfRule>
  </conditionalFormatting>
  <conditionalFormatting sqref="I187:O187">
    <cfRule type="expression" dxfId="527" priority="96">
      <formula>$P$188="中止"</formula>
    </cfRule>
    <cfRule type="expression" dxfId="526" priority="97">
      <formula>$P$188="変更"</formula>
    </cfRule>
  </conditionalFormatting>
  <conditionalFormatting sqref="I197:O197">
    <cfRule type="expression" dxfId="525" priority="94">
      <formula>$P$198="中止"</formula>
    </cfRule>
    <cfRule type="expression" dxfId="524" priority="95">
      <formula>$P$198="変更"</formula>
    </cfRule>
  </conditionalFormatting>
  <conditionalFormatting sqref="S7:V16">
    <cfRule type="expression" dxfId="523" priority="53">
      <formula>$P$8="変更"</formula>
    </cfRule>
    <cfRule type="expression" dxfId="522" priority="39">
      <formula>$P$7="報告済"</formula>
    </cfRule>
  </conditionalFormatting>
  <conditionalFormatting sqref="S17:V26">
    <cfRule type="expression" dxfId="521" priority="37">
      <formula>$P$17="報告済"</formula>
    </cfRule>
    <cfRule type="expression" dxfId="520" priority="38">
      <formula>$P$18="変更"</formula>
    </cfRule>
  </conditionalFormatting>
  <conditionalFormatting sqref="S27:V36">
    <cfRule type="expression" dxfId="519" priority="35">
      <formula>$P$27="報告済"</formula>
    </cfRule>
    <cfRule type="expression" dxfId="518" priority="36">
      <formula>$P$28="変更"</formula>
    </cfRule>
  </conditionalFormatting>
  <conditionalFormatting sqref="S37:V46">
    <cfRule type="expression" dxfId="517" priority="33">
      <formula>$P$37="報告済"</formula>
    </cfRule>
    <cfRule type="expression" dxfId="516" priority="34">
      <formula>$P$38="変更"</formula>
    </cfRule>
  </conditionalFormatting>
  <conditionalFormatting sqref="S47:V56">
    <cfRule type="expression" dxfId="515" priority="31">
      <formula>$P$47="報告済"</formula>
    </cfRule>
    <cfRule type="expression" dxfId="514" priority="32">
      <formula>$P$48="変更"</formula>
    </cfRule>
  </conditionalFormatting>
  <conditionalFormatting sqref="S57:V66">
    <cfRule type="expression" dxfId="513" priority="29">
      <formula>$P$57="報告済"</formula>
    </cfRule>
    <cfRule type="expression" dxfId="512" priority="30">
      <formula>$P$58="変更"</formula>
    </cfRule>
  </conditionalFormatting>
  <conditionalFormatting sqref="S67:V76">
    <cfRule type="expression" dxfId="511" priority="27">
      <formula>$P$67="報告済"</formula>
    </cfRule>
    <cfRule type="expression" dxfId="510" priority="28">
      <formula>$P$68="変更"</formula>
    </cfRule>
  </conditionalFormatting>
  <conditionalFormatting sqref="S77:V86">
    <cfRule type="expression" dxfId="509" priority="25">
      <formula>$P$77="報告済"</formula>
    </cfRule>
    <cfRule type="expression" dxfId="508" priority="26">
      <formula>$P$78="変更"</formula>
    </cfRule>
  </conditionalFormatting>
  <conditionalFormatting sqref="S87:V96">
    <cfRule type="expression" dxfId="507" priority="23">
      <formula>$P$87="報告済"</formula>
    </cfRule>
    <cfRule type="expression" dxfId="506" priority="24">
      <formula>$P$88="変更"</formula>
    </cfRule>
  </conditionalFormatting>
  <conditionalFormatting sqref="S97:V106">
    <cfRule type="expression" dxfId="505" priority="21">
      <formula>$P$97="報告済"</formula>
    </cfRule>
    <cfRule type="expression" dxfId="504" priority="22">
      <formula>$P$98="変更"</formula>
    </cfRule>
  </conditionalFormatting>
  <conditionalFormatting sqref="S107:V116">
    <cfRule type="expression" dxfId="503" priority="19">
      <formula>$P$107="報告済"</formula>
    </cfRule>
    <cfRule type="expression" dxfId="502" priority="20">
      <formula>$P$108="変更"</formula>
    </cfRule>
  </conditionalFormatting>
  <conditionalFormatting sqref="S117:V126">
    <cfRule type="expression" dxfId="501" priority="17">
      <formula>$P$117="報告済"</formula>
    </cfRule>
    <cfRule type="expression" dxfId="500" priority="18">
      <formula>$P$118="変更"</formula>
    </cfRule>
  </conditionalFormatting>
  <conditionalFormatting sqref="S127:V136">
    <cfRule type="expression" dxfId="499" priority="15">
      <formula>$P$127="報告済"</formula>
    </cfRule>
    <cfRule type="expression" dxfId="498" priority="16">
      <formula>$P$128="変更"</formula>
    </cfRule>
  </conditionalFormatting>
  <conditionalFormatting sqref="S137:V146">
    <cfRule type="expression" dxfId="497" priority="13">
      <formula>$P$137="報告済"</formula>
    </cfRule>
    <cfRule type="expression" dxfId="496" priority="14">
      <formula>$P$138="変更"</formula>
    </cfRule>
  </conditionalFormatting>
  <conditionalFormatting sqref="S147:V156">
    <cfRule type="expression" dxfId="495" priority="11">
      <formula>$P$147="報告済"</formula>
    </cfRule>
    <cfRule type="expression" dxfId="494" priority="12">
      <formula>$P$148="変更"</formula>
    </cfRule>
  </conditionalFormatting>
  <conditionalFormatting sqref="S157:V166">
    <cfRule type="expression" dxfId="493" priority="9">
      <formula>$P$157="報告済"</formula>
    </cfRule>
    <cfRule type="expression" dxfId="492" priority="10">
      <formula>$P$158="変更"</formula>
    </cfRule>
  </conditionalFormatting>
  <conditionalFormatting sqref="S167:V176">
    <cfRule type="expression" dxfId="491" priority="7">
      <formula>$P$167="報告済"</formula>
    </cfRule>
    <cfRule type="expression" dxfId="490" priority="8">
      <formula>$P$168="変更"</formula>
    </cfRule>
  </conditionalFormatting>
  <conditionalFormatting sqref="S177:V186">
    <cfRule type="expression" dxfId="489" priority="5">
      <formula>$P$177="報告済"</formula>
    </cfRule>
    <cfRule type="expression" dxfId="488" priority="6">
      <formula>$P$178="変更"</formula>
    </cfRule>
  </conditionalFormatting>
  <conditionalFormatting sqref="S187:V196">
    <cfRule type="expression" dxfId="487" priority="3">
      <formula>$P$187="報告済"</formula>
    </cfRule>
    <cfRule type="expression" dxfId="486" priority="4">
      <formula>$P$188="変更"</formula>
    </cfRule>
  </conditionalFormatting>
  <conditionalFormatting sqref="S197:V206">
    <cfRule type="expression" dxfId="485" priority="1">
      <formula>$P$197="報告済"</formula>
    </cfRule>
    <cfRule type="expression" dxfId="484" priority="2">
      <formula>$P$198="変更"</formula>
    </cfRule>
  </conditionalFormatting>
  <dataValidations count="11">
    <dataValidation type="whole" operator="lessThan" allowBlank="1" showInputMessage="1" showErrorMessage="1" errorTitle="自動計算です。" error="[キャンセル]をクリックしてください。" sqref="M7:O7 M197:O197 M17:O17 M27:O27 M37:O37 M47:O47 M57:O57 M67:O67 M77:O77 M87:O87 M97:O97 M107:O107 M117:O117 M127:O127 M137:O137 M147:O147 M157:O157 M167:O167 M177:O177 M187:O187 L7:L206 L6:O6 T7:V7 T197:V197 T17:V17 T27:V27 T37:V37 T47:V47 T57:V57 T67:V67 T77:V77 T87:V87 T97:V97 T107:V107 T117:V117 T127:V127 T137:V137 T147:V147 T157:V157 T167:V167 T177:V177 T187:V187 S7:S206 S6:V6" xr:uid="{00000000-0002-0000-3500-000000000000}">
      <formula1>0</formula1>
    </dataValidation>
    <dataValidation type="whole" imeMode="off" operator="lessThan" allowBlank="1" showInputMessage="1" showErrorMessage="1" errorTitle="入力不要です。" error="[キャンセル]をクリックしてください。" sqref="W27:Y27 W37:Y37 W47:Y47 W57:Y57 W67:Y67 W77:Y77 W87:Y87 W97:Y97 W107:Y107 W117:Y117 W127:Y127 W137:Y137 W147:Y147 W157:Y157 W167:Y167 W177:Y177 W187:Y187 W197:Y197 W17:Y17" xr:uid="{00000000-0002-0000-3500-000001000000}">
      <formula1>0</formula1>
    </dataValidation>
    <dataValidation type="whole" operator="lessThan" allowBlank="1" showInputMessage="1" showErrorMessage="1" errorTitle="入力不要です。" error="[キャンセル]をクリックしてください。" sqref="Q18:Q23 Q198:Q203 Q188:Q193 Q178:Q183 Q168:Q173 Q158:Q163 Q148:Q153 Q138:Q143 Q128:Q133 Q118:Q123 Q108:Q113 Q98:Q103 Q88:Q93 Q78:Q83 Q68:Q73 Q58:Q63 Q48:Q53 Q38:Q43 Q28:Q33 Q205:Q206 K198:K205 R198:R205 R188:R195 R178:R185 R168:R175 R158:R165 R148:R155 R138:R145 R128:R135 R118:R125 R108:R115 R98:R105 R88:R95 R78:R85 R68:R75 R58:R65 R48:R55 R38:R45 Q8:Q13 R28:R35 K8:K15 R8:R15 I8:I16 I18:I26 I198:I206 K178:K185 R18:R25 K158:K165 I178:I186 K138:K145 I158:I166 K118:K125 I138:I146 K98:K105 I118:I126 K78:K85 I98:I106 K58:K65 I78:I86 K38:K45 I58:I66 I38:I46 K18:K25 K28:K35 I28:I36 K48:K55 I48:I56 K68:K75 I68:I76 K88:K95 I88:I96 K108:K115 I108:I116 K128:K135 I128:I136 K148:K155 I148:I156 K168:K175 I168:I176 K188:K195 I188:I196 Q195:Q196 Q185:Q186 Q175:Q176 Q165:Q166 Q155:Q156 Q145:Q146 Q135:Q136 Q125:Q126 Q115:Q116 Q105:Q106 Q95:Q96 Q85:Q86 Q75:Q76 Q65:Q66 Q55:Q56 Q45:Q46 Q35:Q36 Q25:Q26 Q15:Q16 I17:K17 I27:K27 I37:K37 I47:K47 I57:K57 I67:K67 I77:K77 I87:K87 I97:K97 I107:K107 I117:K117 I127:K127 I137:K137 I147:K147 I157:K157 I167:K167 I177:K177 I187:K187 I197:K197 I7:K7" xr:uid="{00000000-0002-0000-3500-000002000000}">
      <formula1>0</formula1>
    </dataValidation>
    <dataValidation type="whole" imeMode="off" operator="lessThan" allowBlank="1" showInputMessage="1" showErrorMessage="1" errorTitle="入力不要です。" error="申請時作成の「7.積算内訳」シートを反映しています。[キャンセル]をクリックして戻ってください。" sqref="B7:B206 D7:H206 C7 C17 C27 C37 C47 C57 C67 C77 C87 C97 C107 C117 C127 C137 C147 C157 C167 C177 C187 C197" xr:uid="{00000000-0002-0000-3500-000003000000}">
      <formula1>0</formula1>
    </dataValidation>
    <dataValidation allowBlank="1" showInputMessage="1" showErrorMessage="1" promptTitle="金額単位は「円」です。" prompt="間違いはありませんか？" sqref="T78 T18 T28 T38 T48 T58 T188 T68 T88 T98 T108 T118 T128 T138 T148 T158 T168 T178 T8 M198 T198" xr:uid="{00000000-0002-0000-3500-000004000000}"/>
    <dataValidation type="whole" operator="lessThan" allowBlank="1" showInputMessage="1" showErrorMessage="1" errorTitle="民間企業は対象外です。" error="[キャンセル]をクリックしてください。なお補助対象は実施要領をご確認ください。" sqref="M195 M185 M175 M165 M155 M145 M135 M125 M115 M105 M95 M85 M75 M65 M55 M45 M35 M25 T15 M15 T195 T185 T175 T165 T155 T145 T135 T125 T115 T105 T95 T75 M205 T65 T55 T45 T35 T25 T85 T205" xr:uid="{00000000-0002-0000-3500-000005000000}">
      <formula1>0</formula1>
    </dataValidation>
    <dataValidation allowBlank="1" showInputMessage="1" showErrorMessage="1" promptTitle="その他を計上する場合" prompt="内容を「D16セル」に入力してください。" sqref="M16:O16 T16:V16 M26:O26 M36:O36 M46:O46 M56:O56 M66:O66 M76:O76 M86:O86 M96:O96 M106:O106 M116:O116 M126:O126 M136:O136 M146:O146 M156:O156 M166:O166 M176:O176 M186:O186 M196:O196 M206:O206 T76:V76 T86:V86 T26:V26 T36:V36 T46:V46 T56:V56 T66:V66 T96:V96 T106:V106 T116:V116 T126:V126 T136:V136 T146:V146 T156:V156 T166:V166 T176:V176 T186:V186 T196:V196 T206:V206" xr:uid="{00000000-0002-0000-3500-000006000000}"/>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W7:Y7 C8:C13 C15:C16 C18:C23 C25:C26 C28:C33 C35:C36 C38:C43 C45:C46 C48:C53 C55:C56 C58:C63 C65:C66 C68:C73 C75:C76 C78:C83 C85:C86 C88:C93 C95:C96 C98:C103 C105:C106 C108:C113 C115:C116 C118:C123 C125:C126 C128:C133 C135:C136 C138:C143 C145:C146 C148:C153 C155:C156 C158:C163 C165:C166 C168:C173 C175:C176 C178:C183 C185:C186 C188:C193 C195:C196 C198:C203 C205:C206 J8:J13 J15:J16 J18:J23 J25:J26 J28:J33 J35:J36 J38:J43 J45:J46 J48:J53 J55:J56 J58:J63 J65:J66 J68:J73 J75:J76 J78:J83 J85:J86 J88:J93 J95:J96 J98:J103 J105:J106 J108:J113 J115:J116 J118:J123 J125:J126 J128:J133 J135:J136 J138:J143 J145:J146 J148:J153 J155:J156 J158:J163 J165:J166 J168:J173 J175:J176 J178:J183 J185:J186 J188:J193 J195:J196 J198:J203 J205:J206" xr:uid="{00000000-0002-0000-3500-000007000000}">
      <formula1>100000000000</formula1>
    </dataValidation>
    <dataValidation type="whole" imeMode="off" operator="lessThan" allowBlank="1" showInputMessage="1" showErrorMessage="1" errorTitle="入力不要です。" error="４・申請事業内容シートに記載した活動が自動的に反映されます。[キャンセル]をクリックして戻ってください。" sqref="E6:H6" xr:uid="{00000000-0002-0000-3500-000008000000}">
      <formula1>0</formula1>
    </dataValidation>
    <dataValidation type="whole" operator="lessThan" allowBlank="1" showInputMessage="1" showErrorMessage="1" sqref="P198:P206 P188:P196 P178:P186 P168:P176 P158:P166 P148:P156 P138:P146 P128:P136 P118:P126 P108:P116 P98:P106 P88:P96 P78:P86 P68:P76 P58:P66 P48:P56 P38:P46 P28:P36 P18:P26 P8:P16" xr:uid="{00000000-0002-0000-3500-000009000000}">
      <formula1>0</formula1>
    </dataValidation>
    <dataValidation type="whole" operator="lessThan" allowBlank="1" showInputMessage="1" showErrorMessage="1" errorTitle="入力できません。" error="［キャンセル］をクリックしてください。" sqref="P197:R197 P187:R187 P177:R177 P167:R167 P157:R157 P147:R147 P137:R137 P127:R127 P117:R117 P107:R107 P97:R97 P87:R87 P77:R77 P67:R67 P57:R57 P47:R47 P37:R37 P27:R27 P17:R17 P7:R7" xr:uid="{00000000-0002-0000-3500-00000A000000}">
      <formula1>0</formula1>
    </dataValidation>
  </dataValidations>
  <pageMargins left="0.59055118110236227" right="0.39370078740157483" top="0.78740157480314965" bottom="0.27559055118110237" header="0.31496062992125984" footer="0.15748031496062992"/>
  <pageSetup paperSize="8" scale="51" fitToHeight="0" orientation="landscape" r:id="rId1"/>
  <headerFooter>
    <oddHeader>&amp;L様式８（別添１）</oddHeader>
    <oddFooter>&amp;C&amp;"ＭＳ Ｐゴシック,標準"&amp;10&amp;P / &amp;N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7030A0"/>
    <pageSetUpPr fitToPage="1"/>
  </sheetPr>
  <dimension ref="A1:AA512"/>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16.08203125" style="150" customWidth="1"/>
    <col min="4" max="4" width="21.33203125" style="150" customWidth="1"/>
    <col min="5" max="8" width="14.33203125" style="150" customWidth="1"/>
    <col min="9" max="9" width="6.83203125" style="150" customWidth="1"/>
    <col min="10" max="10" width="16.08203125" style="150" customWidth="1"/>
    <col min="11" max="11" width="21.33203125" style="150" customWidth="1"/>
    <col min="12" max="15" width="14.33203125" style="150" customWidth="1"/>
    <col min="16" max="16" width="6.83203125" style="150" customWidth="1"/>
    <col min="17" max="17" width="16.08203125" style="150" customWidth="1"/>
    <col min="18" max="18" width="21.33203125" style="150" customWidth="1"/>
    <col min="19" max="22" width="14.33203125" style="150" customWidth="1"/>
    <col min="23" max="23" width="21.5" style="150" customWidth="1"/>
    <col min="24" max="24" width="10.08203125" style="150" customWidth="1"/>
    <col min="25" max="25" width="9" style="150"/>
    <col min="26" max="26" width="1.58203125" style="150" customWidth="1"/>
    <col min="27" max="16384" width="9" style="150"/>
  </cols>
  <sheetData>
    <row r="1" spans="2:27" ht="9" customHeight="1"/>
    <row r="2" spans="2:27" s="178" customFormat="1" ht="18.75" customHeight="1" thickBot="1">
      <c r="B2" s="151" t="s">
        <v>594</v>
      </c>
      <c r="D2" s="652"/>
      <c r="I2" s="151"/>
      <c r="K2" s="652"/>
      <c r="P2" s="151"/>
      <c r="R2" s="652"/>
      <c r="X2" s="1587" t="s">
        <v>178</v>
      </c>
      <c r="Y2" s="1587"/>
    </row>
    <row r="3" spans="2:27" s="178" customFormat="1" ht="27" customHeight="1" thickBot="1">
      <c r="B3" s="1577" t="s">
        <v>542</v>
      </c>
      <c r="C3" s="1578"/>
      <c r="D3" s="1578"/>
      <c r="E3" s="1578"/>
      <c r="F3" s="1578"/>
      <c r="G3" s="1578"/>
      <c r="H3" s="1579"/>
      <c r="I3" s="1613" t="s">
        <v>592</v>
      </c>
      <c r="J3" s="1578"/>
      <c r="K3" s="1578"/>
      <c r="L3" s="1578"/>
      <c r="M3" s="1578"/>
      <c r="N3" s="1578"/>
      <c r="O3" s="1578"/>
      <c r="P3" s="1580" t="s">
        <v>593</v>
      </c>
      <c r="Q3" s="1581"/>
      <c r="R3" s="1581"/>
      <c r="S3" s="1581"/>
      <c r="T3" s="1581"/>
      <c r="U3" s="1581"/>
      <c r="V3" s="1581"/>
      <c r="W3" s="1581"/>
      <c r="X3" s="1581"/>
      <c r="Y3" s="1582"/>
    </row>
    <row r="4" spans="2:27" ht="22.5" customHeight="1">
      <c r="B4" s="1591" t="s">
        <v>179</v>
      </c>
      <c r="C4" s="1592"/>
      <c r="D4" s="1236"/>
      <c r="E4" s="1220" t="s">
        <v>544</v>
      </c>
      <c r="F4" s="1236" t="s">
        <v>181</v>
      </c>
      <c r="G4" s="1236"/>
      <c r="H4" s="1590"/>
      <c r="I4" s="1588" t="s">
        <v>179</v>
      </c>
      <c r="J4" s="1127"/>
      <c r="K4" s="1084"/>
      <c r="L4" s="1163" t="s">
        <v>544</v>
      </c>
      <c r="M4" s="1085" t="s">
        <v>181</v>
      </c>
      <c r="N4" s="1085"/>
      <c r="O4" s="1622"/>
      <c r="P4" s="1588" t="s">
        <v>179</v>
      </c>
      <c r="Q4" s="1127"/>
      <c r="R4" s="1084"/>
      <c r="S4" s="1163" t="s">
        <v>544</v>
      </c>
      <c r="T4" s="1085" t="s">
        <v>181</v>
      </c>
      <c r="U4" s="1085"/>
      <c r="V4" s="1617"/>
      <c r="W4" s="1164" t="s">
        <v>182</v>
      </c>
      <c r="X4" s="1084" t="s">
        <v>183</v>
      </c>
      <c r="Y4" s="1166"/>
    </row>
    <row r="5" spans="2:27" ht="30.75" customHeight="1" thickBot="1">
      <c r="B5" s="1620"/>
      <c r="C5" s="1615"/>
      <c r="D5" s="1616"/>
      <c r="E5" s="1621"/>
      <c r="F5" s="725" t="s">
        <v>545</v>
      </c>
      <c r="G5" s="725" t="s">
        <v>185</v>
      </c>
      <c r="H5" s="726" t="s">
        <v>230</v>
      </c>
      <c r="I5" s="1614"/>
      <c r="J5" s="1615"/>
      <c r="K5" s="1616"/>
      <c r="L5" s="1163"/>
      <c r="M5" s="245" t="s">
        <v>545</v>
      </c>
      <c r="N5" s="245" t="s">
        <v>185</v>
      </c>
      <c r="O5" s="653" t="s">
        <v>230</v>
      </c>
      <c r="P5" s="1614"/>
      <c r="Q5" s="1615"/>
      <c r="R5" s="1616"/>
      <c r="S5" s="1163"/>
      <c r="T5" s="245" t="s">
        <v>545</v>
      </c>
      <c r="U5" s="245" t="s">
        <v>185</v>
      </c>
      <c r="V5" s="375" t="s">
        <v>230</v>
      </c>
      <c r="W5" s="1618"/>
      <c r="X5" s="1616"/>
      <c r="Y5" s="1619"/>
    </row>
    <row r="6" spans="2:27" ht="33" customHeight="1" thickBot="1">
      <c r="B6" s="1516" t="s">
        <v>443</v>
      </c>
      <c r="C6" s="1183"/>
      <c r="D6" s="1183"/>
      <c r="E6" s="264">
        <f>SUM(E7,E17,E27,E37,E47,E57,E67,E77,E87,E97,E107,E117,E127,E137,E147,E157,E167,E177,E187,E197,E207,E217,E227,E237,E247,E257,E267,E277,E287,E297,E307,E317,E327,E337,E347,E357,E367,E377,E387,E397,E407,E417,E427,E437,E447,E457,E467,E477,E487,E497)</f>
        <v>0</v>
      </c>
      <c r="F6" s="264">
        <f t="shared" ref="F6:H6" si="0">SUM(F7,F17,F27,F37,F47,F57,F67,F77,F87,F97,F107,F117,F127,F137,F147,F157,F167,F177,F187,F197,F207,F217,F227,F237,F247,F257,F267,F277,F287,F297,F307,F317,F327,F337,F347,F357,F367,F377,F387,F397,F407,F417,F427,F437,F447,F457,F467,F477,F487,F497)</f>
        <v>0</v>
      </c>
      <c r="G6" s="264">
        <f t="shared" si="0"/>
        <v>0</v>
      </c>
      <c r="H6" s="654">
        <f t="shared" si="0"/>
        <v>0</v>
      </c>
      <c r="I6" s="1516" t="s">
        <v>443</v>
      </c>
      <c r="J6" s="1183"/>
      <c r="K6" s="1183"/>
      <c r="L6" s="264">
        <f>SUM(L7,L17,L27,L37,L47,L57,L67,L77,L87,L97,L107,L117,L127,L137,L147,L157,L167,L177,L187,L197,L207,L217,L227,L237,L247,L257,L267,L277,L287,L297,L307,L317,L327,L337,L347,L357,L367,L377,L387,L397,L407,L417,L427,L437,L447,L457,L467,L477,L487,L497)</f>
        <v>0</v>
      </c>
      <c r="M6" s="264">
        <f t="shared" ref="M6:O6" si="1">SUM(M7,M17,M27,M37,M47,M57,M67,M77,M87,M97,M107,M117,M127,M137,M147,M157,M167,M177,M187,M197,M207,M217,M227,M237,M247,M257,M267,M277,M287,M297,M307,M317,M327,M337,M347,M357,M367,M377,M387,M397,M407,M417,M427,M437,M447,M457,M467,M477,M487,M497)</f>
        <v>0</v>
      </c>
      <c r="N6" s="264">
        <f t="shared" si="1"/>
        <v>0</v>
      </c>
      <c r="O6" s="654">
        <f t="shared" si="1"/>
        <v>0</v>
      </c>
      <c r="P6" s="1516" t="s">
        <v>443</v>
      </c>
      <c r="Q6" s="1183"/>
      <c r="R6" s="1183"/>
      <c r="S6" s="264">
        <f>SUM(S7,S17,S27,S37,S47,S57,S67,S77,S87,S97,S107,S117,S127,S137,S147,S157,S167,S177,S187,S197,S207,S217,S227,S237,S247,S257,S267,S277,S287,S297,S307,S317,S327,S337,S347,S357,S367,S377,S387,S397,S407,S417,S427,S437,S447,S457,S467,S477,S487,S497)</f>
        <v>0</v>
      </c>
      <c r="T6" s="264">
        <f t="shared" ref="T6:V6" si="2">SUM(T7,T17,T27,T37,T47,T57,T67,T77,T87,T97,T107,T117,T127,T137,T147,T157,T167,T177,T187,T197,T207,T217,T227,T237,T247,T257,T267,T277,T287,T297,T307,T317,T327,T337,T347,T357,T367,T377,T387,T397,T407,T417,T427,T437,T447,T457,T467,T477,T487,T497)</f>
        <v>0</v>
      </c>
      <c r="U6" s="264">
        <f t="shared" si="2"/>
        <v>0</v>
      </c>
      <c r="V6" s="654">
        <f t="shared" si="2"/>
        <v>0</v>
      </c>
      <c r="W6" s="247"/>
      <c r="X6" s="1178"/>
      <c r="Y6" s="1179"/>
    </row>
    <row r="7" spans="2:27" ht="40.5" customHeight="1" thickTop="1">
      <c r="B7" s="266" t="str">
        <f>IF('①4.事業内容（販促）'!B5="","",'①4.事業内容（販促）'!B5)</f>
        <v/>
      </c>
      <c r="C7" s="1184" t="str">
        <f>IF('①4.事業内容（販促）'!C5="","",'①4.事業内容（販促）'!C5)</f>
        <v/>
      </c>
      <c r="D7" s="1185"/>
      <c r="E7" s="265">
        <f>SUM(E8:E16)</f>
        <v>0</v>
      </c>
      <c r="F7" s="265">
        <f>SUM(F8:F16)</f>
        <v>0</v>
      </c>
      <c r="G7" s="265">
        <f>SUM(G8:G16)</f>
        <v>0</v>
      </c>
      <c r="H7" s="655">
        <f>SUM(H8:H16)</f>
        <v>0</v>
      </c>
      <c r="I7" s="663" t="str">
        <f>IF(B7="","",IF(I8="中止","",B7))</f>
        <v/>
      </c>
      <c r="J7" s="1184" t="str">
        <f>IF('⑦2.変更活動積算内訳（販促）'!J7="","",'⑦2.変更活動積算内訳（販促）'!J7)</f>
        <v/>
      </c>
      <c r="K7" s="1185" t="str">
        <f>IF('⑦2.変更活動積算内訳（PR）'!K7="","",'⑦2.変更活動積算内訳（PR）'!K7)</f>
        <v/>
      </c>
      <c r="L7" s="265" t="str">
        <f>IF(SUM(L8:L16)=0,"",SUM(L8:L16))</f>
        <v/>
      </c>
      <c r="M7" s="265" t="str">
        <f>IF(SUM(M8:M16)=0,"",SUM(M8:M16))</f>
        <v/>
      </c>
      <c r="N7" s="265" t="str">
        <f>IF(SUM(N8:N16)=0,"",SUM(N8:N16))</f>
        <v/>
      </c>
      <c r="O7" s="265" t="str">
        <f>IF(SUM(O8:O16)=0,"",SUM(O8:O16))</f>
        <v/>
      </c>
      <c r="P7" s="663" t="str">
        <f>IF(I7="","",IF('⑧1.活動計画変更（販促）'!B8="報告済","報告済",I7))</f>
        <v/>
      </c>
      <c r="Q7" s="1184" t="str">
        <f>IF(J7="","",IF('⑧1.活動計画変更（販促）'!C8="変更",'⑧1.活動計画変更（販促）'!D8,IF('⑧1.活動計画変更（販促）'!C8="中止","",'⑧2.変更活動積算内訳（販促）'!J7)))</f>
        <v/>
      </c>
      <c r="R7" s="1185"/>
      <c r="S7" s="265" t="str">
        <f>IF(SUM(S8:S16)=0,"",SUM(S8:S16))</f>
        <v/>
      </c>
      <c r="T7" s="265" t="str">
        <f>IF(SUM(T8:T16)=0,"",SUM(T8:T16))</f>
        <v/>
      </c>
      <c r="U7" s="265" t="str">
        <f>IF(SUM(U8:U16)=0,"",SUM(U8:U16))</f>
        <v/>
      </c>
      <c r="V7" s="265" t="str">
        <f>IF(SUM(V8:V16)=0,"",SUM(V8:V16))</f>
        <v/>
      </c>
      <c r="W7" s="248"/>
      <c r="X7" s="1180"/>
      <c r="Y7" s="1181"/>
      <c r="Z7" s="237"/>
      <c r="AA7" s="158" t="s">
        <v>107</v>
      </c>
    </row>
    <row r="8" spans="2:27" ht="18.75" customHeight="1">
      <c r="B8" s="1175"/>
      <c r="C8" s="249" t="s">
        <v>188</v>
      </c>
      <c r="D8" s="250"/>
      <c r="E8" s="270">
        <f>SUM(F8:H8)</f>
        <v>0</v>
      </c>
      <c r="F8" s="270" t="str">
        <f>IF('①7.積算内訳（販促）'!F7="","",'①7.積算内訳（販促）'!F7)</f>
        <v/>
      </c>
      <c r="G8" s="270" t="str">
        <f>IF('①7.積算内訳（販促）'!G7="","",'①7.積算内訳（販促）'!G7)</f>
        <v/>
      </c>
      <c r="H8" s="656" t="str">
        <f>IF('①7.積算内訳（販促）'!H7="","",'①7.積算内訳（販促）'!H7)</f>
        <v/>
      </c>
      <c r="I8" s="1569" t="str">
        <f>IF('⑦1.活動計画変更（販促）'!C7="選択","",IF('⑦1.活動計画変更（販促）'!C7="変更",'⑦1.活動計画変更（販促）'!C7,IF('⑦1.活動計画変更（販促）'!C7="中止","中止","")))</f>
        <v/>
      </c>
      <c r="J8" s="249" t="s">
        <v>188</v>
      </c>
      <c r="K8" s="250"/>
      <c r="L8" s="270" t="str">
        <f>IF(SUM(M8:O8)=0,"",SUM(M8:O8))</f>
        <v/>
      </c>
      <c r="M8" s="270" t="str">
        <f>IF('⑦2.変更活動積算内訳（販促）'!M8="","",'⑦2.変更活動積算内訳（販促）'!M8)</f>
        <v/>
      </c>
      <c r="N8" s="270" t="str">
        <f>IF('⑦2.変更活動積算内訳（販促）'!N8="","",'⑦2.変更活動積算内訳（販促）'!N8)</f>
        <v/>
      </c>
      <c r="O8" s="270" t="str">
        <f>IF('⑦2.変更活動積算内訳（販促）'!O8="","",'⑦2.変更活動積算内訳（販促）'!O8)</f>
        <v/>
      </c>
      <c r="P8" s="1569" t="str">
        <f>IF('⑧1.活動計画変更（販促）'!C8="選択","",IF('⑧1.活動計画変更（販促）'!C8="変更","変更",IF('⑧1.活動計画変更（販促）'!C8="中止","中止","")))</f>
        <v/>
      </c>
      <c r="Q8" s="249" t="s">
        <v>188</v>
      </c>
      <c r="R8" s="250"/>
      <c r="S8" s="270" t="str">
        <f>IF(SUM(T8:V8)=0,"",SUM(T8:V8))</f>
        <v/>
      </c>
      <c r="T8" s="251" t="str">
        <f>IF(M8="","",IF(P$8="中止","",M8))</f>
        <v/>
      </c>
      <c r="U8" s="251" t="str">
        <f>IF(N8="","",IF(P$8="中止","",N8))</f>
        <v/>
      </c>
      <c r="V8" s="251" t="str">
        <f>IF(O8="","",IF(P$8="中止","",O8))</f>
        <v/>
      </c>
      <c r="W8" s="1170"/>
      <c r="X8" s="1173"/>
      <c r="Y8" s="1174"/>
      <c r="Z8" s="237"/>
      <c r="AA8" s="163" t="s">
        <v>108</v>
      </c>
    </row>
    <row r="9" spans="2:27" ht="18.75" customHeight="1">
      <c r="B9" s="1176"/>
      <c r="C9" s="252" t="s">
        <v>189</v>
      </c>
      <c r="D9" s="253"/>
      <c r="E9" s="271">
        <f t="shared" ref="E9:E15" si="3">SUM(F9:H9)</f>
        <v>0</v>
      </c>
      <c r="F9" s="271" t="str">
        <f>IF('①7.積算内訳（販促）'!F8="","",'①7.積算内訳（販促）'!F8)</f>
        <v/>
      </c>
      <c r="G9" s="271" t="str">
        <f>IF('①7.積算内訳（販促）'!G8="","",'①7.積算内訳（販促）'!G8)</f>
        <v/>
      </c>
      <c r="H9" s="657" t="str">
        <f>IF('①7.積算内訳（販促）'!H8="","",'①7.積算内訳（販促）'!H8)</f>
        <v/>
      </c>
      <c r="I9" s="1570"/>
      <c r="J9" s="252" t="s">
        <v>189</v>
      </c>
      <c r="K9" s="253"/>
      <c r="L9" s="271" t="str">
        <f t="shared" ref="L9:L16" si="4">IF(SUM(M9:O9)=0,"",SUM(M9:O9))</f>
        <v/>
      </c>
      <c r="M9" s="271" t="str">
        <f>IF('⑦2.変更活動積算内訳（販促）'!M9="","",'⑦2.変更活動積算内訳（販促）'!M9)</f>
        <v/>
      </c>
      <c r="N9" s="271" t="str">
        <f>IF('⑦2.変更活動積算内訳（販促）'!N9="","",'⑦2.変更活動積算内訳（販促）'!N9)</f>
        <v/>
      </c>
      <c r="O9" s="271" t="str">
        <f>IF('⑦2.変更活動積算内訳（販促）'!O9="","",'⑦2.変更活動積算内訳（販促）'!O9)</f>
        <v/>
      </c>
      <c r="P9" s="1570"/>
      <c r="Q9" s="252" t="s">
        <v>189</v>
      </c>
      <c r="R9" s="253"/>
      <c r="S9" s="271" t="str">
        <f t="shared" ref="S9:S16" si="5">IF(SUM(T9:V9)=0,"",SUM(T9:V9))</f>
        <v/>
      </c>
      <c r="T9" s="254" t="str">
        <f t="shared" ref="T9:T16" si="6">IF(M9="","",IF(P$8="中止","",M9))</f>
        <v/>
      </c>
      <c r="U9" s="254" t="str">
        <f t="shared" ref="U9:U16" si="7">IF(N9="","",IF(P$8="中止","",N9))</f>
        <v/>
      </c>
      <c r="V9" s="254" t="str">
        <f t="shared" ref="V9:V16" si="8">IF(O9="","",IF(P$8="中止","",O9))</f>
        <v/>
      </c>
      <c r="W9" s="1171"/>
      <c r="X9" s="1168"/>
      <c r="Y9" s="1169"/>
      <c r="Z9" s="240"/>
      <c r="AA9" s="123"/>
    </row>
    <row r="10" spans="2:27" ht="18.75" customHeight="1">
      <c r="B10" s="1176"/>
      <c r="C10" s="252" t="s">
        <v>190</v>
      </c>
      <c r="D10" s="253"/>
      <c r="E10" s="271">
        <f t="shared" si="3"/>
        <v>0</v>
      </c>
      <c r="F10" s="271" t="str">
        <f>IF('①7.積算内訳（販促）'!F9="","",'①7.積算内訳（販促）'!F9)</f>
        <v/>
      </c>
      <c r="G10" s="271" t="str">
        <f>IF('①7.積算内訳（販促）'!G9="","",'①7.積算内訳（販促）'!G9)</f>
        <v/>
      </c>
      <c r="H10" s="657" t="str">
        <f>IF('①7.積算内訳（販促）'!H9="","",'①7.積算内訳（販促）'!H9)</f>
        <v/>
      </c>
      <c r="I10" s="1570"/>
      <c r="J10" s="252" t="s">
        <v>190</v>
      </c>
      <c r="K10" s="253"/>
      <c r="L10" s="271" t="str">
        <f t="shared" si="4"/>
        <v/>
      </c>
      <c r="M10" s="271" t="str">
        <f>IF('⑦2.変更活動積算内訳（販促）'!M10="","",'⑦2.変更活動積算内訳（販促）'!M10)</f>
        <v/>
      </c>
      <c r="N10" s="271" t="str">
        <f>IF('⑦2.変更活動積算内訳（販促）'!N10="","",'⑦2.変更活動積算内訳（販促）'!N10)</f>
        <v/>
      </c>
      <c r="O10" s="271" t="str">
        <f>IF('⑦2.変更活動積算内訳（販促）'!O10="","",'⑦2.変更活動積算内訳（販促）'!O10)</f>
        <v/>
      </c>
      <c r="P10" s="1570"/>
      <c r="Q10" s="252" t="s">
        <v>190</v>
      </c>
      <c r="R10" s="253"/>
      <c r="S10" s="271" t="str">
        <f t="shared" si="5"/>
        <v/>
      </c>
      <c r="T10" s="254" t="str">
        <f t="shared" si="6"/>
        <v/>
      </c>
      <c r="U10" s="254" t="str">
        <f t="shared" si="7"/>
        <v/>
      </c>
      <c r="V10" s="254" t="str">
        <f t="shared" si="8"/>
        <v/>
      </c>
      <c r="W10" s="1171"/>
      <c r="X10" s="1168"/>
      <c r="Y10" s="1169"/>
      <c r="Z10" s="240"/>
      <c r="AA10" s="158" t="s">
        <v>455</v>
      </c>
    </row>
    <row r="11" spans="2:27" ht="18.75" customHeight="1">
      <c r="B11" s="1176"/>
      <c r="C11" s="255" t="s">
        <v>191</v>
      </c>
      <c r="D11" s="253"/>
      <c r="E11" s="271">
        <f t="shared" si="3"/>
        <v>0</v>
      </c>
      <c r="F11" s="271" t="str">
        <f>IF('①7.積算内訳（販促）'!F10="","",'①7.積算内訳（販促）'!F10)</f>
        <v/>
      </c>
      <c r="G11" s="271" t="str">
        <f>IF('①7.積算内訳（販促）'!G10="","",'①7.積算内訳（販促）'!G10)</f>
        <v/>
      </c>
      <c r="H11" s="657" t="str">
        <f>IF('①7.積算内訳（販促）'!H10="","",'①7.積算内訳（販促）'!H10)</f>
        <v/>
      </c>
      <c r="I11" s="1570"/>
      <c r="J11" s="255" t="s">
        <v>191</v>
      </c>
      <c r="K11" s="253"/>
      <c r="L11" s="271" t="str">
        <f t="shared" si="4"/>
        <v/>
      </c>
      <c r="M11" s="271" t="str">
        <f>IF('⑦2.変更活動積算内訳（販促）'!M11="","",'⑦2.変更活動積算内訳（販促）'!M11)</f>
        <v/>
      </c>
      <c r="N11" s="271" t="str">
        <f>IF('⑦2.変更活動積算内訳（販促）'!N11="","",'⑦2.変更活動積算内訳（販促）'!N11)</f>
        <v/>
      </c>
      <c r="O11" s="271" t="str">
        <f>IF('⑦2.変更活動積算内訳（販促）'!O11="","",'⑦2.変更活動積算内訳（販促）'!O11)</f>
        <v/>
      </c>
      <c r="P11" s="1570"/>
      <c r="Q11" s="255" t="s">
        <v>191</v>
      </c>
      <c r="R11" s="253"/>
      <c r="S11" s="271" t="str">
        <f t="shared" si="5"/>
        <v/>
      </c>
      <c r="T11" s="254" t="str">
        <f t="shared" si="6"/>
        <v/>
      </c>
      <c r="U11" s="254" t="str">
        <f t="shared" si="7"/>
        <v/>
      </c>
      <c r="V11" s="254" t="str">
        <f t="shared" si="8"/>
        <v/>
      </c>
      <c r="W11" s="1171"/>
      <c r="X11" s="1168"/>
      <c r="Y11" s="1169"/>
      <c r="Z11" s="240"/>
      <c r="AA11" s="124" t="s">
        <v>456</v>
      </c>
    </row>
    <row r="12" spans="2:27" ht="18.75" customHeight="1">
      <c r="B12" s="1176"/>
      <c r="C12" s="252" t="s">
        <v>192</v>
      </c>
      <c r="D12" s="253"/>
      <c r="E12" s="271">
        <f t="shared" si="3"/>
        <v>0</v>
      </c>
      <c r="F12" s="271" t="str">
        <f>IF('①7.積算内訳（販促）'!F11="","",'①7.積算内訳（販促）'!F11)</f>
        <v/>
      </c>
      <c r="G12" s="271" t="str">
        <f>IF('①7.積算内訳（販促）'!G11="","",'①7.積算内訳（販促）'!G11)</f>
        <v/>
      </c>
      <c r="H12" s="657" t="str">
        <f>IF('①7.積算内訳（販促）'!H11="","",'①7.積算内訳（販促）'!H11)</f>
        <v/>
      </c>
      <c r="I12" s="1570"/>
      <c r="J12" s="252" t="s">
        <v>192</v>
      </c>
      <c r="K12" s="253"/>
      <c r="L12" s="271" t="str">
        <f t="shared" si="4"/>
        <v/>
      </c>
      <c r="M12" s="271" t="str">
        <f>IF('⑦2.変更活動積算内訳（販促）'!M12="","",'⑦2.変更活動積算内訳（販促）'!M12)</f>
        <v/>
      </c>
      <c r="N12" s="271" t="str">
        <f>IF('⑦2.変更活動積算内訳（販促）'!N12="","",'⑦2.変更活動積算内訳（販促）'!N12)</f>
        <v/>
      </c>
      <c r="O12" s="271" t="str">
        <f>IF('⑦2.変更活動積算内訳（販促）'!O12="","",'⑦2.変更活動積算内訳（販促）'!O12)</f>
        <v/>
      </c>
      <c r="P12" s="1570"/>
      <c r="Q12" s="252" t="s">
        <v>192</v>
      </c>
      <c r="R12" s="253"/>
      <c r="S12" s="271" t="str">
        <f t="shared" si="5"/>
        <v/>
      </c>
      <c r="T12" s="254" t="str">
        <f t="shared" si="6"/>
        <v/>
      </c>
      <c r="U12" s="254" t="str">
        <f t="shared" si="7"/>
        <v/>
      </c>
      <c r="V12" s="254" t="str">
        <f t="shared" si="8"/>
        <v/>
      </c>
      <c r="W12" s="1171"/>
      <c r="X12" s="1168"/>
      <c r="Y12" s="1169"/>
      <c r="Z12" s="237"/>
    </row>
    <row r="13" spans="2:27" ht="18.75" customHeight="1">
      <c r="B13" s="1176"/>
      <c r="C13" s="252" t="s">
        <v>193</v>
      </c>
      <c r="D13" s="253"/>
      <c r="E13" s="271">
        <f t="shared" si="3"/>
        <v>0</v>
      </c>
      <c r="F13" s="658" t="str">
        <f>IF('①7.積算内訳（販促）'!F12="","",'①7.積算内訳（販促）'!F12)</f>
        <v/>
      </c>
      <c r="G13" s="658" t="str">
        <f>IF('①7.積算内訳（販促）'!G12="","",'①7.積算内訳（販促）'!G12)</f>
        <v/>
      </c>
      <c r="H13" s="657" t="str">
        <f>IF('①7.積算内訳（販促）'!H12="","",'①7.積算内訳（販促）'!H12)</f>
        <v/>
      </c>
      <c r="I13" s="1570"/>
      <c r="J13" s="252" t="s">
        <v>193</v>
      </c>
      <c r="K13" s="253"/>
      <c r="L13" s="271" t="str">
        <f t="shared" si="4"/>
        <v/>
      </c>
      <c r="M13" s="658" t="str">
        <f>IF('⑦2.変更活動積算内訳（販促）'!M13="","",'⑦2.変更活動積算内訳（販促）'!M13)</f>
        <v/>
      </c>
      <c r="N13" s="658" t="str">
        <f>IF('⑦2.変更活動積算内訳（販促）'!N13="","",'⑦2.変更活動積算内訳（販促）'!N13)</f>
        <v/>
      </c>
      <c r="O13" s="658" t="str">
        <f>IF('⑦2.変更活動積算内訳（販促）'!O13="","",'⑦2.変更活動積算内訳（販促）'!O13)</f>
        <v/>
      </c>
      <c r="P13" s="1570"/>
      <c r="Q13" s="252" t="s">
        <v>193</v>
      </c>
      <c r="R13" s="253"/>
      <c r="S13" s="271" t="str">
        <f t="shared" si="5"/>
        <v/>
      </c>
      <c r="T13" s="256" t="str">
        <f t="shared" si="6"/>
        <v/>
      </c>
      <c r="U13" s="256" t="str">
        <f t="shared" si="7"/>
        <v/>
      </c>
      <c r="V13" s="256" t="str">
        <f t="shared" si="8"/>
        <v/>
      </c>
      <c r="W13" s="1171"/>
      <c r="X13" s="1191"/>
      <c r="Y13" s="1192"/>
      <c r="Z13" s="237"/>
    </row>
    <row r="14" spans="2:27" ht="18.75" customHeight="1">
      <c r="B14" s="1176"/>
      <c r="C14" s="257" t="s">
        <v>194</v>
      </c>
      <c r="D14" s="253"/>
      <c r="E14" s="271">
        <f t="shared" si="3"/>
        <v>0</v>
      </c>
      <c r="F14" s="271" t="str">
        <f>IF('①7.積算内訳（販促）'!F13="","",'①7.積算内訳（販促）'!F13)</f>
        <v/>
      </c>
      <c r="G14" s="271" t="str">
        <f>IF('①7.積算内訳（販促）'!G13="","",'①7.積算内訳（販促）'!G13)</f>
        <v/>
      </c>
      <c r="H14" s="657" t="str">
        <f>IF('①7.積算内訳（販促）'!H13="","",'①7.積算内訳（販促）'!H13)</f>
        <v/>
      </c>
      <c r="I14" s="1570"/>
      <c r="J14" s="257" t="s">
        <v>194</v>
      </c>
      <c r="K14" s="253"/>
      <c r="L14" s="271" t="str">
        <f t="shared" si="4"/>
        <v/>
      </c>
      <c r="M14" s="271" t="str">
        <f>IF('⑦2.変更活動積算内訳（販促）'!M14="","",'⑦2.変更活動積算内訳（販促）'!M14)</f>
        <v/>
      </c>
      <c r="N14" s="271" t="str">
        <f>IF('⑦2.変更活動積算内訳（販促）'!N14="","",'⑦2.変更活動積算内訳（販促）'!N14)</f>
        <v/>
      </c>
      <c r="O14" s="271" t="str">
        <f>IF('⑦2.変更活動積算内訳（販促）'!O14="","",'⑦2.変更活動積算内訳（販促）'!O14)</f>
        <v/>
      </c>
      <c r="P14" s="1570"/>
      <c r="Q14" s="257" t="s">
        <v>194</v>
      </c>
      <c r="R14" s="253"/>
      <c r="S14" s="271" t="str">
        <f t="shared" si="5"/>
        <v/>
      </c>
      <c r="T14" s="254" t="str">
        <f t="shared" si="6"/>
        <v/>
      </c>
      <c r="U14" s="254" t="str">
        <f t="shared" si="7"/>
        <v/>
      </c>
      <c r="V14" s="254" t="str">
        <f t="shared" si="8"/>
        <v/>
      </c>
      <c r="W14" s="1171"/>
      <c r="X14" s="1168"/>
      <c r="Y14" s="1169"/>
      <c r="Z14" s="237"/>
    </row>
    <row r="15" spans="2:27" ht="18.75" customHeight="1">
      <c r="B15" s="1176"/>
      <c r="C15" s="252" t="s">
        <v>195</v>
      </c>
      <c r="D15" s="253"/>
      <c r="E15" s="271">
        <f t="shared" si="3"/>
        <v>0</v>
      </c>
      <c r="F15" s="271" t="str">
        <f>IF('①7.積算内訳（販促）'!F14="","",'①7.積算内訳（販促）'!F14)</f>
        <v/>
      </c>
      <c r="G15" s="271" t="str">
        <f>IF('①7.積算内訳（販促）'!G14="","",'①7.積算内訳（販促）'!G14)</f>
        <v/>
      </c>
      <c r="H15" s="657" t="str">
        <f>IF('①7.積算内訳（販促）'!H14="","",'①7.積算内訳（販促）'!H14)</f>
        <v/>
      </c>
      <c r="I15" s="1570"/>
      <c r="J15" s="252" t="s">
        <v>195</v>
      </c>
      <c r="K15" s="253"/>
      <c r="L15" s="271" t="str">
        <f t="shared" si="4"/>
        <v/>
      </c>
      <c r="M15" s="271" t="str">
        <f>IF('⑦2.変更活動積算内訳（販促）'!M15="","",'⑦2.変更活動積算内訳（販促）'!M15)</f>
        <v/>
      </c>
      <c r="N15" s="271" t="str">
        <f>IF('⑦2.変更活動積算内訳（販促）'!N15="","",'⑦2.変更活動積算内訳（販促）'!N15)</f>
        <v/>
      </c>
      <c r="O15" s="271" t="str">
        <f>IF('⑦2.変更活動積算内訳（販促）'!O15="","",'⑦2.変更活動積算内訳（販促）'!O15)</f>
        <v/>
      </c>
      <c r="P15" s="1570"/>
      <c r="Q15" s="252" t="s">
        <v>195</v>
      </c>
      <c r="R15" s="253"/>
      <c r="S15" s="271" t="str">
        <f t="shared" si="5"/>
        <v/>
      </c>
      <c r="T15" s="254" t="str">
        <f t="shared" si="6"/>
        <v/>
      </c>
      <c r="U15" s="254" t="str">
        <f t="shared" si="7"/>
        <v/>
      </c>
      <c r="V15" s="254" t="str">
        <f t="shared" si="8"/>
        <v/>
      </c>
      <c r="W15" s="1171"/>
      <c r="X15" s="1168"/>
      <c r="Y15" s="1169"/>
      <c r="Z15" s="237"/>
    </row>
    <row r="16" spans="2:27" ht="18.75" customHeight="1" thickBot="1">
      <c r="B16" s="1177"/>
      <c r="C16" s="258" t="s">
        <v>196</v>
      </c>
      <c r="D16" s="662" t="str">
        <f>IF('①7.積算内訳（販促）'!D15="","",'①7.積算内訳（販促）'!D15)</f>
        <v/>
      </c>
      <c r="E16" s="272">
        <f>SUM(F16:H16)</f>
        <v>0</v>
      </c>
      <c r="F16" s="272" t="str">
        <f>IF('①7.積算内訳（販促）'!F15="","",'①7.積算内訳（販促）'!F15)</f>
        <v/>
      </c>
      <c r="G16" s="272" t="str">
        <f>IF('①7.積算内訳（販促）'!G15="","",'①7.積算内訳（販促）'!G15)</f>
        <v/>
      </c>
      <c r="H16" s="659" t="str">
        <f>IF('①7.積算内訳（販促）'!H15="","",'①7.積算内訳（販促）'!H15)</f>
        <v/>
      </c>
      <c r="I16" s="1571"/>
      <c r="J16" s="258" t="s">
        <v>196</v>
      </c>
      <c r="K16" s="259"/>
      <c r="L16" s="272" t="str">
        <f t="shared" si="4"/>
        <v/>
      </c>
      <c r="M16" s="272" t="str">
        <f>IF('⑦2.変更活動積算内訳（販促）'!M16="","",'⑦2.変更活動積算内訳（販促）'!M16)</f>
        <v/>
      </c>
      <c r="N16" s="272" t="str">
        <f>IF('⑦2.変更活動積算内訳（販促）'!N16="","",'⑦2.変更活動積算内訳（販促）'!N16)</f>
        <v/>
      </c>
      <c r="O16" s="272" t="str">
        <f>IF('⑦2.変更活動積算内訳（販促）'!O16="","",'⑦2.変更活動積算内訳（販促）'!O16)</f>
        <v/>
      </c>
      <c r="P16" s="1571"/>
      <c r="Q16" s="258" t="s">
        <v>196</v>
      </c>
      <c r="R16" s="259"/>
      <c r="S16" s="277" t="str">
        <f t="shared" si="5"/>
        <v/>
      </c>
      <c r="T16" s="276" t="str">
        <f t="shared" si="6"/>
        <v/>
      </c>
      <c r="U16" s="276" t="str">
        <f t="shared" si="7"/>
        <v/>
      </c>
      <c r="V16" s="276" t="str">
        <f t="shared" si="8"/>
        <v/>
      </c>
      <c r="W16" s="1172"/>
      <c r="X16" s="1189"/>
      <c r="Y16" s="1190"/>
      <c r="Z16" s="237"/>
    </row>
    <row r="17" spans="2:27" ht="37.5" customHeight="1">
      <c r="B17" s="368" t="str">
        <f>IF('①4.事業内容（販促）'!B6="","",'①4.事業内容（販促）'!B6)</f>
        <v/>
      </c>
      <c r="C17" s="1187" t="str">
        <f>IF('①4.事業内容（販促）'!C6="","",'①4.事業内容（販促）'!C6)</f>
        <v/>
      </c>
      <c r="D17" s="1188"/>
      <c r="E17" s="267">
        <f>SUM(E18:E26)</f>
        <v>0</v>
      </c>
      <c r="F17" s="267">
        <f>SUM(F18:F26)</f>
        <v>0</v>
      </c>
      <c r="G17" s="267">
        <f>SUM(G18:G26)</f>
        <v>0</v>
      </c>
      <c r="H17" s="660">
        <f>SUM(H18:H26)</f>
        <v>0</v>
      </c>
      <c r="I17" s="664" t="str">
        <f>IF(B17="","",IF(I18="中止","",B17))</f>
        <v/>
      </c>
      <c r="J17" s="1187" t="str">
        <f>IF('⑦2.変更活動積算内訳（販促）'!J17="","",'⑦2.変更活動積算内訳（販促）'!J17)</f>
        <v/>
      </c>
      <c r="K17" s="1188" t="str">
        <f>IF('⑦2.変更活動積算内訳（PR）'!K17="","",'⑦2.変更活動積算内訳（PR）'!K17)</f>
        <v/>
      </c>
      <c r="L17" s="267" t="str">
        <f>IF(SUM(L18:L26)=0,"",SUM(L18:L26))</f>
        <v/>
      </c>
      <c r="M17" s="267" t="str">
        <f>IF(SUM(M18:M26)=0,"",SUM(M18:M26))</f>
        <v/>
      </c>
      <c r="N17" s="267" t="str">
        <f>IF(SUM(N18:N26)=0,"",SUM(N18:N26))</f>
        <v/>
      </c>
      <c r="O17" s="267" t="str">
        <f>IF(SUM(O18:O26)=0,"",SUM(O18:O26))</f>
        <v/>
      </c>
      <c r="P17" s="664" t="str">
        <f>IF(I17="","",IF('⑧1.活動計画変更（販促）'!B18="報告済","報告済",I17))</f>
        <v/>
      </c>
      <c r="Q17" s="1199" t="str">
        <f>IF(J17="","",IF('⑧1.活動計画変更（販促）'!C11="変更",'⑧1.活動計画変更（販促）'!D11,IF('⑧1.活動計画変更（販促）'!C11="中止","",'⑧2.変更活動積算内訳（販促）'!J17)))</f>
        <v/>
      </c>
      <c r="R17" s="1200"/>
      <c r="S17" s="269" t="str">
        <f>IF(SUM(S18:S26)=0,"",SUM(S18:S26))</f>
        <v/>
      </c>
      <c r="T17" s="269" t="str">
        <f>IF(SUM(T18:T26)=0,"",SUM(T18:T26))</f>
        <v/>
      </c>
      <c r="U17" s="269" t="str">
        <f>IF(SUM(U18:U26)=0,"",SUM(U18:U26))</f>
        <v/>
      </c>
      <c r="V17" s="269" t="str">
        <f>IF(SUM(V18:V26)=0,"",SUM(V18:V26))</f>
        <v/>
      </c>
      <c r="W17" s="261"/>
      <c r="X17" s="1195"/>
      <c r="Y17" s="1196"/>
      <c r="Z17" s="237"/>
    </row>
    <row r="18" spans="2:27" ht="18.75" customHeight="1">
      <c r="B18" s="1175"/>
      <c r="C18" s="249" t="s">
        <v>188</v>
      </c>
      <c r="D18" s="250"/>
      <c r="E18" s="270">
        <f>SUM(F18:H18)</f>
        <v>0</v>
      </c>
      <c r="F18" s="270" t="str">
        <f>IF('①7.積算内訳（販促）'!F17="","",'①7.積算内訳（販促）'!F17)</f>
        <v/>
      </c>
      <c r="G18" s="270" t="str">
        <f>IF('①7.積算内訳（販促）'!G17="","",'①7.積算内訳（販促）'!G17)</f>
        <v/>
      </c>
      <c r="H18" s="656" t="str">
        <f>IF('①7.積算内訳（販促）'!H17="","",'①7.積算内訳（販促）'!H17)</f>
        <v/>
      </c>
      <c r="I18" s="1569" t="str">
        <f>IF('⑦1.活動計画変更（販促）'!C9="選択","",IF('⑦1.活動計画変更（販促）'!C9="変更",'⑦1.活動計画変更（販促）'!C9,IF('⑦1.活動計画変更（販促）'!C9="中止","中止","")))</f>
        <v/>
      </c>
      <c r="J18" s="249" t="s">
        <v>188</v>
      </c>
      <c r="K18" s="250"/>
      <c r="L18" s="270" t="str">
        <f>IF(SUM(M18:O18)=0,"",SUM(M18:O18))</f>
        <v/>
      </c>
      <c r="M18" s="270" t="str">
        <f>IF('⑦2.変更活動積算内訳（販促）'!M18="","",'⑦2.変更活動積算内訳（販促）'!M18)</f>
        <v/>
      </c>
      <c r="N18" s="270" t="str">
        <f>IF('⑦2.変更活動積算内訳（販促）'!N18="","",'⑦2.変更活動積算内訳（販促）'!N18)</f>
        <v/>
      </c>
      <c r="O18" s="270" t="str">
        <f>IF('⑦2.変更活動積算内訳（販促）'!O18="","",'⑦2.変更活動積算内訳（販促）'!O18)</f>
        <v/>
      </c>
      <c r="P18" s="1569" t="str">
        <f>IF('⑧1.活動計画変更（販促）'!C11="選択","",IF('⑧1.活動計画変更（販促）'!C11="変更",'⑧1.活動計画変更（販促）'!C11,IF('⑧1.活動計画変更（販促）'!C11="中止","中止","")))</f>
        <v/>
      </c>
      <c r="Q18" s="249" t="s">
        <v>188</v>
      </c>
      <c r="R18" s="250"/>
      <c r="S18" s="270" t="str">
        <f>IF(SUM(T18:V18)=0,"",SUM(T18:V18))</f>
        <v/>
      </c>
      <c r="T18" s="251" t="str">
        <f>IF(M18="","",IF(P$18="中止","",M18))</f>
        <v/>
      </c>
      <c r="U18" s="251" t="str">
        <f>IF(N18="","",IF(P$18="中止","",N18))</f>
        <v/>
      </c>
      <c r="V18" s="251" t="str">
        <f>IF(O18="","",IF(P$18="中止","",O18))</f>
        <v/>
      </c>
      <c r="W18" s="1186"/>
      <c r="X18" s="1173"/>
      <c r="Y18" s="1174"/>
      <c r="Z18" s="240"/>
      <c r="AA18" s="213"/>
    </row>
    <row r="19" spans="2:27" ht="18.75" customHeight="1">
      <c r="B19" s="1176"/>
      <c r="C19" s="252" t="s">
        <v>189</v>
      </c>
      <c r="D19" s="253"/>
      <c r="E19" s="271">
        <f t="shared" ref="E19:E25" si="9">SUM(F19:H19)</f>
        <v>0</v>
      </c>
      <c r="F19" s="271" t="str">
        <f>IF('①7.積算内訳（販促）'!F18="","",'①7.積算内訳（販促）'!F18)</f>
        <v/>
      </c>
      <c r="G19" s="271" t="str">
        <f>IF('①7.積算内訳（販促）'!G18="","",'①7.積算内訳（販促）'!G18)</f>
        <v/>
      </c>
      <c r="H19" s="657" t="str">
        <f>IF('①7.積算内訳（販促）'!H18="","",'①7.積算内訳（販促）'!H18)</f>
        <v/>
      </c>
      <c r="I19" s="1570"/>
      <c r="J19" s="252" t="s">
        <v>189</v>
      </c>
      <c r="K19" s="253"/>
      <c r="L19" s="271" t="str">
        <f t="shared" ref="L19:L26" si="10">IF(SUM(M19:O19)=0,"",SUM(M19:O19))</f>
        <v/>
      </c>
      <c r="M19" s="271" t="str">
        <f>IF('⑦2.変更活動積算内訳（販促）'!M19="","",'⑦2.変更活動積算内訳（販促）'!M19)</f>
        <v/>
      </c>
      <c r="N19" s="271" t="str">
        <f>IF('⑦2.変更活動積算内訳（販促）'!N19="","",'⑦2.変更活動積算内訳（販促）'!N19)</f>
        <v/>
      </c>
      <c r="O19" s="271" t="str">
        <f>IF('⑦2.変更活動積算内訳（販促）'!O19="","",'⑦2.変更活動積算内訳（販促）'!O19)</f>
        <v/>
      </c>
      <c r="P19" s="1570"/>
      <c r="Q19" s="252" t="s">
        <v>189</v>
      </c>
      <c r="R19" s="253"/>
      <c r="S19" s="271" t="str">
        <f t="shared" ref="S19:S26" si="11">IF(SUM(T19:V19)=0,"",SUM(T19:V19))</f>
        <v/>
      </c>
      <c r="T19" s="254" t="str">
        <f t="shared" ref="T19:T26" si="12">IF(M19="","",IF(P$18="中止","",M19))</f>
        <v/>
      </c>
      <c r="U19" s="254" t="str">
        <f t="shared" ref="U19:U26" si="13">IF(N19="","",IF(P$18="中止","",N19))</f>
        <v/>
      </c>
      <c r="V19" s="254" t="str">
        <f t="shared" ref="V19:V26" si="14">IF(O19="","",IF(P$18="中止","",O19))</f>
        <v/>
      </c>
      <c r="W19" s="1171"/>
      <c r="X19" s="1168"/>
      <c r="Y19" s="1169"/>
      <c r="Z19" s="237"/>
    </row>
    <row r="20" spans="2:27" ht="18.75" customHeight="1">
      <c r="B20" s="1176"/>
      <c r="C20" s="252" t="s">
        <v>190</v>
      </c>
      <c r="D20" s="253"/>
      <c r="E20" s="271">
        <f t="shared" si="9"/>
        <v>0</v>
      </c>
      <c r="F20" s="271" t="str">
        <f>IF('①7.積算内訳（販促）'!F19="","",'①7.積算内訳（販促）'!F19)</f>
        <v/>
      </c>
      <c r="G20" s="271" t="str">
        <f>IF('①7.積算内訳（販促）'!G19="","",'①7.積算内訳（販促）'!G19)</f>
        <v/>
      </c>
      <c r="H20" s="657" t="str">
        <f>IF('①7.積算内訳（販促）'!H19="","",'①7.積算内訳（販促）'!H19)</f>
        <v/>
      </c>
      <c r="I20" s="1570"/>
      <c r="J20" s="252" t="s">
        <v>190</v>
      </c>
      <c r="K20" s="253"/>
      <c r="L20" s="271" t="str">
        <f t="shared" si="10"/>
        <v/>
      </c>
      <c r="M20" s="271" t="str">
        <f>IF('⑦2.変更活動積算内訳（販促）'!M20="","",'⑦2.変更活動積算内訳（販促）'!M20)</f>
        <v/>
      </c>
      <c r="N20" s="271" t="str">
        <f>IF('⑦2.変更活動積算内訳（販促）'!N20="","",'⑦2.変更活動積算内訳（販促）'!N20)</f>
        <v/>
      </c>
      <c r="O20" s="271" t="str">
        <f>IF('⑦2.変更活動積算内訳（販促）'!O20="","",'⑦2.変更活動積算内訳（販促）'!O20)</f>
        <v/>
      </c>
      <c r="P20" s="1570"/>
      <c r="Q20" s="252" t="s">
        <v>190</v>
      </c>
      <c r="R20" s="253"/>
      <c r="S20" s="271" t="str">
        <f t="shared" si="11"/>
        <v/>
      </c>
      <c r="T20" s="254" t="str">
        <f t="shared" si="12"/>
        <v/>
      </c>
      <c r="U20" s="254" t="str">
        <f t="shared" si="13"/>
        <v/>
      </c>
      <c r="V20" s="254" t="str">
        <f t="shared" si="14"/>
        <v/>
      </c>
      <c r="W20" s="1171"/>
      <c r="X20" s="1168"/>
      <c r="Y20" s="1169"/>
      <c r="Z20" s="237"/>
    </row>
    <row r="21" spans="2:27" ht="18.75" customHeight="1">
      <c r="B21" s="1176"/>
      <c r="C21" s="255" t="s">
        <v>191</v>
      </c>
      <c r="D21" s="253"/>
      <c r="E21" s="271">
        <f t="shared" si="9"/>
        <v>0</v>
      </c>
      <c r="F21" s="271" t="str">
        <f>IF('①7.積算内訳（販促）'!F20="","",'①7.積算内訳（販促）'!F20)</f>
        <v/>
      </c>
      <c r="G21" s="271" t="str">
        <f>IF('①7.積算内訳（販促）'!G20="","",'①7.積算内訳（販促）'!G20)</f>
        <v/>
      </c>
      <c r="H21" s="657" t="str">
        <f>IF('①7.積算内訳（販促）'!H20="","",'①7.積算内訳（販促）'!H20)</f>
        <v/>
      </c>
      <c r="I21" s="1570"/>
      <c r="J21" s="255" t="s">
        <v>191</v>
      </c>
      <c r="K21" s="253"/>
      <c r="L21" s="271" t="str">
        <f t="shared" si="10"/>
        <v/>
      </c>
      <c r="M21" s="271" t="str">
        <f>IF('⑦2.変更活動積算内訳（販促）'!M21="","",'⑦2.変更活動積算内訳（販促）'!M21)</f>
        <v/>
      </c>
      <c r="N21" s="271" t="str">
        <f>IF('⑦2.変更活動積算内訳（販促）'!N21="","",'⑦2.変更活動積算内訳（販促）'!N21)</f>
        <v/>
      </c>
      <c r="O21" s="271" t="str">
        <f>IF('⑦2.変更活動積算内訳（販促）'!O21="","",'⑦2.変更活動積算内訳（販促）'!O21)</f>
        <v/>
      </c>
      <c r="P21" s="1570"/>
      <c r="Q21" s="255" t="s">
        <v>191</v>
      </c>
      <c r="R21" s="253"/>
      <c r="S21" s="271" t="str">
        <f t="shared" si="11"/>
        <v/>
      </c>
      <c r="T21" s="254" t="str">
        <f t="shared" si="12"/>
        <v/>
      </c>
      <c r="U21" s="254" t="str">
        <f t="shared" si="13"/>
        <v/>
      </c>
      <c r="V21" s="254" t="str">
        <f t="shared" si="14"/>
        <v/>
      </c>
      <c r="W21" s="1171"/>
      <c r="X21" s="1168"/>
      <c r="Y21" s="1169"/>
      <c r="Z21" s="237"/>
    </row>
    <row r="22" spans="2:27" ht="18.75" customHeight="1">
      <c r="B22" s="1176"/>
      <c r="C22" s="252" t="s">
        <v>192</v>
      </c>
      <c r="D22" s="253"/>
      <c r="E22" s="271">
        <f t="shared" si="9"/>
        <v>0</v>
      </c>
      <c r="F22" s="271" t="str">
        <f>IF('①7.積算内訳（販促）'!F21="","",'①7.積算内訳（販促）'!F21)</f>
        <v/>
      </c>
      <c r="G22" s="271" t="str">
        <f>IF('①7.積算内訳（販促）'!G21="","",'①7.積算内訳（販促）'!G21)</f>
        <v/>
      </c>
      <c r="H22" s="657" t="str">
        <f>IF('①7.積算内訳（販促）'!H21="","",'①7.積算内訳（販促）'!H21)</f>
        <v/>
      </c>
      <c r="I22" s="1570"/>
      <c r="J22" s="252" t="s">
        <v>192</v>
      </c>
      <c r="K22" s="253"/>
      <c r="L22" s="271" t="str">
        <f t="shared" si="10"/>
        <v/>
      </c>
      <c r="M22" s="271" t="str">
        <f>IF('⑦2.変更活動積算内訳（販促）'!M22="","",'⑦2.変更活動積算内訳（販促）'!M22)</f>
        <v/>
      </c>
      <c r="N22" s="271" t="str">
        <f>IF('⑦2.変更活動積算内訳（販促）'!N22="","",'⑦2.変更活動積算内訳（販促）'!N22)</f>
        <v/>
      </c>
      <c r="O22" s="271" t="str">
        <f>IF('⑦2.変更活動積算内訳（販促）'!O22="","",'⑦2.変更活動積算内訳（販促）'!O22)</f>
        <v/>
      </c>
      <c r="P22" s="1570"/>
      <c r="Q22" s="252" t="s">
        <v>192</v>
      </c>
      <c r="R22" s="253"/>
      <c r="S22" s="271" t="str">
        <f t="shared" si="11"/>
        <v/>
      </c>
      <c r="T22" s="254" t="str">
        <f t="shared" si="12"/>
        <v/>
      </c>
      <c r="U22" s="254" t="str">
        <f t="shared" si="13"/>
        <v/>
      </c>
      <c r="V22" s="254" t="str">
        <f t="shared" si="14"/>
        <v/>
      </c>
      <c r="W22" s="1171"/>
      <c r="X22" s="1168"/>
      <c r="Y22" s="1169"/>
      <c r="Z22" s="240"/>
      <c r="AA22" s="213"/>
    </row>
    <row r="23" spans="2:27" ht="18.75" customHeight="1">
      <c r="B23" s="1176"/>
      <c r="C23" s="252" t="s">
        <v>193</v>
      </c>
      <c r="D23" s="253"/>
      <c r="E23" s="271">
        <f t="shared" si="9"/>
        <v>0</v>
      </c>
      <c r="F23" s="658" t="str">
        <f>IF('①7.積算内訳（販促）'!F22="","",'①7.積算内訳（販促）'!F22)</f>
        <v/>
      </c>
      <c r="G23" s="658" t="str">
        <f>IF('①7.積算内訳（販促）'!G22="","",'①7.積算内訳（販促）'!G22)</f>
        <v/>
      </c>
      <c r="H23" s="657" t="str">
        <f>IF('①7.積算内訳（販促）'!H22="","",'①7.積算内訳（販促）'!H22)</f>
        <v/>
      </c>
      <c r="I23" s="1570"/>
      <c r="J23" s="252" t="s">
        <v>193</v>
      </c>
      <c r="K23" s="253"/>
      <c r="L23" s="271" t="str">
        <f t="shared" si="10"/>
        <v/>
      </c>
      <c r="M23" s="658" t="str">
        <f>IF('⑦2.変更活動積算内訳（販促）'!M23="","",'⑦2.変更活動積算内訳（販促）'!M23)</f>
        <v/>
      </c>
      <c r="N23" s="658" t="str">
        <f>IF('⑦2.変更活動積算内訳（販促）'!N23="","",'⑦2.変更活動積算内訳（販促）'!N23)</f>
        <v/>
      </c>
      <c r="O23" s="658" t="str">
        <f>IF('⑦2.変更活動積算内訳（販促）'!O23="","",'⑦2.変更活動積算内訳（販促）'!O23)</f>
        <v/>
      </c>
      <c r="P23" s="1570"/>
      <c r="Q23" s="252" t="s">
        <v>193</v>
      </c>
      <c r="R23" s="253"/>
      <c r="S23" s="271" t="str">
        <f t="shared" si="11"/>
        <v/>
      </c>
      <c r="T23" s="256" t="str">
        <f t="shared" si="12"/>
        <v/>
      </c>
      <c r="U23" s="256" t="str">
        <f t="shared" si="13"/>
        <v/>
      </c>
      <c r="V23" s="256" t="str">
        <f t="shared" si="14"/>
        <v/>
      </c>
      <c r="W23" s="1171"/>
      <c r="X23" s="1168"/>
      <c r="Y23" s="1169"/>
      <c r="Z23" s="240"/>
      <c r="AA23" s="213"/>
    </row>
    <row r="24" spans="2:27" ht="18.75" customHeight="1">
      <c r="B24" s="1176"/>
      <c r="C24" s="257" t="s">
        <v>194</v>
      </c>
      <c r="D24" s="253"/>
      <c r="E24" s="271">
        <f t="shared" si="9"/>
        <v>0</v>
      </c>
      <c r="F24" s="271" t="str">
        <f>IF('①7.積算内訳（販促）'!F23="","",'①7.積算内訳（販促）'!F23)</f>
        <v/>
      </c>
      <c r="G24" s="271" t="str">
        <f>IF('①7.積算内訳（販促）'!G23="","",'①7.積算内訳（販促）'!G23)</f>
        <v/>
      </c>
      <c r="H24" s="657" t="str">
        <f>IF('①7.積算内訳（販促）'!H23="","",'①7.積算内訳（販促）'!H23)</f>
        <v/>
      </c>
      <c r="I24" s="1570"/>
      <c r="J24" s="257" t="s">
        <v>194</v>
      </c>
      <c r="K24" s="253"/>
      <c r="L24" s="271" t="str">
        <f t="shared" si="10"/>
        <v/>
      </c>
      <c r="M24" s="271" t="str">
        <f>IF('⑦2.変更活動積算内訳（販促）'!M24="","",'⑦2.変更活動積算内訳（販促）'!M24)</f>
        <v/>
      </c>
      <c r="N24" s="271" t="str">
        <f>IF('⑦2.変更活動積算内訳（販促）'!N24="","",'⑦2.変更活動積算内訳（販促）'!N24)</f>
        <v/>
      </c>
      <c r="O24" s="271" t="str">
        <f>IF('⑦2.変更活動積算内訳（販促）'!O24="","",'⑦2.変更活動積算内訳（販促）'!O24)</f>
        <v/>
      </c>
      <c r="P24" s="1570"/>
      <c r="Q24" s="257" t="s">
        <v>194</v>
      </c>
      <c r="R24" s="253"/>
      <c r="S24" s="271" t="str">
        <f t="shared" si="11"/>
        <v/>
      </c>
      <c r="T24" s="254" t="str">
        <f t="shared" si="12"/>
        <v/>
      </c>
      <c r="U24" s="254" t="str">
        <f t="shared" si="13"/>
        <v/>
      </c>
      <c r="V24" s="254" t="str">
        <f t="shared" si="14"/>
        <v/>
      </c>
      <c r="W24" s="1171"/>
      <c r="X24" s="1168"/>
      <c r="Y24" s="1169"/>
      <c r="Z24" s="240"/>
      <c r="AA24" s="213"/>
    </row>
    <row r="25" spans="2:27" ht="18.75" customHeight="1">
      <c r="B25" s="1176"/>
      <c r="C25" s="252" t="s">
        <v>195</v>
      </c>
      <c r="D25" s="253"/>
      <c r="E25" s="271">
        <f t="shared" si="9"/>
        <v>0</v>
      </c>
      <c r="F25" s="271" t="str">
        <f>IF('①7.積算内訳（販促）'!F24="","",'①7.積算内訳（販促）'!F24)</f>
        <v/>
      </c>
      <c r="G25" s="271" t="str">
        <f>IF('①7.積算内訳（販促）'!G24="","",'①7.積算内訳（販促）'!G24)</f>
        <v/>
      </c>
      <c r="H25" s="657" t="str">
        <f>IF('①7.積算内訳（販促）'!H24="","",'①7.積算内訳（販促）'!H24)</f>
        <v/>
      </c>
      <c r="I25" s="1570"/>
      <c r="J25" s="252" t="s">
        <v>195</v>
      </c>
      <c r="K25" s="253"/>
      <c r="L25" s="271" t="str">
        <f t="shared" si="10"/>
        <v/>
      </c>
      <c r="M25" s="271" t="str">
        <f>IF('⑦2.変更活動積算内訳（販促）'!M25="","",'⑦2.変更活動積算内訳（販促）'!M25)</f>
        <v/>
      </c>
      <c r="N25" s="271" t="str">
        <f>IF('⑦2.変更活動積算内訳（販促）'!N25="","",'⑦2.変更活動積算内訳（販促）'!N25)</f>
        <v/>
      </c>
      <c r="O25" s="271" t="str">
        <f>IF('⑦2.変更活動積算内訳（販促）'!O25="","",'⑦2.変更活動積算内訳（販促）'!O25)</f>
        <v/>
      </c>
      <c r="P25" s="1570"/>
      <c r="Q25" s="252" t="s">
        <v>195</v>
      </c>
      <c r="R25" s="253"/>
      <c r="S25" s="271" t="str">
        <f t="shared" si="11"/>
        <v/>
      </c>
      <c r="T25" s="254" t="str">
        <f t="shared" si="12"/>
        <v/>
      </c>
      <c r="U25" s="254" t="str">
        <f t="shared" si="13"/>
        <v/>
      </c>
      <c r="V25" s="254" t="str">
        <f t="shared" si="14"/>
        <v/>
      </c>
      <c r="W25" s="1171"/>
      <c r="X25" s="1168"/>
      <c r="Y25" s="1169"/>
      <c r="Z25" s="240"/>
      <c r="AA25" s="213"/>
    </row>
    <row r="26" spans="2:27" ht="18.75" customHeight="1" thickBot="1">
      <c r="B26" s="1177"/>
      <c r="C26" s="258" t="s">
        <v>196</v>
      </c>
      <c r="D26" s="662" t="str">
        <f>IF('①7.積算内訳（販促）'!D25="","",'①7.積算内訳（販促）'!D25)</f>
        <v/>
      </c>
      <c r="E26" s="272">
        <f>SUM(F26:H26)</f>
        <v>0</v>
      </c>
      <c r="F26" s="272" t="str">
        <f>IF('①7.積算内訳（販促）'!F25="","",'①7.積算内訳（販促）'!F25)</f>
        <v/>
      </c>
      <c r="G26" s="272" t="str">
        <f>IF('①7.積算内訳（販促）'!G25="","",'①7.積算内訳（販促）'!G25)</f>
        <v/>
      </c>
      <c r="H26" s="659" t="str">
        <f>IF('①7.積算内訳（販促）'!H25="","",'①7.積算内訳（販促）'!H25)</f>
        <v/>
      </c>
      <c r="I26" s="1571"/>
      <c r="J26" s="258" t="s">
        <v>196</v>
      </c>
      <c r="K26" s="259"/>
      <c r="L26" s="272" t="str">
        <f t="shared" si="10"/>
        <v/>
      </c>
      <c r="M26" s="272" t="str">
        <f>IF('⑦2.変更活動積算内訳（販促）'!M26="","",'⑦2.変更活動積算内訳（販促）'!M26)</f>
        <v/>
      </c>
      <c r="N26" s="272" t="str">
        <f>IF('⑦2.変更活動積算内訳（販促）'!N26="","",'⑦2.変更活動積算内訳（販促）'!N26)</f>
        <v/>
      </c>
      <c r="O26" s="272" t="str">
        <f>IF('⑦2.変更活動積算内訳（販促）'!O26="","",'⑦2.変更活動積算内訳（販促）'!O26)</f>
        <v/>
      </c>
      <c r="P26" s="1571"/>
      <c r="Q26" s="258" t="s">
        <v>196</v>
      </c>
      <c r="R26" s="259"/>
      <c r="S26" s="272" t="str">
        <f t="shared" si="11"/>
        <v/>
      </c>
      <c r="T26" s="260" t="str">
        <f t="shared" si="12"/>
        <v/>
      </c>
      <c r="U26" s="260" t="str">
        <f t="shared" si="13"/>
        <v/>
      </c>
      <c r="V26" s="260" t="str">
        <f t="shared" si="14"/>
        <v/>
      </c>
      <c r="W26" s="1172"/>
      <c r="X26" s="1193"/>
      <c r="Y26" s="1194"/>
      <c r="Z26" s="240"/>
      <c r="AA26" s="213"/>
    </row>
    <row r="27" spans="2:27" ht="37.5" customHeight="1">
      <c r="B27" s="368" t="str">
        <f>IF('①4.事業内容（販促）'!B7="","",'①4.事業内容（販促）'!B7)</f>
        <v/>
      </c>
      <c r="C27" s="1187" t="str">
        <f>IF('①4.事業内容（販促）'!C7="","",'①4.事業内容（販促）'!C7)</f>
        <v/>
      </c>
      <c r="D27" s="1188"/>
      <c r="E27" s="267">
        <f>SUM(E28:E36)</f>
        <v>0</v>
      </c>
      <c r="F27" s="267">
        <f>SUM(F28:F36)</f>
        <v>0</v>
      </c>
      <c r="G27" s="267">
        <f>SUM(G28:G36)</f>
        <v>0</v>
      </c>
      <c r="H27" s="660">
        <f>SUM(H28:H36)</f>
        <v>0</v>
      </c>
      <c r="I27" s="664" t="str">
        <f>IF(B27="","",IF(I28="中止","",B27))</f>
        <v/>
      </c>
      <c r="J27" s="1187" t="str">
        <f>IF('⑦2.変更活動積算内訳（販促）'!J27="","",'⑦2.変更活動積算内訳（販促）'!J27)</f>
        <v/>
      </c>
      <c r="K27" s="1188" t="str">
        <f>IF('⑦2.変更活動積算内訳（PR）'!K27="","",'⑦2.変更活動積算内訳（PR）'!K27)</f>
        <v/>
      </c>
      <c r="L27" s="267" t="str">
        <f>IF(SUM(L28:L36)=0,"",SUM(L28:L36))</f>
        <v/>
      </c>
      <c r="M27" s="267" t="str">
        <f>IF(SUM(M28:M36)=0,"",SUM(M28:M36))</f>
        <v/>
      </c>
      <c r="N27" s="267" t="str">
        <f>IF(SUM(N28:N36)=0,"",SUM(N28:N36))</f>
        <v/>
      </c>
      <c r="O27" s="267" t="str">
        <f>IF(SUM(O28:O36)=0,"",SUM(O28:O36))</f>
        <v/>
      </c>
      <c r="P27" s="664" t="str">
        <f>IF(I27="","",IF('⑧1.活動計画変更（販促）'!B28="報告済","報告済",I27))</f>
        <v/>
      </c>
      <c r="Q27" s="1199" t="str">
        <f>IF(J27="","",IF('⑧1.活動計画変更（販促）'!C14="変更",'⑧1.活動計画変更（販促）'!D14,IF('⑧1.活動計画変更（販促）'!C14="中止","",'⑧2.変更活動積算内訳（販促）'!J27)))</f>
        <v/>
      </c>
      <c r="R27" s="1200"/>
      <c r="S27" s="269" t="str">
        <f>IF(SUM(S28:S36)=0,"",SUM(S28:S36))</f>
        <v/>
      </c>
      <c r="T27" s="269" t="str">
        <f>IF(SUM(T28:T36)=0,"",SUM(T28:T36))</f>
        <v/>
      </c>
      <c r="U27" s="269" t="str">
        <f>IF(SUM(U28:U36)=0,"",SUM(U28:U36))</f>
        <v/>
      </c>
      <c r="V27" s="269" t="str">
        <f>IF(SUM(V28:V36)=0,"",SUM(V28:V36))</f>
        <v/>
      </c>
      <c r="W27" s="262"/>
      <c r="X27" s="1197"/>
      <c r="Y27" s="1198"/>
      <c r="Z27" s="237"/>
    </row>
    <row r="28" spans="2:27" ht="18.75" customHeight="1">
      <c r="B28" s="1175"/>
      <c r="C28" s="249" t="s">
        <v>188</v>
      </c>
      <c r="D28" s="250"/>
      <c r="E28" s="270">
        <f>SUM(F28:H28)</f>
        <v>0</v>
      </c>
      <c r="F28" s="270" t="str">
        <f>IF('①7.積算内訳（販促）'!F27="","",'①7.積算内訳（販促）'!F27)</f>
        <v/>
      </c>
      <c r="G28" s="270" t="str">
        <f>IF('①7.積算内訳（販促）'!G27="","",'①7.積算内訳（販促）'!G27)</f>
        <v/>
      </c>
      <c r="H28" s="656" t="str">
        <f>IF('①7.積算内訳（販促）'!H27="","",'①7.積算内訳（販促）'!H27)</f>
        <v/>
      </c>
      <c r="I28" s="1569" t="str">
        <f>IF('⑦1.活動計画変更（販促）'!C11="選択","",IF('⑦1.活動計画変更（販促）'!C11="変更",'⑦1.活動計画変更（販促）'!C11,IF('⑦1.活動計画変更（販促）'!C11="中止","中止","")))</f>
        <v/>
      </c>
      <c r="J28" s="249" t="s">
        <v>188</v>
      </c>
      <c r="K28" s="250"/>
      <c r="L28" s="270" t="str">
        <f>IF(SUM(M28:O28)=0,"",SUM(M28:O28))</f>
        <v/>
      </c>
      <c r="M28" s="270" t="str">
        <f>IF('⑦2.変更活動積算内訳（販促）'!M28="","",'⑦2.変更活動積算内訳（販促）'!M28)</f>
        <v/>
      </c>
      <c r="N28" s="270" t="str">
        <f>IF('⑦2.変更活動積算内訳（販促）'!N28="","",'⑦2.変更活動積算内訳（販促）'!N28)</f>
        <v/>
      </c>
      <c r="O28" s="270" t="str">
        <f>IF('⑦2.変更活動積算内訳（販促）'!O28="","",'⑦2.変更活動積算内訳（販促）'!O28)</f>
        <v/>
      </c>
      <c r="P28" s="1569" t="str">
        <f>IF('⑧1.活動計画変更（販促）'!C14="選択","",IF('⑧1.活動計画変更（販促）'!C14="変更",'⑧1.活動計画変更（販促）'!C14,IF('⑧1.活動計画変更（販促）'!C14="中止","中止","")))</f>
        <v/>
      </c>
      <c r="Q28" s="249" t="s">
        <v>188</v>
      </c>
      <c r="R28" s="250"/>
      <c r="S28" s="270" t="str">
        <f>IF(SUM(T28:V28)=0,"",SUM(T28:V28))</f>
        <v/>
      </c>
      <c r="T28" s="251" t="str">
        <f>IF(M28="","",IF(P$28="中止","",M28))</f>
        <v/>
      </c>
      <c r="U28" s="251" t="str">
        <f>IF(N28="","",IF(P$28="中止","",N28))</f>
        <v/>
      </c>
      <c r="V28" s="251" t="str">
        <f>IF(O28="","",IF(P$28="中止","",O28))</f>
        <v/>
      </c>
      <c r="W28" s="1186"/>
      <c r="X28" s="1173"/>
      <c r="Y28" s="1174"/>
      <c r="Z28" s="240"/>
      <c r="AA28" s="213"/>
    </row>
    <row r="29" spans="2:27" ht="18.75" customHeight="1">
      <c r="B29" s="1176"/>
      <c r="C29" s="252" t="s">
        <v>189</v>
      </c>
      <c r="D29" s="253"/>
      <c r="E29" s="271">
        <f t="shared" ref="E29:E35" si="15">SUM(F29:H29)</f>
        <v>0</v>
      </c>
      <c r="F29" s="271" t="str">
        <f>IF('①7.積算内訳（販促）'!F28="","",'①7.積算内訳（販促）'!F28)</f>
        <v/>
      </c>
      <c r="G29" s="271" t="str">
        <f>IF('①7.積算内訳（販促）'!G28="","",'①7.積算内訳（販促）'!G28)</f>
        <v/>
      </c>
      <c r="H29" s="657" t="str">
        <f>IF('①7.積算内訳（販促）'!H28="","",'①7.積算内訳（販促）'!H28)</f>
        <v/>
      </c>
      <c r="I29" s="1570"/>
      <c r="J29" s="252" t="s">
        <v>189</v>
      </c>
      <c r="K29" s="253"/>
      <c r="L29" s="271" t="str">
        <f t="shared" ref="L29:L36" si="16">IF(SUM(M29:O29)=0,"",SUM(M29:O29))</f>
        <v/>
      </c>
      <c r="M29" s="271" t="str">
        <f>IF('⑦2.変更活動積算内訳（販促）'!M29="","",'⑦2.変更活動積算内訳（販促）'!M29)</f>
        <v/>
      </c>
      <c r="N29" s="271" t="str">
        <f>IF('⑦2.変更活動積算内訳（販促）'!N29="","",'⑦2.変更活動積算内訳（販促）'!N29)</f>
        <v/>
      </c>
      <c r="O29" s="271" t="str">
        <f>IF('⑦2.変更活動積算内訳（販促）'!O29="","",'⑦2.変更活動積算内訳（販促）'!O29)</f>
        <v/>
      </c>
      <c r="P29" s="1570"/>
      <c r="Q29" s="252" t="s">
        <v>189</v>
      </c>
      <c r="R29" s="253"/>
      <c r="S29" s="271" t="str">
        <f t="shared" ref="S29:S36" si="17">IF(SUM(T29:V29)=0,"",SUM(T29:V29))</f>
        <v/>
      </c>
      <c r="T29" s="254" t="str">
        <f t="shared" ref="T29:T36" si="18">IF(M29="","",IF(P$28="中止","",M29))</f>
        <v/>
      </c>
      <c r="U29" s="254" t="str">
        <f t="shared" ref="U29:U36" si="19">IF(N29="","",IF(P$28="中止","",N29))</f>
        <v/>
      </c>
      <c r="V29" s="254" t="str">
        <f t="shared" ref="V29:V36" si="20">IF(O29="","",IF(P$28="中止","",O29))</f>
        <v/>
      </c>
      <c r="W29" s="1171"/>
      <c r="X29" s="1168"/>
      <c r="Y29" s="1169"/>
      <c r="Z29" s="237"/>
    </row>
    <row r="30" spans="2:27" ht="18.75" customHeight="1">
      <c r="B30" s="1176"/>
      <c r="C30" s="252" t="s">
        <v>190</v>
      </c>
      <c r="D30" s="253"/>
      <c r="E30" s="271">
        <f t="shared" si="15"/>
        <v>0</v>
      </c>
      <c r="F30" s="271" t="str">
        <f>IF('①7.積算内訳（販促）'!F29="","",'①7.積算内訳（販促）'!F29)</f>
        <v/>
      </c>
      <c r="G30" s="271" t="str">
        <f>IF('①7.積算内訳（販促）'!G29="","",'①7.積算内訳（販促）'!G29)</f>
        <v/>
      </c>
      <c r="H30" s="657" t="str">
        <f>IF('①7.積算内訳（販促）'!H29="","",'①7.積算内訳（販促）'!H29)</f>
        <v/>
      </c>
      <c r="I30" s="1570"/>
      <c r="J30" s="252" t="s">
        <v>190</v>
      </c>
      <c r="K30" s="253"/>
      <c r="L30" s="271" t="str">
        <f t="shared" si="16"/>
        <v/>
      </c>
      <c r="M30" s="271" t="str">
        <f>IF('⑦2.変更活動積算内訳（販促）'!M30="","",'⑦2.変更活動積算内訳（販促）'!M30)</f>
        <v/>
      </c>
      <c r="N30" s="271" t="str">
        <f>IF('⑦2.変更活動積算内訳（販促）'!N30="","",'⑦2.変更活動積算内訳（販促）'!N30)</f>
        <v/>
      </c>
      <c r="O30" s="271" t="str">
        <f>IF('⑦2.変更活動積算内訳（販促）'!O30="","",'⑦2.変更活動積算内訳（販促）'!O30)</f>
        <v/>
      </c>
      <c r="P30" s="1570"/>
      <c r="Q30" s="252" t="s">
        <v>190</v>
      </c>
      <c r="R30" s="253"/>
      <c r="S30" s="271" t="str">
        <f t="shared" si="17"/>
        <v/>
      </c>
      <c r="T30" s="254" t="str">
        <f t="shared" si="18"/>
        <v/>
      </c>
      <c r="U30" s="254" t="str">
        <f t="shared" si="19"/>
        <v/>
      </c>
      <c r="V30" s="254" t="str">
        <f t="shared" si="20"/>
        <v/>
      </c>
      <c r="W30" s="1171"/>
      <c r="X30" s="1168"/>
      <c r="Y30" s="1169"/>
      <c r="Z30" s="237"/>
    </row>
    <row r="31" spans="2:27" ht="18.75" customHeight="1">
      <c r="B31" s="1176"/>
      <c r="C31" s="255" t="s">
        <v>191</v>
      </c>
      <c r="D31" s="253"/>
      <c r="E31" s="271">
        <f t="shared" si="15"/>
        <v>0</v>
      </c>
      <c r="F31" s="271" t="str">
        <f>IF('①7.積算内訳（販促）'!F30="","",'①7.積算内訳（販促）'!F30)</f>
        <v/>
      </c>
      <c r="G31" s="271" t="str">
        <f>IF('①7.積算内訳（販促）'!G30="","",'①7.積算内訳（販促）'!G30)</f>
        <v/>
      </c>
      <c r="H31" s="657" t="str">
        <f>IF('①7.積算内訳（販促）'!H30="","",'①7.積算内訳（販促）'!H30)</f>
        <v/>
      </c>
      <c r="I31" s="1570"/>
      <c r="J31" s="255" t="s">
        <v>191</v>
      </c>
      <c r="K31" s="253"/>
      <c r="L31" s="271" t="str">
        <f t="shared" si="16"/>
        <v/>
      </c>
      <c r="M31" s="271" t="str">
        <f>IF('⑦2.変更活動積算内訳（販促）'!M31="","",'⑦2.変更活動積算内訳（販促）'!M31)</f>
        <v/>
      </c>
      <c r="N31" s="271" t="str">
        <f>IF('⑦2.変更活動積算内訳（販促）'!N31="","",'⑦2.変更活動積算内訳（販促）'!N31)</f>
        <v/>
      </c>
      <c r="O31" s="271" t="str">
        <f>IF('⑦2.変更活動積算内訳（販促）'!O31="","",'⑦2.変更活動積算内訳（販促）'!O31)</f>
        <v/>
      </c>
      <c r="P31" s="1570"/>
      <c r="Q31" s="255" t="s">
        <v>191</v>
      </c>
      <c r="R31" s="253"/>
      <c r="S31" s="271" t="str">
        <f t="shared" si="17"/>
        <v/>
      </c>
      <c r="T31" s="254" t="str">
        <f t="shared" si="18"/>
        <v/>
      </c>
      <c r="U31" s="254" t="str">
        <f t="shared" si="19"/>
        <v/>
      </c>
      <c r="V31" s="254" t="str">
        <f t="shared" si="20"/>
        <v/>
      </c>
      <c r="W31" s="1171"/>
      <c r="X31" s="1168"/>
      <c r="Y31" s="1169"/>
      <c r="Z31" s="237"/>
    </row>
    <row r="32" spans="2:27" ht="18.75" customHeight="1">
      <c r="B32" s="1176"/>
      <c r="C32" s="252" t="s">
        <v>192</v>
      </c>
      <c r="D32" s="253"/>
      <c r="E32" s="271">
        <f t="shared" si="15"/>
        <v>0</v>
      </c>
      <c r="F32" s="271" t="str">
        <f>IF('①7.積算内訳（販促）'!F31="","",'①7.積算内訳（販促）'!F31)</f>
        <v/>
      </c>
      <c r="G32" s="271" t="str">
        <f>IF('①7.積算内訳（販促）'!G31="","",'①7.積算内訳（販促）'!G31)</f>
        <v/>
      </c>
      <c r="H32" s="657" t="str">
        <f>IF('①7.積算内訳（販促）'!H31="","",'①7.積算内訳（販促）'!H31)</f>
        <v/>
      </c>
      <c r="I32" s="1570"/>
      <c r="J32" s="252" t="s">
        <v>192</v>
      </c>
      <c r="K32" s="253"/>
      <c r="L32" s="271" t="str">
        <f t="shared" si="16"/>
        <v/>
      </c>
      <c r="M32" s="271" t="str">
        <f>IF('⑦2.変更活動積算内訳（販促）'!M32="","",'⑦2.変更活動積算内訳（販促）'!M32)</f>
        <v/>
      </c>
      <c r="N32" s="271" t="str">
        <f>IF('⑦2.変更活動積算内訳（販促）'!N32="","",'⑦2.変更活動積算内訳（販促）'!N32)</f>
        <v/>
      </c>
      <c r="O32" s="271" t="str">
        <f>IF('⑦2.変更活動積算内訳（販促）'!O32="","",'⑦2.変更活動積算内訳（販促）'!O32)</f>
        <v/>
      </c>
      <c r="P32" s="1570"/>
      <c r="Q32" s="252" t="s">
        <v>192</v>
      </c>
      <c r="R32" s="253"/>
      <c r="S32" s="271" t="str">
        <f t="shared" si="17"/>
        <v/>
      </c>
      <c r="T32" s="254" t="str">
        <f t="shared" si="18"/>
        <v/>
      </c>
      <c r="U32" s="254" t="str">
        <f t="shared" si="19"/>
        <v/>
      </c>
      <c r="V32" s="254" t="str">
        <f t="shared" si="20"/>
        <v/>
      </c>
      <c r="W32" s="1171"/>
      <c r="X32" s="1168"/>
      <c r="Y32" s="1169"/>
      <c r="Z32" s="240"/>
      <c r="AA32" s="213"/>
    </row>
    <row r="33" spans="2:27" ht="18.75" customHeight="1">
      <c r="B33" s="1176"/>
      <c r="C33" s="252" t="s">
        <v>193</v>
      </c>
      <c r="D33" s="253"/>
      <c r="E33" s="271">
        <f t="shared" si="15"/>
        <v>0</v>
      </c>
      <c r="F33" s="658" t="str">
        <f>IF('①7.積算内訳（販促）'!F32="","",'①7.積算内訳（販促）'!F32)</f>
        <v/>
      </c>
      <c r="G33" s="658" t="str">
        <f>IF('①7.積算内訳（販促）'!G32="","",'①7.積算内訳（販促）'!G32)</f>
        <v/>
      </c>
      <c r="H33" s="657" t="str">
        <f>IF('①7.積算内訳（販促）'!H32="","",'①7.積算内訳（販促）'!H32)</f>
        <v/>
      </c>
      <c r="I33" s="1570"/>
      <c r="J33" s="252" t="s">
        <v>193</v>
      </c>
      <c r="K33" s="253"/>
      <c r="L33" s="271" t="str">
        <f t="shared" si="16"/>
        <v/>
      </c>
      <c r="M33" s="658" t="str">
        <f>IF('⑦2.変更活動積算内訳（販促）'!M33="","",'⑦2.変更活動積算内訳（販促）'!M33)</f>
        <v/>
      </c>
      <c r="N33" s="658" t="str">
        <f>IF('⑦2.変更活動積算内訳（販促）'!N33="","",'⑦2.変更活動積算内訳（販促）'!N33)</f>
        <v/>
      </c>
      <c r="O33" s="658" t="str">
        <f>IF('⑦2.変更活動積算内訳（販促）'!O33="","",'⑦2.変更活動積算内訳（販促）'!O33)</f>
        <v/>
      </c>
      <c r="P33" s="1570"/>
      <c r="Q33" s="252" t="s">
        <v>193</v>
      </c>
      <c r="R33" s="253"/>
      <c r="S33" s="271" t="str">
        <f t="shared" si="17"/>
        <v/>
      </c>
      <c r="T33" s="256" t="str">
        <f t="shared" si="18"/>
        <v/>
      </c>
      <c r="U33" s="256" t="str">
        <f t="shared" si="19"/>
        <v/>
      </c>
      <c r="V33" s="256" t="str">
        <f t="shared" si="20"/>
        <v/>
      </c>
      <c r="W33" s="1171"/>
      <c r="X33" s="1191"/>
      <c r="Y33" s="1192"/>
      <c r="Z33" s="240"/>
      <c r="AA33" s="213"/>
    </row>
    <row r="34" spans="2:27" ht="18.75" customHeight="1">
      <c r="B34" s="1176"/>
      <c r="C34" s="257" t="s">
        <v>194</v>
      </c>
      <c r="D34" s="253"/>
      <c r="E34" s="271">
        <f t="shared" si="15"/>
        <v>0</v>
      </c>
      <c r="F34" s="271" t="str">
        <f>IF('①7.積算内訳（販促）'!F33="","",'①7.積算内訳（販促）'!F33)</f>
        <v/>
      </c>
      <c r="G34" s="271" t="str">
        <f>IF('①7.積算内訳（販促）'!G33="","",'①7.積算内訳（販促）'!G33)</f>
        <v/>
      </c>
      <c r="H34" s="657" t="str">
        <f>IF('①7.積算内訳（販促）'!H33="","",'①7.積算内訳（販促）'!H33)</f>
        <v/>
      </c>
      <c r="I34" s="1570"/>
      <c r="J34" s="257" t="s">
        <v>194</v>
      </c>
      <c r="K34" s="253"/>
      <c r="L34" s="271" t="str">
        <f t="shared" si="16"/>
        <v/>
      </c>
      <c r="M34" s="271" t="str">
        <f>IF('⑦2.変更活動積算内訳（販促）'!M34="","",'⑦2.変更活動積算内訳（販促）'!M34)</f>
        <v/>
      </c>
      <c r="N34" s="271" t="str">
        <f>IF('⑦2.変更活動積算内訳（販促）'!N34="","",'⑦2.変更活動積算内訳（販促）'!N34)</f>
        <v/>
      </c>
      <c r="O34" s="271" t="str">
        <f>IF('⑦2.変更活動積算内訳（販促）'!O34="","",'⑦2.変更活動積算内訳（販促）'!O34)</f>
        <v/>
      </c>
      <c r="P34" s="1570"/>
      <c r="Q34" s="257" t="s">
        <v>194</v>
      </c>
      <c r="R34" s="253"/>
      <c r="S34" s="271" t="str">
        <f t="shared" si="17"/>
        <v/>
      </c>
      <c r="T34" s="254" t="str">
        <f t="shared" si="18"/>
        <v/>
      </c>
      <c r="U34" s="254" t="str">
        <f t="shared" si="19"/>
        <v/>
      </c>
      <c r="V34" s="254" t="str">
        <f t="shared" si="20"/>
        <v/>
      </c>
      <c r="W34" s="1171"/>
      <c r="X34" s="1168"/>
      <c r="Y34" s="1169"/>
      <c r="Z34" s="240"/>
      <c r="AA34" s="213"/>
    </row>
    <row r="35" spans="2:27" ht="18.75" customHeight="1">
      <c r="B35" s="1176"/>
      <c r="C35" s="252" t="s">
        <v>195</v>
      </c>
      <c r="D35" s="253"/>
      <c r="E35" s="271">
        <f t="shared" si="15"/>
        <v>0</v>
      </c>
      <c r="F35" s="271" t="str">
        <f>IF('①7.積算内訳（販促）'!F34="","",'①7.積算内訳（販促）'!F34)</f>
        <v/>
      </c>
      <c r="G35" s="271" t="str">
        <f>IF('①7.積算内訳（販促）'!G34="","",'①7.積算内訳（販促）'!G34)</f>
        <v/>
      </c>
      <c r="H35" s="657" t="str">
        <f>IF('①7.積算内訳（販促）'!H34="","",'①7.積算内訳（販促）'!H34)</f>
        <v/>
      </c>
      <c r="I35" s="1570"/>
      <c r="J35" s="252" t="s">
        <v>195</v>
      </c>
      <c r="K35" s="253"/>
      <c r="L35" s="271" t="str">
        <f t="shared" si="16"/>
        <v/>
      </c>
      <c r="M35" s="271" t="str">
        <f>IF('⑦2.変更活動積算内訳（販促）'!M35="","",'⑦2.変更活動積算内訳（販促）'!M35)</f>
        <v/>
      </c>
      <c r="N35" s="271" t="str">
        <f>IF('⑦2.変更活動積算内訳（販促）'!N35="","",'⑦2.変更活動積算内訳（販促）'!N35)</f>
        <v/>
      </c>
      <c r="O35" s="271" t="str">
        <f>IF('⑦2.変更活動積算内訳（販促）'!O35="","",'⑦2.変更活動積算内訳（販促）'!O35)</f>
        <v/>
      </c>
      <c r="P35" s="1570"/>
      <c r="Q35" s="252" t="s">
        <v>195</v>
      </c>
      <c r="R35" s="253"/>
      <c r="S35" s="271" t="str">
        <f t="shared" si="17"/>
        <v/>
      </c>
      <c r="T35" s="254" t="str">
        <f t="shared" si="18"/>
        <v/>
      </c>
      <c r="U35" s="254" t="str">
        <f t="shared" si="19"/>
        <v/>
      </c>
      <c r="V35" s="254" t="str">
        <f t="shared" si="20"/>
        <v/>
      </c>
      <c r="W35" s="1171"/>
      <c r="X35" s="1168"/>
      <c r="Y35" s="1169"/>
      <c r="Z35" s="240"/>
      <c r="AA35" s="213"/>
    </row>
    <row r="36" spans="2:27" ht="18.75" customHeight="1" thickBot="1">
      <c r="B36" s="1177"/>
      <c r="C36" s="258" t="s">
        <v>196</v>
      </c>
      <c r="D36" s="662" t="str">
        <f>IF('①7.積算内訳（販促）'!D35="","",'①7.積算内訳（販促）'!D35)</f>
        <v/>
      </c>
      <c r="E36" s="272">
        <f>SUM(F36:H36)</f>
        <v>0</v>
      </c>
      <c r="F36" s="272" t="str">
        <f>IF('①7.積算内訳（販促）'!F35="","",'①7.積算内訳（販促）'!F35)</f>
        <v/>
      </c>
      <c r="G36" s="272" t="str">
        <f>IF('①7.積算内訳（販促）'!G35="","",'①7.積算内訳（販促）'!G35)</f>
        <v/>
      </c>
      <c r="H36" s="659" t="str">
        <f>IF('①7.積算内訳（販促）'!H35="","",'①7.積算内訳（販促）'!H35)</f>
        <v/>
      </c>
      <c r="I36" s="1571"/>
      <c r="J36" s="258" t="s">
        <v>196</v>
      </c>
      <c r="K36" s="259"/>
      <c r="L36" s="272" t="str">
        <f t="shared" si="16"/>
        <v/>
      </c>
      <c r="M36" s="272" t="str">
        <f>IF('⑦2.変更活動積算内訳（販促）'!M36="","",'⑦2.変更活動積算内訳（販促）'!M36)</f>
        <v/>
      </c>
      <c r="N36" s="272" t="str">
        <f>IF('⑦2.変更活動積算内訳（販促）'!N36="","",'⑦2.変更活動積算内訳（販促）'!N36)</f>
        <v/>
      </c>
      <c r="O36" s="272" t="str">
        <f>IF('⑦2.変更活動積算内訳（販促）'!O36="","",'⑦2.変更活動積算内訳（販促）'!O36)</f>
        <v/>
      </c>
      <c r="P36" s="1571"/>
      <c r="Q36" s="258" t="s">
        <v>196</v>
      </c>
      <c r="R36" s="259"/>
      <c r="S36" s="272" t="str">
        <f t="shared" si="17"/>
        <v/>
      </c>
      <c r="T36" s="260" t="str">
        <f t="shared" si="18"/>
        <v/>
      </c>
      <c r="U36" s="260" t="str">
        <f t="shared" si="19"/>
        <v/>
      </c>
      <c r="V36" s="260" t="str">
        <f t="shared" si="20"/>
        <v/>
      </c>
      <c r="W36" s="1172"/>
      <c r="X36" s="1189"/>
      <c r="Y36" s="1190"/>
      <c r="Z36" s="240"/>
      <c r="AA36" s="213"/>
    </row>
    <row r="37" spans="2:27" ht="37.5" customHeight="1">
      <c r="B37" s="368" t="str">
        <f>IF('①4.事業内容（販促）'!B8="","",'①4.事業内容（販促）'!B8)</f>
        <v/>
      </c>
      <c r="C37" s="1187" t="str">
        <f>IF('①4.事業内容（販促）'!C8="","",'①4.事業内容（販促）'!C8)</f>
        <v/>
      </c>
      <c r="D37" s="1188"/>
      <c r="E37" s="267">
        <f>SUM(E38:E46)</f>
        <v>0</v>
      </c>
      <c r="F37" s="267">
        <f>SUM(F38:F46)</f>
        <v>0</v>
      </c>
      <c r="G37" s="267">
        <f>SUM(G38:G46)</f>
        <v>0</v>
      </c>
      <c r="H37" s="660">
        <f>SUM(H38:H46)</f>
        <v>0</v>
      </c>
      <c r="I37" s="664" t="str">
        <f>IF(B37="","",IF(I38="中止","",B37))</f>
        <v/>
      </c>
      <c r="J37" s="1187" t="str">
        <f>IF('⑦2.変更活動積算内訳（販促）'!J37="","",'⑦2.変更活動積算内訳（販促）'!J37)</f>
        <v/>
      </c>
      <c r="K37" s="1188" t="str">
        <f>IF('⑦2.変更活動積算内訳（PR）'!K37="","",'⑦2.変更活動積算内訳（PR）'!K37)</f>
        <v/>
      </c>
      <c r="L37" s="267" t="str">
        <f>IF(SUM(L38:L46)=0,"",SUM(L38:L46))</f>
        <v/>
      </c>
      <c r="M37" s="267" t="str">
        <f>IF(SUM(M38:M46)=0,"",SUM(M38:M46))</f>
        <v/>
      </c>
      <c r="N37" s="267" t="str">
        <f>IF(SUM(N38:N46)=0,"",SUM(N38:N46))</f>
        <v/>
      </c>
      <c r="O37" s="267" t="str">
        <f>IF(SUM(O38:O46)=0,"",SUM(O38:O46))</f>
        <v/>
      </c>
      <c r="P37" s="664" t="str">
        <f>IF(I37="","",IF('⑧1.活動計画変更（販促）'!B38="報告済","報告済",I37))</f>
        <v/>
      </c>
      <c r="Q37" s="1199" t="str">
        <f>IF(J37="","",IF('⑧1.活動計画変更（販促）'!C17="変更",'⑧1.活動計画変更（販促）'!D17,IF('⑧1.活動計画変更（販促）'!C17="中止","",'⑧2.変更活動積算内訳（販促）'!J37)))</f>
        <v/>
      </c>
      <c r="R37" s="1200"/>
      <c r="S37" s="269" t="str">
        <f>IF(SUM(S38:S46)=0,"",SUM(S38:S46))</f>
        <v/>
      </c>
      <c r="T37" s="269" t="str">
        <f>IF(SUM(T38:T46)=0,"",SUM(T38:T46))</f>
        <v/>
      </c>
      <c r="U37" s="269" t="str">
        <f>IF(SUM(U38:U46)=0,"",SUM(U38:U46))</f>
        <v/>
      </c>
      <c r="V37" s="269" t="str">
        <f>IF(SUM(V38:V46)=0,"",SUM(V38:V46))</f>
        <v/>
      </c>
      <c r="W37" s="261"/>
      <c r="X37" s="1195"/>
      <c r="Y37" s="1196"/>
      <c r="Z37" s="237"/>
    </row>
    <row r="38" spans="2:27" ht="18.75" customHeight="1">
      <c r="B38" s="1175"/>
      <c r="C38" s="249" t="s">
        <v>188</v>
      </c>
      <c r="D38" s="250"/>
      <c r="E38" s="270">
        <f>SUM(F38:H38)</f>
        <v>0</v>
      </c>
      <c r="F38" s="270" t="str">
        <f>IF('①7.積算内訳（販促）'!F37="","",'①7.積算内訳（販促）'!F37)</f>
        <v/>
      </c>
      <c r="G38" s="270" t="str">
        <f>IF('①7.積算内訳（販促）'!G37="","",'①7.積算内訳（販促）'!G37)</f>
        <v/>
      </c>
      <c r="H38" s="656" t="str">
        <f>IF('①7.積算内訳（販促）'!H37="","",'①7.積算内訳（販促）'!H37)</f>
        <v/>
      </c>
      <c r="I38" s="1569" t="str">
        <f>IF('⑦1.活動計画変更（販促）'!C13="選択","",IF('⑦1.活動計画変更（販促）'!C13="変更",'⑦1.活動計画変更（販促）'!C13,IF('⑦1.活動計画変更（販促）'!C13="中止","中止","")))</f>
        <v/>
      </c>
      <c r="J38" s="249" t="s">
        <v>188</v>
      </c>
      <c r="K38" s="250"/>
      <c r="L38" s="270" t="str">
        <f>IF(SUM(M38:O38)=0,"",SUM(M38:O38))</f>
        <v/>
      </c>
      <c r="M38" s="270" t="str">
        <f>IF('⑦2.変更活動積算内訳（販促）'!M38="","",'⑦2.変更活動積算内訳（販促）'!M38)</f>
        <v/>
      </c>
      <c r="N38" s="270" t="str">
        <f>IF('⑦2.変更活動積算内訳（販促）'!N38="","",'⑦2.変更活動積算内訳（販促）'!N38)</f>
        <v/>
      </c>
      <c r="O38" s="270" t="str">
        <f>IF('⑦2.変更活動積算内訳（販促）'!O38="","",'⑦2.変更活動積算内訳（販促）'!O38)</f>
        <v/>
      </c>
      <c r="P38" s="1569" t="str">
        <f>IF('⑧1.活動計画変更（販促）'!C17="選択","",IF('⑧1.活動計画変更（販促）'!C17="変更",'⑧1.活動計画変更（販促）'!C17,IF('⑧1.活動計画変更（販促）'!C17="中止","中止","")))</f>
        <v/>
      </c>
      <c r="Q38" s="249" t="s">
        <v>188</v>
      </c>
      <c r="R38" s="250"/>
      <c r="S38" s="270" t="str">
        <f>IF(SUM(T38:V38)=0,"",SUM(T38:V38))</f>
        <v/>
      </c>
      <c r="T38" s="251" t="str">
        <f>IF(M38="","",IF(P$38="中止","",M38))</f>
        <v/>
      </c>
      <c r="U38" s="251" t="str">
        <f>IF(N38="","",IF(P$38="中止","",N38))</f>
        <v/>
      </c>
      <c r="V38" s="251" t="str">
        <f>IF(O38="","",IF(P$38="中止","",O38))</f>
        <v/>
      </c>
      <c r="W38" s="1186"/>
      <c r="X38" s="1173"/>
      <c r="Y38" s="1174"/>
      <c r="Z38" s="240"/>
      <c r="AA38" s="213"/>
    </row>
    <row r="39" spans="2:27" ht="18.75" customHeight="1">
      <c r="B39" s="1176"/>
      <c r="C39" s="252" t="s">
        <v>189</v>
      </c>
      <c r="D39" s="253"/>
      <c r="E39" s="271">
        <f t="shared" ref="E39:E45" si="21">SUM(F39:H39)</f>
        <v>0</v>
      </c>
      <c r="F39" s="271" t="str">
        <f>IF('①7.積算内訳（販促）'!F38="","",'①7.積算内訳（販促）'!F38)</f>
        <v/>
      </c>
      <c r="G39" s="271" t="str">
        <f>IF('①7.積算内訳（販促）'!G38="","",'①7.積算内訳（販促）'!G38)</f>
        <v/>
      </c>
      <c r="H39" s="657" t="str">
        <f>IF('①7.積算内訳（販促）'!H38="","",'①7.積算内訳（販促）'!H38)</f>
        <v/>
      </c>
      <c r="I39" s="1570"/>
      <c r="J39" s="252" t="s">
        <v>189</v>
      </c>
      <c r="K39" s="253"/>
      <c r="L39" s="271" t="str">
        <f t="shared" ref="L39:L46" si="22">IF(SUM(M39:O39)=0,"",SUM(M39:O39))</f>
        <v/>
      </c>
      <c r="M39" s="271" t="str">
        <f>IF('⑦2.変更活動積算内訳（販促）'!M39="","",'⑦2.変更活動積算内訳（販促）'!M39)</f>
        <v/>
      </c>
      <c r="N39" s="271" t="str">
        <f>IF('⑦2.変更活動積算内訳（販促）'!N39="","",'⑦2.変更活動積算内訳（販促）'!N39)</f>
        <v/>
      </c>
      <c r="O39" s="271" t="str">
        <f>IF('⑦2.変更活動積算内訳（販促）'!O39="","",'⑦2.変更活動積算内訳（販促）'!O39)</f>
        <v/>
      </c>
      <c r="P39" s="1570"/>
      <c r="Q39" s="252" t="s">
        <v>189</v>
      </c>
      <c r="R39" s="253"/>
      <c r="S39" s="271" t="str">
        <f t="shared" ref="S39:S46" si="23">IF(SUM(T39:V39)=0,"",SUM(T39:V39))</f>
        <v/>
      </c>
      <c r="T39" s="254" t="str">
        <f t="shared" ref="T39:T46" si="24">IF(M39="","",IF(P$38="中止","",M39))</f>
        <v/>
      </c>
      <c r="U39" s="254" t="str">
        <f t="shared" ref="U39:U46" si="25">IF(N39="","",IF(P$38="中止","",N39))</f>
        <v/>
      </c>
      <c r="V39" s="254" t="str">
        <f t="shared" ref="V39:V46" si="26">IF(O39="","",IF(P$38="中止","",O39))</f>
        <v/>
      </c>
      <c r="W39" s="1171"/>
      <c r="X39" s="1168"/>
      <c r="Y39" s="1169"/>
      <c r="Z39" s="237"/>
    </row>
    <row r="40" spans="2:27" ht="18.75" customHeight="1">
      <c r="B40" s="1176"/>
      <c r="C40" s="252" t="s">
        <v>190</v>
      </c>
      <c r="D40" s="253"/>
      <c r="E40" s="271">
        <f t="shared" si="21"/>
        <v>0</v>
      </c>
      <c r="F40" s="271" t="str">
        <f>IF('①7.積算内訳（販促）'!F39="","",'①7.積算内訳（販促）'!F39)</f>
        <v/>
      </c>
      <c r="G40" s="271" t="str">
        <f>IF('①7.積算内訳（販促）'!G39="","",'①7.積算内訳（販促）'!G39)</f>
        <v/>
      </c>
      <c r="H40" s="657" t="str">
        <f>IF('①7.積算内訳（販促）'!H39="","",'①7.積算内訳（販促）'!H39)</f>
        <v/>
      </c>
      <c r="I40" s="1570"/>
      <c r="J40" s="252" t="s">
        <v>190</v>
      </c>
      <c r="K40" s="253"/>
      <c r="L40" s="271" t="str">
        <f t="shared" si="22"/>
        <v/>
      </c>
      <c r="M40" s="271" t="str">
        <f>IF('⑦2.変更活動積算内訳（販促）'!M40="","",'⑦2.変更活動積算内訳（販促）'!M40)</f>
        <v/>
      </c>
      <c r="N40" s="271" t="str">
        <f>IF('⑦2.変更活動積算内訳（販促）'!N40="","",'⑦2.変更活動積算内訳（販促）'!N40)</f>
        <v/>
      </c>
      <c r="O40" s="271" t="str">
        <f>IF('⑦2.変更活動積算内訳（販促）'!O40="","",'⑦2.変更活動積算内訳（販促）'!O40)</f>
        <v/>
      </c>
      <c r="P40" s="1570"/>
      <c r="Q40" s="252" t="s">
        <v>190</v>
      </c>
      <c r="R40" s="253"/>
      <c r="S40" s="271" t="str">
        <f t="shared" si="23"/>
        <v/>
      </c>
      <c r="T40" s="254" t="str">
        <f t="shared" si="24"/>
        <v/>
      </c>
      <c r="U40" s="254" t="str">
        <f t="shared" si="25"/>
        <v/>
      </c>
      <c r="V40" s="254" t="str">
        <f t="shared" si="26"/>
        <v/>
      </c>
      <c r="W40" s="1171"/>
      <c r="X40" s="1168"/>
      <c r="Y40" s="1169"/>
      <c r="Z40" s="237"/>
    </row>
    <row r="41" spans="2:27" ht="18.75" customHeight="1">
      <c r="B41" s="1176"/>
      <c r="C41" s="255" t="s">
        <v>191</v>
      </c>
      <c r="D41" s="253"/>
      <c r="E41" s="271">
        <f t="shared" si="21"/>
        <v>0</v>
      </c>
      <c r="F41" s="271" t="str">
        <f>IF('①7.積算内訳（販促）'!F40="","",'①7.積算内訳（販促）'!F40)</f>
        <v/>
      </c>
      <c r="G41" s="271" t="str">
        <f>IF('①7.積算内訳（販促）'!G40="","",'①7.積算内訳（販促）'!G40)</f>
        <v/>
      </c>
      <c r="H41" s="657" t="str">
        <f>IF('①7.積算内訳（販促）'!H40="","",'①7.積算内訳（販促）'!H40)</f>
        <v/>
      </c>
      <c r="I41" s="1570"/>
      <c r="J41" s="255" t="s">
        <v>191</v>
      </c>
      <c r="K41" s="253"/>
      <c r="L41" s="271" t="str">
        <f t="shared" si="22"/>
        <v/>
      </c>
      <c r="M41" s="271" t="str">
        <f>IF('⑦2.変更活動積算内訳（販促）'!M41="","",'⑦2.変更活動積算内訳（販促）'!M41)</f>
        <v/>
      </c>
      <c r="N41" s="271" t="str">
        <f>IF('⑦2.変更活動積算内訳（販促）'!N41="","",'⑦2.変更活動積算内訳（販促）'!N41)</f>
        <v/>
      </c>
      <c r="O41" s="271" t="str">
        <f>IF('⑦2.変更活動積算内訳（販促）'!O41="","",'⑦2.変更活動積算内訳（販促）'!O41)</f>
        <v/>
      </c>
      <c r="P41" s="1570"/>
      <c r="Q41" s="255" t="s">
        <v>191</v>
      </c>
      <c r="R41" s="253"/>
      <c r="S41" s="271" t="str">
        <f t="shared" si="23"/>
        <v/>
      </c>
      <c r="T41" s="254" t="str">
        <f t="shared" si="24"/>
        <v/>
      </c>
      <c r="U41" s="254" t="str">
        <f t="shared" si="25"/>
        <v/>
      </c>
      <c r="V41" s="254" t="str">
        <f t="shared" si="26"/>
        <v/>
      </c>
      <c r="W41" s="1171"/>
      <c r="X41" s="1168"/>
      <c r="Y41" s="1169"/>
      <c r="Z41" s="237"/>
    </row>
    <row r="42" spans="2:27" ht="18.75" customHeight="1">
      <c r="B42" s="1176"/>
      <c r="C42" s="252" t="s">
        <v>192</v>
      </c>
      <c r="D42" s="253"/>
      <c r="E42" s="271">
        <f t="shared" si="21"/>
        <v>0</v>
      </c>
      <c r="F42" s="271" t="str">
        <f>IF('①7.積算内訳（販促）'!F41="","",'①7.積算内訳（販促）'!F41)</f>
        <v/>
      </c>
      <c r="G42" s="271" t="str">
        <f>IF('①7.積算内訳（販促）'!G41="","",'①7.積算内訳（販促）'!G41)</f>
        <v/>
      </c>
      <c r="H42" s="657" t="str">
        <f>IF('①7.積算内訳（販促）'!H41="","",'①7.積算内訳（販促）'!H41)</f>
        <v/>
      </c>
      <c r="I42" s="1570"/>
      <c r="J42" s="252" t="s">
        <v>192</v>
      </c>
      <c r="K42" s="253"/>
      <c r="L42" s="271" t="str">
        <f t="shared" si="22"/>
        <v/>
      </c>
      <c r="M42" s="271" t="str">
        <f>IF('⑦2.変更活動積算内訳（販促）'!M42="","",'⑦2.変更活動積算内訳（販促）'!M42)</f>
        <v/>
      </c>
      <c r="N42" s="271" t="str">
        <f>IF('⑦2.変更活動積算内訳（販促）'!N42="","",'⑦2.変更活動積算内訳（販促）'!N42)</f>
        <v/>
      </c>
      <c r="O42" s="271" t="str">
        <f>IF('⑦2.変更活動積算内訳（販促）'!O42="","",'⑦2.変更活動積算内訳（販促）'!O42)</f>
        <v/>
      </c>
      <c r="P42" s="1570"/>
      <c r="Q42" s="252" t="s">
        <v>192</v>
      </c>
      <c r="R42" s="253"/>
      <c r="S42" s="271" t="str">
        <f t="shared" si="23"/>
        <v/>
      </c>
      <c r="T42" s="254" t="str">
        <f t="shared" si="24"/>
        <v/>
      </c>
      <c r="U42" s="254" t="str">
        <f t="shared" si="25"/>
        <v/>
      </c>
      <c r="V42" s="254" t="str">
        <f t="shared" si="26"/>
        <v/>
      </c>
      <c r="W42" s="1171"/>
      <c r="X42" s="1168"/>
      <c r="Y42" s="1169"/>
      <c r="Z42" s="240"/>
      <c r="AA42" s="213"/>
    </row>
    <row r="43" spans="2:27" ht="18.75" customHeight="1">
      <c r="B43" s="1176"/>
      <c r="C43" s="252" t="s">
        <v>193</v>
      </c>
      <c r="D43" s="253"/>
      <c r="E43" s="271">
        <f t="shared" si="21"/>
        <v>0</v>
      </c>
      <c r="F43" s="658" t="str">
        <f>IF('①7.積算内訳（販促）'!F42="","",'①7.積算内訳（販促）'!F42)</f>
        <v/>
      </c>
      <c r="G43" s="658" t="str">
        <f>IF('①7.積算内訳（販促）'!G42="","",'①7.積算内訳（販促）'!G42)</f>
        <v/>
      </c>
      <c r="H43" s="657" t="str">
        <f>IF('①7.積算内訳（販促）'!H42="","",'①7.積算内訳（販促）'!H42)</f>
        <v/>
      </c>
      <c r="I43" s="1570"/>
      <c r="J43" s="252" t="s">
        <v>193</v>
      </c>
      <c r="K43" s="253"/>
      <c r="L43" s="271" t="str">
        <f t="shared" si="22"/>
        <v/>
      </c>
      <c r="M43" s="658" t="str">
        <f>IF('⑦2.変更活動積算内訳（販促）'!M43="","",'⑦2.変更活動積算内訳（販促）'!M43)</f>
        <v/>
      </c>
      <c r="N43" s="658" t="str">
        <f>IF('⑦2.変更活動積算内訳（販促）'!N43="","",'⑦2.変更活動積算内訳（販促）'!N43)</f>
        <v/>
      </c>
      <c r="O43" s="658" t="str">
        <f>IF('⑦2.変更活動積算内訳（販促）'!O43="","",'⑦2.変更活動積算内訳（販促）'!O43)</f>
        <v/>
      </c>
      <c r="P43" s="1570"/>
      <c r="Q43" s="252" t="s">
        <v>193</v>
      </c>
      <c r="R43" s="253"/>
      <c r="S43" s="271" t="str">
        <f t="shared" si="23"/>
        <v/>
      </c>
      <c r="T43" s="256" t="str">
        <f t="shared" si="24"/>
        <v/>
      </c>
      <c r="U43" s="256" t="str">
        <f t="shared" si="25"/>
        <v/>
      </c>
      <c r="V43" s="256" t="str">
        <f t="shared" si="26"/>
        <v/>
      </c>
      <c r="W43" s="1171"/>
      <c r="X43" s="1168"/>
      <c r="Y43" s="1169"/>
      <c r="Z43" s="240"/>
      <c r="AA43" s="213"/>
    </row>
    <row r="44" spans="2:27" ht="18.75" customHeight="1">
      <c r="B44" s="1176"/>
      <c r="C44" s="257" t="s">
        <v>194</v>
      </c>
      <c r="D44" s="253"/>
      <c r="E44" s="271">
        <f t="shared" si="21"/>
        <v>0</v>
      </c>
      <c r="F44" s="271" t="str">
        <f>IF('①7.積算内訳（販促）'!F43="","",'①7.積算内訳（販促）'!F43)</f>
        <v/>
      </c>
      <c r="G44" s="271" t="str">
        <f>IF('①7.積算内訳（販促）'!G43="","",'①7.積算内訳（販促）'!G43)</f>
        <v/>
      </c>
      <c r="H44" s="657" t="str">
        <f>IF('①7.積算内訳（販促）'!H43="","",'①7.積算内訳（販促）'!H43)</f>
        <v/>
      </c>
      <c r="I44" s="1570"/>
      <c r="J44" s="257" t="s">
        <v>194</v>
      </c>
      <c r="K44" s="253"/>
      <c r="L44" s="271" t="str">
        <f t="shared" si="22"/>
        <v/>
      </c>
      <c r="M44" s="271" t="str">
        <f>IF('⑦2.変更活動積算内訳（販促）'!M44="","",'⑦2.変更活動積算内訳（販促）'!M44)</f>
        <v/>
      </c>
      <c r="N44" s="271" t="str">
        <f>IF('⑦2.変更活動積算内訳（販促）'!N44="","",'⑦2.変更活動積算内訳（販促）'!N44)</f>
        <v/>
      </c>
      <c r="O44" s="271" t="str">
        <f>IF('⑦2.変更活動積算内訳（販促）'!O44="","",'⑦2.変更活動積算内訳（販促）'!O44)</f>
        <v/>
      </c>
      <c r="P44" s="1570"/>
      <c r="Q44" s="257" t="s">
        <v>194</v>
      </c>
      <c r="R44" s="253"/>
      <c r="S44" s="271" t="str">
        <f t="shared" si="23"/>
        <v/>
      </c>
      <c r="T44" s="254" t="str">
        <f t="shared" si="24"/>
        <v/>
      </c>
      <c r="U44" s="254" t="str">
        <f t="shared" si="25"/>
        <v/>
      </c>
      <c r="V44" s="254" t="str">
        <f t="shared" si="26"/>
        <v/>
      </c>
      <c r="W44" s="1171"/>
      <c r="X44" s="1168"/>
      <c r="Y44" s="1169"/>
      <c r="Z44" s="240"/>
      <c r="AA44" s="213"/>
    </row>
    <row r="45" spans="2:27" ht="18.75" customHeight="1">
      <c r="B45" s="1176"/>
      <c r="C45" s="252" t="s">
        <v>195</v>
      </c>
      <c r="D45" s="253"/>
      <c r="E45" s="271">
        <f t="shared" si="21"/>
        <v>0</v>
      </c>
      <c r="F45" s="271" t="str">
        <f>IF('①7.積算内訳（販促）'!F44="","",'①7.積算内訳（販促）'!F44)</f>
        <v/>
      </c>
      <c r="G45" s="271" t="str">
        <f>IF('①7.積算内訳（販促）'!G44="","",'①7.積算内訳（販促）'!G44)</f>
        <v/>
      </c>
      <c r="H45" s="657" t="str">
        <f>IF('①7.積算内訳（販促）'!H44="","",'①7.積算内訳（販促）'!H44)</f>
        <v/>
      </c>
      <c r="I45" s="1570"/>
      <c r="J45" s="252" t="s">
        <v>195</v>
      </c>
      <c r="K45" s="253"/>
      <c r="L45" s="271" t="str">
        <f t="shared" si="22"/>
        <v/>
      </c>
      <c r="M45" s="271" t="str">
        <f>IF('⑦2.変更活動積算内訳（販促）'!M45="","",'⑦2.変更活動積算内訳（販促）'!M45)</f>
        <v/>
      </c>
      <c r="N45" s="271" t="str">
        <f>IF('⑦2.変更活動積算内訳（販促）'!N45="","",'⑦2.変更活動積算内訳（販促）'!N45)</f>
        <v/>
      </c>
      <c r="O45" s="271" t="str">
        <f>IF('⑦2.変更活動積算内訳（販促）'!O45="","",'⑦2.変更活動積算内訳（販促）'!O45)</f>
        <v/>
      </c>
      <c r="P45" s="1570"/>
      <c r="Q45" s="252" t="s">
        <v>195</v>
      </c>
      <c r="R45" s="253"/>
      <c r="S45" s="271" t="str">
        <f t="shared" si="23"/>
        <v/>
      </c>
      <c r="T45" s="254" t="str">
        <f t="shared" si="24"/>
        <v/>
      </c>
      <c r="U45" s="254" t="str">
        <f t="shared" si="25"/>
        <v/>
      </c>
      <c r="V45" s="254" t="str">
        <f t="shared" si="26"/>
        <v/>
      </c>
      <c r="W45" s="1171"/>
      <c r="X45" s="1168"/>
      <c r="Y45" s="1169"/>
      <c r="Z45" s="240"/>
      <c r="AA45" s="213"/>
    </row>
    <row r="46" spans="2:27" ht="18.75" customHeight="1" thickBot="1">
      <c r="B46" s="1177"/>
      <c r="C46" s="258" t="s">
        <v>196</v>
      </c>
      <c r="D46" s="662" t="str">
        <f>IF('①7.積算内訳（販促）'!D45="","",'①7.積算内訳（販促）'!D45)</f>
        <v/>
      </c>
      <c r="E46" s="272">
        <f>SUM(F46:H46)</f>
        <v>0</v>
      </c>
      <c r="F46" s="272" t="str">
        <f>IF('①7.積算内訳（販促）'!F45="","",'①7.積算内訳（販促）'!F45)</f>
        <v/>
      </c>
      <c r="G46" s="272" t="str">
        <f>IF('①7.積算内訳（販促）'!G45="","",'①7.積算内訳（販促）'!G45)</f>
        <v/>
      </c>
      <c r="H46" s="659" t="str">
        <f>IF('①7.積算内訳（販促）'!H45="","",'①7.積算内訳（販促）'!H45)</f>
        <v/>
      </c>
      <c r="I46" s="1571"/>
      <c r="J46" s="258" t="s">
        <v>196</v>
      </c>
      <c r="K46" s="259"/>
      <c r="L46" s="272" t="str">
        <f t="shared" si="22"/>
        <v/>
      </c>
      <c r="M46" s="272" t="str">
        <f>IF('⑦2.変更活動積算内訳（販促）'!M46="","",'⑦2.変更活動積算内訳（販促）'!M46)</f>
        <v/>
      </c>
      <c r="N46" s="272" t="str">
        <f>IF('⑦2.変更活動積算内訳（販促）'!N46="","",'⑦2.変更活動積算内訳（販促）'!N46)</f>
        <v/>
      </c>
      <c r="O46" s="272" t="str">
        <f>IF('⑦2.変更活動積算内訳（販促）'!O46="","",'⑦2.変更活動積算内訳（販促）'!O46)</f>
        <v/>
      </c>
      <c r="P46" s="1571"/>
      <c r="Q46" s="258" t="s">
        <v>196</v>
      </c>
      <c r="R46" s="259"/>
      <c r="S46" s="272" t="str">
        <f t="shared" si="23"/>
        <v/>
      </c>
      <c r="T46" s="260" t="str">
        <f t="shared" si="24"/>
        <v/>
      </c>
      <c r="U46" s="260" t="str">
        <f t="shared" si="25"/>
        <v/>
      </c>
      <c r="V46" s="260" t="str">
        <f t="shared" si="26"/>
        <v/>
      </c>
      <c r="W46" s="1172"/>
      <c r="X46" s="1193"/>
      <c r="Y46" s="1194"/>
      <c r="Z46" s="240"/>
      <c r="AA46" s="213"/>
    </row>
    <row r="47" spans="2:27" ht="37.5" customHeight="1">
      <c r="B47" s="268" t="str">
        <f>IF('①4.事業内容（販促）'!B9="","",'①4.事業内容（販促）'!B9)</f>
        <v/>
      </c>
      <c r="C47" s="1199" t="str">
        <f>IF('①4.事業内容（販促）'!C9="","",'①4.事業内容（販促）'!C9)</f>
        <v/>
      </c>
      <c r="D47" s="1200"/>
      <c r="E47" s="269">
        <f>SUM(E48:E56)</f>
        <v>0</v>
      </c>
      <c r="F47" s="269">
        <f>SUM(F48:F56)</f>
        <v>0</v>
      </c>
      <c r="G47" s="269">
        <f>SUM(G48:G56)</f>
        <v>0</v>
      </c>
      <c r="H47" s="661">
        <f>SUM(H48:H56)</f>
        <v>0</v>
      </c>
      <c r="I47" s="664" t="str">
        <f>IF(B47="","",IF(I48="中止","",B47))</f>
        <v/>
      </c>
      <c r="J47" s="1199" t="str">
        <f>IF('⑦2.変更活動積算内訳（販促）'!J47="","",'⑦2.変更活動積算内訳（販促）'!J47)</f>
        <v/>
      </c>
      <c r="K47" s="1200" t="str">
        <f>IF('⑦2.変更活動積算内訳（PR）'!K47="","",'⑦2.変更活動積算内訳（PR）'!K47)</f>
        <v/>
      </c>
      <c r="L47" s="269" t="str">
        <f>IF(SUM(L48:L56)=0,"",SUM(L48:L56))</f>
        <v/>
      </c>
      <c r="M47" s="269" t="str">
        <f>IF(SUM(M48:M56)=0,"",SUM(M48:M56))</f>
        <v/>
      </c>
      <c r="N47" s="269" t="str">
        <f>IF(SUM(N48:N56)=0,"",SUM(N48:N56))</f>
        <v/>
      </c>
      <c r="O47" s="269" t="str">
        <f>IF(SUM(O48:O56)=0,"",SUM(O48:O56))</f>
        <v/>
      </c>
      <c r="P47" s="664" t="str">
        <f>IF(I47="","",IF('⑧1.活動計画変更（販促）'!B48="報告済","報告済",I47))</f>
        <v/>
      </c>
      <c r="Q47" s="1199" t="str">
        <f>IF(J47="","",IF('⑧1.活動計画変更（販促）'!C20="変更",'⑧1.活動計画変更（販促）'!D20,IF('⑧1.活動計画変更（販促）'!C20="中止","",'⑧2.変更活動積算内訳（販促）'!J47)))</f>
        <v/>
      </c>
      <c r="R47" s="1200"/>
      <c r="S47" s="269" t="str">
        <f>IF(SUM(S48:S56)=0,"",SUM(S48:S56))</f>
        <v/>
      </c>
      <c r="T47" s="269" t="str">
        <f>IF(SUM(T48:T56)=0,"",SUM(T48:T56))</f>
        <v/>
      </c>
      <c r="U47" s="269" t="str">
        <f>IF(SUM(U48:U56)=0,"",SUM(U48:U56))</f>
        <v/>
      </c>
      <c r="V47" s="269" t="str">
        <f>IF(SUM(V48:V56)=0,"",SUM(V48:V56))</f>
        <v/>
      </c>
      <c r="W47" s="263"/>
      <c r="X47" s="1201"/>
      <c r="Y47" s="1202"/>
      <c r="Z47" s="237"/>
    </row>
    <row r="48" spans="2:27" ht="18.75" customHeight="1">
      <c r="B48" s="1175"/>
      <c r="C48" s="249" t="s">
        <v>188</v>
      </c>
      <c r="D48" s="250"/>
      <c r="E48" s="270">
        <f>SUM(F48:H48)</f>
        <v>0</v>
      </c>
      <c r="F48" s="270" t="str">
        <f>IF('①7.積算内訳（販促）'!F47="","",'①7.積算内訳（販促）'!F47)</f>
        <v/>
      </c>
      <c r="G48" s="270" t="str">
        <f>IF('①7.積算内訳（販促）'!G47="","",'①7.積算内訳（販促）'!G47)</f>
        <v/>
      </c>
      <c r="H48" s="656" t="str">
        <f>IF('①7.積算内訳（販促）'!H47="","",'①7.積算内訳（販促）'!H47)</f>
        <v/>
      </c>
      <c r="I48" s="1569" t="str">
        <f>IF('⑦1.活動計画変更（販促）'!C15="選択","",IF('⑦1.活動計画変更（販促）'!C15="変更",'⑦1.活動計画変更（販促）'!C15,IF('⑦1.活動計画変更（販促）'!C15="中止","中止","")))</f>
        <v/>
      </c>
      <c r="J48" s="249" t="s">
        <v>188</v>
      </c>
      <c r="K48" s="250"/>
      <c r="L48" s="270" t="str">
        <f>IF(SUM(M48:O48)=0,"",SUM(M48:O48))</f>
        <v/>
      </c>
      <c r="M48" s="270" t="str">
        <f>IF('⑦2.変更活動積算内訳（販促）'!M48="","",'⑦2.変更活動積算内訳（販促）'!M48)</f>
        <v/>
      </c>
      <c r="N48" s="270" t="str">
        <f>IF('⑦2.変更活動積算内訳（販促）'!N48="","",'⑦2.変更活動積算内訳（販促）'!N48)</f>
        <v/>
      </c>
      <c r="O48" s="270" t="str">
        <f>IF('⑦2.変更活動積算内訳（販促）'!O48="","",'⑦2.変更活動積算内訳（販促）'!O48)</f>
        <v/>
      </c>
      <c r="P48" s="1569" t="str">
        <f>IF('⑧1.活動計画変更（販促）'!C20="選択","",IF('⑧1.活動計画変更（販促）'!C20="変更",'⑧1.活動計画変更（販促）'!C20,IF('⑧1.活動計画変更（販促）'!C20="中止","中止","")))</f>
        <v/>
      </c>
      <c r="Q48" s="249" t="s">
        <v>188</v>
      </c>
      <c r="R48" s="250"/>
      <c r="S48" s="270" t="str">
        <f>IF(SUM(T48:V48)=0,"",SUM(T48:V48))</f>
        <v/>
      </c>
      <c r="T48" s="251" t="str">
        <f>IF(M48="","",IF(P$48="中止","",M48))</f>
        <v/>
      </c>
      <c r="U48" s="251" t="str">
        <f>IF(N48="","",IF(P$48="中止","",N48))</f>
        <v/>
      </c>
      <c r="V48" s="251" t="str">
        <f>IF(O48="","",IF(P$48="中止","",O48))</f>
        <v/>
      </c>
      <c r="W48" s="1186"/>
      <c r="X48" s="1173"/>
      <c r="Y48" s="1174"/>
      <c r="Z48" s="240"/>
      <c r="AA48" s="213"/>
    </row>
    <row r="49" spans="2:27" ht="18.75" customHeight="1">
      <c r="B49" s="1176"/>
      <c r="C49" s="252" t="s">
        <v>189</v>
      </c>
      <c r="D49" s="253"/>
      <c r="E49" s="271">
        <f t="shared" ref="E49:E55" si="27">SUM(F49:H49)</f>
        <v>0</v>
      </c>
      <c r="F49" s="271" t="str">
        <f>IF('①7.積算内訳（販促）'!F48="","",'①7.積算内訳（販促）'!F48)</f>
        <v/>
      </c>
      <c r="G49" s="271" t="str">
        <f>IF('①7.積算内訳（販促）'!G48="","",'①7.積算内訳（販促）'!G48)</f>
        <v/>
      </c>
      <c r="H49" s="657" t="str">
        <f>IF('①7.積算内訳（販促）'!H48="","",'①7.積算内訳（販促）'!H48)</f>
        <v/>
      </c>
      <c r="I49" s="1570"/>
      <c r="J49" s="252" t="s">
        <v>189</v>
      </c>
      <c r="K49" s="253"/>
      <c r="L49" s="271" t="str">
        <f t="shared" ref="L49:L56" si="28">IF(SUM(M49:O49)=0,"",SUM(M49:O49))</f>
        <v/>
      </c>
      <c r="M49" s="271" t="str">
        <f>IF('⑦2.変更活動積算内訳（販促）'!M49="","",'⑦2.変更活動積算内訳（販促）'!M49)</f>
        <v/>
      </c>
      <c r="N49" s="271" t="str">
        <f>IF('⑦2.変更活動積算内訳（販促）'!N49="","",'⑦2.変更活動積算内訳（販促）'!N49)</f>
        <v/>
      </c>
      <c r="O49" s="271" t="str">
        <f>IF('⑦2.変更活動積算内訳（販促）'!O49="","",'⑦2.変更活動積算内訳（販促）'!O49)</f>
        <v/>
      </c>
      <c r="P49" s="1570"/>
      <c r="Q49" s="252" t="s">
        <v>189</v>
      </c>
      <c r="R49" s="253"/>
      <c r="S49" s="271" t="str">
        <f t="shared" ref="S49:S56" si="29">IF(SUM(T49:V49)=0,"",SUM(T49:V49))</f>
        <v/>
      </c>
      <c r="T49" s="254" t="str">
        <f t="shared" ref="T49:T56" si="30">IF(M49="","",IF(P$48="中止","",M49))</f>
        <v/>
      </c>
      <c r="U49" s="254" t="str">
        <f t="shared" ref="U49:U56" si="31">IF(N49="","",IF(P$48="中止","",N49))</f>
        <v/>
      </c>
      <c r="V49" s="254" t="str">
        <f t="shared" ref="V49:V56" si="32">IF(O49="","",IF(P$48="中止","",O49))</f>
        <v/>
      </c>
      <c r="W49" s="1171"/>
      <c r="X49" s="1168"/>
      <c r="Y49" s="1169"/>
      <c r="Z49" s="237"/>
    </row>
    <row r="50" spans="2:27" ht="18.75" customHeight="1">
      <c r="B50" s="1176"/>
      <c r="C50" s="252" t="s">
        <v>190</v>
      </c>
      <c r="D50" s="253"/>
      <c r="E50" s="271">
        <f t="shared" si="27"/>
        <v>0</v>
      </c>
      <c r="F50" s="271" t="str">
        <f>IF('①7.積算内訳（販促）'!F49="","",'①7.積算内訳（販促）'!F49)</f>
        <v/>
      </c>
      <c r="G50" s="271" t="str">
        <f>IF('①7.積算内訳（販促）'!G49="","",'①7.積算内訳（販促）'!G49)</f>
        <v/>
      </c>
      <c r="H50" s="657" t="str">
        <f>IF('①7.積算内訳（販促）'!H49="","",'①7.積算内訳（販促）'!H49)</f>
        <v/>
      </c>
      <c r="I50" s="1570"/>
      <c r="J50" s="252" t="s">
        <v>190</v>
      </c>
      <c r="K50" s="253"/>
      <c r="L50" s="271" t="str">
        <f t="shared" si="28"/>
        <v/>
      </c>
      <c r="M50" s="271" t="str">
        <f>IF('⑦2.変更活動積算内訳（販促）'!M50="","",'⑦2.変更活動積算内訳（販促）'!M50)</f>
        <v/>
      </c>
      <c r="N50" s="271" t="str">
        <f>IF('⑦2.変更活動積算内訳（販促）'!N50="","",'⑦2.変更活動積算内訳（販促）'!N50)</f>
        <v/>
      </c>
      <c r="O50" s="271" t="str">
        <f>IF('⑦2.変更活動積算内訳（販促）'!O50="","",'⑦2.変更活動積算内訳（販促）'!O50)</f>
        <v/>
      </c>
      <c r="P50" s="1570"/>
      <c r="Q50" s="252" t="s">
        <v>190</v>
      </c>
      <c r="R50" s="253"/>
      <c r="S50" s="271" t="str">
        <f t="shared" si="29"/>
        <v/>
      </c>
      <c r="T50" s="254" t="str">
        <f t="shared" si="30"/>
        <v/>
      </c>
      <c r="U50" s="254" t="str">
        <f t="shared" si="31"/>
        <v/>
      </c>
      <c r="V50" s="254" t="str">
        <f t="shared" si="32"/>
        <v/>
      </c>
      <c r="W50" s="1171"/>
      <c r="X50" s="1168"/>
      <c r="Y50" s="1169"/>
      <c r="Z50" s="237"/>
    </row>
    <row r="51" spans="2:27" ht="18.75" customHeight="1">
      <c r="B51" s="1176"/>
      <c r="C51" s="255" t="s">
        <v>191</v>
      </c>
      <c r="D51" s="253"/>
      <c r="E51" s="271">
        <f t="shared" si="27"/>
        <v>0</v>
      </c>
      <c r="F51" s="271" t="str">
        <f>IF('①7.積算内訳（販促）'!F50="","",'①7.積算内訳（販促）'!F50)</f>
        <v/>
      </c>
      <c r="G51" s="271" t="str">
        <f>IF('①7.積算内訳（販促）'!G50="","",'①7.積算内訳（販促）'!G50)</f>
        <v/>
      </c>
      <c r="H51" s="657" t="str">
        <f>IF('①7.積算内訳（販促）'!H50="","",'①7.積算内訳（販促）'!H50)</f>
        <v/>
      </c>
      <c r="I51" s="1570"/>
      <c r="J51" s="255" t="s">
        <v>191</v>
      </c>
      <c r="K51" s="253"/>
      <c r="L51" s="271" t="str">
        <f t="shared" si="28"/>
        <v/>
      </c>
      <c r="M51" s="271" t="str">
        <f>IF('⑦2.変更活動積算内訳（販促）'!M51="","",'⑦2.変更活動積算内訳（販促）'!M51)</f>
        <v/>
      </c>
      <c r="N51" s="271" t="str">
        <f>IF('⑦2.変更活動積算内訳（販促）'!N51="","",'⑦2.変更活動積算内訳（販促）'!N51)</f>
        <v/>
      </c>
      <c r="O51" s="271" t="str">
        <f>IF('⑦2.変更活動積算内訳（販促）'!O51="","",'⑦2.変更活動積算内訳（販促）'!O51)</f>
        <v/>
      </c>
      <c r="P51" s="1570"/>
      <c r="Q51" s="255" t="s">
        <v>191</v>
      </c>
      <c r="R51" s="253"/>
      <c r="S51" s="271" t="str">
        <f t="shared" si="29"/>
        <v/>
      </c>
      <c r="T51" s="254" t="str">
        <f t="shared" si="30"/>
        <v/>
      </c>
      <c r="U51" s="254" t="str">
        <f t="shared" si="31"/>
        <v/>
      </c>
      <c r="V51" s="254" t="str">
        <f t="shared" si="32"/>
        <v/>
      </c>
      <c r="W51" s="1171"/>
      <c r="X51" s="1168"/>
      <c r="Y51" s="1169"/>
      <c r="Z51" s="237"/>
    </row>
    <row r="52" spans="2:27" ht="18.75" customHeight="1">
      <c r="B52" s="1176"/>
      <c r="C52" s="252" t="s">
        <v>192</v>
      </c>
      <c r="D52" s="253"/>
      <c r="E52" s="271">
        <f t="shared" si="27"/>
        <v>0</v>
      </c>
      <c r="F52" s="271" t="str">
        <f>IF('①7.積算内訳（販促）'!F51="","",'①7.積算内訳（販促）'!F51)</f>
        <v/>
      </c>
      <c r="G52" s="271" t="str">
        <f>IF('①7.積算内訳（販促）'!G51="","",'①7.積算内訳（販促）'!G51)</f>
        <v/>
      </c>
      <c r="H52" s="657" t="str">
        <f>IF('①7.積算内訳（販促）'!H51="","",'①7.積算内訳（販促）'!H51)</f>
        <v/>
      </c>
      <c r="I52" s="1570"/>
      <c r="J52" s="252" t="s">
        <v>192</v>
      </c>
      <c r="K52" s="253"/>
      <c r="L52" s="271" t="str">
        <f t="shared" si="28"/>
        <v/>
      </c>
      <c r="M52" s="271" t="str">
        <f>IF('⑦2.変更活動積算内訳（販促）'!M52="","",'⑦2.変更活動積算内訳（販促）'!M52)</f>
        <v/>
      </c>
      <c r="N52" s="271" t="str">
        <f>IF('⑦2.変更活動積算内訳（販促）'!N52="","",'⑦2.変更活動積算内訳（販促）'!N52)</f>
        <v/>
      </c>
      <c r="O52" s="271" t="str">
        <f>IF('⑦2.変更活動積算内訳（販促）'!O52="","",'⑦2.変更活動積算内訳（販促）'!O52)</f>
        <v/>
      </c>
      <c r="P52" s="1570"/>
      <c r="Q52" s="252" t="s">
        <v>192</v>
      </c>
      <c r="R52" s="253"/>
      <c r="S52" s="271" t="str">
        <f t="shared" si="29"/>
        <v/>
      </c>
      <c r="T52" s="254" t="str">
        <f t="shared" si="30"/>
        <v/>
      </c>
      <c r="U52" s="254" t="str">
        <f t="shared" si="31"/>
        <v/>
      </c>
      <c r="V52" s="254" t="str">
        <f t="shared" si="32"/>
        <v/>
      </c>
      <c r="W52" s="1171"/>
      <c r="X52" s="1168"/>
      <c r="Y52" s="1169"/>
      <c r="Z52" s="240"/>
      <c r="AA52" s="213"/>
    </row>
    <row r="53" spans="2:27" ht="18.75" customHeight="1">
      <c r="B53" s="1176"/>
      <c r="C53" s="252" t="s">
        <v>193</v>
      </c>
      <c r="D53" s="253"/>
      <c r="E53" s="271">
        <f t="shared" si="27"/>
        <v>0</v>
      </c>
      <c r="F53" s="658" t="str">
        <f>IF('①7.積算内訳（販促）'!F52="","",'①7.積算内訳（販促）'!F52)</f>
        <v/>
      </c>
      <c r="G53" s="658" t="str">
        <f>IF('①7.積算内訳（販促）'!G52="","",'①7.積算内訳（販促）'!G52)</f>
        <v/>
      </c>
      <c r="H53" s="657" t="str">
        <f>IF('①7.積算内訳（販促）'!H52="","",'①7.積算内訳（販促）'!H52)</f>
        <v/>
      </c>
      <c r="I53" s="1570"/>
      <c r="J53" s="252" t="s">
        <v>193</v>
      </c>
      <c r="K53" s="253"/>
      <c r="L53" s="271" t="str">
        <f t="shared" si="28"/>
        <v/>
      </c>
      <c r="M53" s="658" t="str">
        <f>IF('⑦2.変更活動積算内訳（販促）'!M53="","",'⑦2.変更活動積算内訳（販促）'!M53)</f>
        <v/>
      </c>
      <c r="N53" s="658" t="str">
        <f>IF('⑦2.変更活動積算内訳（販促）'!N53="","",'⑦2.変更活動積算内訳（販促）'!N53)</f>
        <v/>
      </c>
      <c r="O53" s="658" t="str">
        <f>IF('⑦2.変更活動積算内訳（販促）'!O53="","",'⑦2.変更活動積算内訳（販促）'!O53)</f>
        <v/>
      </c>
      <c r="P53" s="1570"/>
      <c r="Q53" s="252" t="s">
        <v>193</v>
      </c>
      <c r="R53" s="253"/>
      <c r="S53" s="271" t="str">
        <f t="shared" si="29"/>
        <v/>
      </c>
      <c r="T53" s="256" t="str">
        <f t="shared" si="30"/>
        <v/>
      </c>
      <c r="U53" s="256" t="str">
        <f t="shared" si="31"/>
        <v/>
      </c>
      <c r="V53" s="256" t="str">
        <f t="shared" si="32"/>
        <v/>
      </c>
      <c r="W53" s="1171"/>
      <c r="X53" s="1191"/>
      <c r="Y53" s="1192"/>
      <c r="Z53" s="240"/>
      <c r="AA53" s="213"/>
    </row>
    <row r="54" spans="2:27" ht="18.75" customHeight="1">
      <c r="B54" s="1176"/>
      <c r="C54" s="257" t="s">
        <v>194</v>
      </c>
      <c r="D54" s="253"/>
      <c r="E54" s="271">
        <f t="shared" si="27"/>
        <v>0</v>
      </c>
      <c r="F54" s="271" t="str">
        <f>IF('①7.積算内訳（販促）'!F53="","",'①7.積算内訳（販促）'!F53)</f>
        <v/>
      </c>
      <c r="G54" s="271" t="str">
        <f>IF('①7.積算内訳（販促）'!G53="","",'①7.積算内訳（販促）'!G53)</f>
        <v/>
      </c>
      <c r="H54" s="657" t="str">
        <f>IF('①7.積算内訳（販促）'!H53="","",'①7.積算内訳（販促）'!H53)</f>
        <v/>
      </c>
      <c r="I54" s="1570"/>
      <c r="J54" s="257" t="s">
        <v>194</v>
      </c>
      <c r="K54" s="253"/>
      <c r="L54" s="271" t="str">
        <f t="shared" si="28"/>
        <v/>
      </c>
      <c r="M54" s="271" t="str">
        <f>IF('⑦2.変更活動積算内訳（販促）'!M54="","",'⑦2.変更活動積算内訳（販促）'!M54)</f>
        <v/>
      </c>
      <c r="N54" s="271" t="str">
        <f>IF('⑦2.変更活動積算内訳（販促）'!N54="","",'⑦2.変更活動積算内訳（販促）'!N54)</f>
        <v/>
      </c>
      <c r="O54" s="271" t="str">
        <f>IF('⑦2.変更活動積算内訳（販促）'!O54="","",'⑦2.変更活動積算内訳（販促）'!O54)</f>
        <v/>
      </c>
      <c r="P54" s="1570"/>
      <c r="Q54" s="257" t="s">
        <v>194</v>
      </c>
      <c r="R54" s="253"/>
      <c r="S54" s="271" t="str">
        <f t="shared" si="29"/>
        <v/>
      </c>
      <c r="T54" s="254" t="str">
        <f t="shared" si="30"/>
        <v/>
      </c>
      <c r="U54" s="254" t="str">
        <f t="shared" si="31"/>
        <v/>
      </c>
      <c r="V54" s="254" t="str">
        <f t="shared" si="32"/>
        <v/>
      </c>
      <c r="W54" s="1171"/>
      <c r="X54" s="1168"/>
      <c r="Y54" s="1169"/>
      <c r="Z54" s="240"/>
      <c r="AA54" s="213"/>
    </row>
    <row r="55" spans="2:27" ht="18.75" customHeight="1">
      <c r="B55" s="1176"/>
      <c r="C55" s="252" t="s">
        <v>195</v>
      </c>
      <c r="D55" s="253"/>
      <c r="E55" s="271">
        <f t="shared" si="27"/>
        <v>0</v>
      </c>
      <c r="F55" s="271" t="str">
        <f>IF('①7.積算内訳（販促）'!F54="","",'①7.積算内訳（販促）'!F54)</f>
        <v/>
      </c>
      <c r="G55" s="271" t="str">
        <f>IF('①7.積算内訳（販促）'!G54="","",'①7.積算内訳（販促）'!G54)</f>
        <v/>
      </c>
      <c r="H55" s="657" t="str">
        <f>IF('①7.積算内訳（販促）'!H54="","",'①7.積算内訳（販促）'!H54)</f>
        <v/>
      </c>
      <c r="I55" s="1570"/>
      <c r="J55" s="252" t="s">
        <v>195</v>
      </c>
      <c r="K55" s="253"/>
      <c r="L55" s="271" t="str">
        <f t="shared" si="28"/>
        <v/>
      </c>
      <c r="M55" s="271" t="str">
        <f>IF('⑦2.変更活動積算内訳（販促）'!M55="","",'⑦2.変更活動積算内訳（販促）'!M55)</f>
        <v/>
      </c>
      <c r="N55" s="271" t="str">
        <f>IF('⑦2.変更活動積算内訳（販促）'!N55="","",'⑦2.変更活動積算内訳（販促）'!N55)</f>
        <v/>
      </c>
      <c r="O55" s="271" t="str">
        <f>IF('⑦2.変更活動積算内訳（販促）'!O55="","",'⑦2.変更活動積算内訳（販促）'!O55)</f>
        <v/>
      </c>
      <c r="P55" s="1570"/>
      <c r="Q55" s="252" t="s">
        <v>195</v>
      </c>
      <c r="R55" s="253"/>
      <c r="S55" s="271" t="str">
        <f t="shared" si="29"/>
        <v/>
      </c>
      <c r="T55" s="254" t="str">
        <f t="shared" si="30"/>
        <v/>
      </c>
      <c r="U55" s="254" t="str">
        <f t="shared" si="31"/>
        <v/>
      </c>
      <c r="V55" s="254" t="str">
        <f t="shared" si="32"/>
        <v/>
      </c>
      <c r="W55" s="1171"/>
      <c r="X55" s="1168"/>
      <c r="Y55" s="1169"/>
      <c r="Z55" s="240"/>
      <c r="AA55" s="213"/>
    </row>
    <row r="56" spans="2:27" ht="18.75" customHeight="1" thickBot="1">
      <c r="B56" s="1177"/>
      <c r="C56" s="258" t="s">
        <v>196</v>
      </c>
      <c r="D56" s="662" t="str">
        <f>IF('①7.積算内訳（販促）'!D55="","",'①7.積算内訳（販促）'!D55)</f>
        <v/>
      </c>
      <c r="E56" s="272">
        <f>SUM(F56:H56)</f>
        <v>0</v>
      </c>
      <c r="F56" s="272" t="str">
        <f>IF('①7.積算内訳（販促）'!F55="","",'①7.積算内訳（販促）'!F55)</f>
        <v/>
      </c>
      <c r="G56" s="272" t="str">
        <f>IF('①7.積算内訳（販促）'!G55="","",'①7.積算内訳（販促）'!G55)</f>
        <v/>
      </c>
      <c r="H56" s="659" t="str">
        <f>IF('①7.積算内訳（販促）'!H55="","",'①7.積算内訳（販促）'!H55)</f>
        <v/>
      </c>
      <c r="I56" s="1571"/>
      <c r="J56" s="258" t="s">
        <v>196</v>
      </c>
      <c r="K56" s="259"/>
      <c r="L56" s="272" t="str">
        <f t="shared" si="28"/>
        <v/>
      </c>
      <c r="M56" s="272" t="str">
        <f>IF('⑦2.変更活動積算内訳（販促）'!M56="","",'⑦2.変更活動積算内訳（販促）'!M56)</f>
        <v/>
      </c>
      <c r="N56" s="272" t="str">
        <f>IF('⑦2.変更活動積算内訳（販促）'!N56="","",'⑦2.変更活動積算内訳（販促）'!N56)</f>
        <v/>
      </c>
      <c r="O56" s="272" t="str">
        <f>IF('⑦2.変更活動積算内訳（販促）'!O56="","",'⑦2.変更活動積算内訳（販促）'!O56)</f>
        <v/>
      </c>
      <c r="P56" s="1571"/>
      <c r="Q56" s="258" t="s">
        <v>196</v>
      </c>
      <c r="R56" s="259"/>
      <c r="S56" s="272" t="str">
        <f t="shared" si="29"/>
        <v/>
      </c>
      <c r="T56" s="260" t="str">
        <f t="shared" si="30"/>
        <v/>
      </c>
      <c r="U56" s="260" t="str">
        <f t="shared" si="31"/>
        <v/>
      </c>
      <c r="V56" s="260" t="str">
        <f t="shared" si="32"/>
        <v/>
      </c>
      <c r="W56" s="1172"/>
      <c r="X56" s="1189"/>
      <c r="Y56" s="1190"/>
      <c r="Z56" s="240"/>
      <c r="AA56" s="213"/>
    </row>
    <row r="57" spans="2:27" ht="37.5" customHeight="1">
      <c r="B57" s="368" t="str">
        <f>IF('①4.事業内容（販促）'!B10="","",'①4.事業内容（販促）'!B10)</f>
        <v/>
      </c>
      <c r="C57" s="1199" t="str">
        <f>IF('①4.事業内容（販促）'!C10="","",'①4.事業内容（販促）'!C10)</f>
        <v/>
      </c>
      <c r="D57" s="1200"/>
      <c r="E57" s="267">
        <f>SUM(E58:E66)</f>
        <v>0</v>
      </c>
      <c r="F57" s="267">
        <f>SUM(F58:F66)</f>
        <v>0</v>
      </c>
      <c r="G57" s="267">
        <f>SUM(G58:G66)</f>
        <v>0</v>
      </c>
      <c r="H57" s="660">
        <f>SUM(H58:H66)</f>
        <v>0</v>
      </c>
      <c r="I57" s="664" t="str">
        <f>IF(B57="","",IF(I58="中止","",B57))</f>
        <v/>
      </c>
      <c r="J57" s="1199" t="str">
        <f>IF('⑦2.変更活動積算内訳（販促）'!J57="","",'⑦2.変更活動積算内訳（販促）'!J57)</f>
        <v/>
      </c>
      <c r="K57" s="1200" t="str">
        <f>IF('⑦2.変更活動積算内訳（PR）'!K57="","",'⑦2.変更活動積算内訳（PR）'!K57)</f>
        <v/>
      </c>
      <c r="L57" s="267" t="str">
        <f>IF(SUM(L58:L66)=0,"",SUM(L58:L66))</f>
        <v/>
      </c>
      <c r="M57" s="267" t="str">
        <f>IF(SUM(M58:M66)=0,"",SUM(M58:M66))</f>
        <v/>
      </c>
      <c r="N57" s="267" t="str">
        <f>IF(SUM(N58:N66)=0,"",SUM(N58:N66))</f>
        <v/>
      </c>
      <c r="O57" s="267" t="str">
        <f>IF(SUM(O58:O66)=0,"",SUM(O58:O66))</f>
        <v/>
      </c>
      <c r="P57" s="664" t="str">
        <f>IF(I57="","",IF('⑧1.活動計画変更（販促）'!B58="報告済","報告済",I57))</f>
        <v/>
      </c>
      <c r="Q57" s="1199" t="str">
        <f>IF(J57="","",IF('⑧1.活動計画変更（販促）'!C23="変更",'⑧1.活動計画変更（販促）'!D23,IF('⑧1.活動計画変更（販促）'!C23="中止","",'⑧2.変更活動積算内訳（販促）'!J57)))</f>
        <v/>
      </c>
      <c r="R57" s="1200"/>
      <c r="S57" s="269" t="str">
        <f>IF(SUM(S58:S66)=0,"",SUM(S58:S66))</f>
        <v/>
      </c>
      <c r="T57" s="269" t="str">
        <f>IF(SUM(T58:T66)=0,"",SUM(T58:T66))</f>
        <v/>
      </c>
      <c r="U57" s="269" t="str">
        <f>IF(SUM(U58:U66)=0,"",SUM(U58:U66))</f>
        <v/>
      </c>
      <c r="V57" s="269" t="str">
        <f>IF(SUM(V58:V66)=0,"",SUM(V58:V66))</f>
        <v/>
      </c>
      <c r="W57" s="261"/>
      <c r="X57" s="1195"/>
      <c r="Y57" s="1196"/>
      <c r="Z57" s="237"/>
    </row>
    <row r="58" spans="2:27" ht="18.75" customHeight="1">
      <c r="B58" s="1175"/>
      <c r="C58" s="249" t="s">
        <v>188</v>
      </c>
      <c r="D58" s="250"/>
      <c r="E58" s="270">
        <f>SUM(F58:H58)</f>
        <v>0</v>
      </c>
      <c r="F58" s="270" t="str">
        <f>IF('①7.積算内訳（販促）'!F57="","",'①7.積算内訳（販促）'!F57)</f>
        <v/>
      </c>
      <c r="G58" s="270" t="str">
        <f>IF('①7.積算内訳（販促）'!G57="","",'①7.積算内訳（販促）'!G57)</f>
        <v/>
      </c>
      <c r="H58" s="656" t="str">
        <f>IF('①7.積算内訳（販促）'!H57="","",'①7.積算内訳（販促）'!H57)</f>
        <v/>
      </c>
      <c r="I58" s="1569" t="str">
        <f>IF('⑦1.活動計画変更（販促）'!C17="選択","",IF('⑦1.活動計画変更（販促）'!C17="変更",'⑦1.活動計画変更（販促）'!C17,IF('⑦1.活動計画変更（販促）'!C17="中止","中止","")))</f>
        <v/>
      </c>
      <c r="J58" s="249" t="s">
        <v>188</v>
      </c>
      <c r="K58" s="250"/>
      <c r="L58" s="270" t="str">
        <f>IF(SUM(M58:O58)=0,"",SUM(M58:O58))</f>
        <v/>
      </c>
      <c r="M58" s="270" t="str">
        <f>IF('⑦2.変更活動積算内訳（販促）'!M58="","",'⑦2.変更活動積算内訳（販促）'!M58)</f>
        <v/>
      </c>
      <c r="N58" s="270" t="str">
        <f>IF('⑦2.変更活動積算内訳（販促）'!N58="","",'⑦2.変更活動積算内訳（販促）'!N58)</f>
        <v/>
      </c>
      <c r="O58" s="270" t="str">
        <f>IF('⑦2.変更活動積算内訳（販促）'!O58="","",'⑦2.変更活動積算内訳（販促）'!O58)</f>
        <v/>
      </c>
      <c r="P58" s="1569" t="str">
        <f>IF('⑧1.活動計画変更（販促）'!C23="選択","",IF('⑧1.活動計画変更（販促）'!C23="変更",'⑧1.活動計画変更（販促）'!C23,IF('⑧1.活動計画変更（販促）'!C23="中止","中止","")))</f>
        <v/>
      </c>
      <c r="Q58" s="249" t="s">
        <v>188</v>
      </c>
      <c r="R58" s="250"/>
      <c r="S58" s="270" t="str">
        <f>IF(SUM(T58:V58)=0,"",SUM(T58:V58))</f>
        <v/>
      </c>
      <c r="T58" s="251" t="str">
        <f>IF(M58="","",IF(P$58="中止","",M58))</f>
        <v/>
      </c>
      <c r="U58" s="251" t="str">
        <f>IF(N58="","",IF(P$58="中止","",N58))</f>
        <v/>
      </c>
      <c r="V58" s="251" t="str">
        <f>IF(O58="","",IF(P$58="中止","",O58))</f>
        <v/>
      </c>
      <c r="W58" s="1186"/>
      <c r="X58" s="1173"/>
      <c r="Y58" s="1174"/>
      <c r="Z58" s="240"/>
      <c r="AA58" s="213"/>
    </row>
    <row r="59" spans="2:27" ht="18.75" customHeight="1">
      <c r="B59" s="1176"/>
      <c r="C59" s="252" t="s">
        <v>189</v>
      </c>
      <c r="D59" s="253"/>
      <c r="E59" s="271">
        <f t="shared" ref="E59:E65" si="33">SUM(F59:H59)</f>
        <v>0</v>
      </c>
      <c r="F59" s="271" t="str">
        <f>IF('①7.積算内訳（販促）'!F58="","",'①7.積算内訳（販促）'!F58)</f>
        <v/>
      </c>
      <c r="G59" s="271" t="str">
        <f>IF('①7.積算内訳（販促）'!G58="","",'①7.積算内訳（販促）'!G58)</f>
        <v/>
      </c>
      <c r="H59" s="657" t="str">
        <f>IF('①7.積算内訳（販促）'!H58="","",'①7.積算内訳（販促）'!H58)</f>
        <v/>
      </c>
      <c r="I59" s="1570"/>
      <c r="J59" s="252" t="s">
        <v>189</v>
      </c>
      <c r="K59" s="253"/>
      <c r="L59" s="271" t="str">
        <f t="shared" ref="L59:L66" si="34">IF(SUM(M59:O59)=0,"",SUM(M59:O59))</f>
        <v/>
      </c>
      <c r="M59" s="271" t="str">
        <f>IF('⑦2.変更活動積算内訳（販促）'!M59="","",'⑦2.変更活動積算内訳（販促）'!M59)</f>
        <v/>
      </c>
      <c r="N59" s="271" t="str">
        <f>IF('⑦2.変更活動積算内訳（販促）'!N59="","",'⑦2.変更活動積算内訳（販促）'!N59)</f>
        <v/>
      </c>
      <c r="O59" s="271" t="str">
        <f>IF('⑦2.変更活動積算内訳（販促）'!O59="","",'⑦2.変更活動積算内訳（販促）'!O59)</f>
        <v/>
      </c>
      <c r="P59" s="1570"/>
      <c r="Q59" s="252" t="s">
        <v>189</v>
      </c>
      <c r="R59" s="253"/>
      <c r="S59" s="271" t="str">
        <f t="shared" ref="S59:S66" si="35">IF(SUM(T59:V59)=0,"",SUM(T59:V59))</f>
        <v/>
      </c>
      <c r="T59" s="254" t="str">
        <f t="shared" ref="T59:T66" si="36">IF(M59="","",IF(P$58="中止","",M59))</f>
        <v/>
      </c>
      <c r="U59" s="254" t="str">
        <f t="shared" ref="U59:U66" si="37">IF(N59="","",IF(P$58="中止","",N59))</f>
        <v/>
      </c>
      <c r="V59" s="254" t="str">
        <f t="shared" ref="V59:V66" si="38">IF(O59="","",IF(P$58="中止","",O59))</f>
        <v/>
      </c>
      <c r="W59" s="1171"/>
      <c r="X59" s="1168"/>
      <c r="Y59" s="1169"/>
      <c r="Z59" s="237"/>
    </row>
    <row r="60" spans="2:27" ht="18.75" customHeight="1">
      <c r="B60" s="1176"/>
      <c r="C60" s="252" t="s">
        <v>190</v>
      </c>
      <c r="D60" s="253"/>
      <c r="E60" s="271">
        <f t="shared" si="33"/>
        <v>0</v>
      </c>
      <c r="F60" s="271" t="str">
        <f>IF('①7.積算内訳（販促）'!F59="","",'①7.積算内訳（販促）'!F59)</f>
        <v/>
      </c>
      <c r="G60" s="271" t="str">
        <f>IF('①7.積算内訳（販促）'!G59="","",'①7.積算内訳（販促）'!G59)</f>
        <v/>
      </c>
      <c r="H60" s="657" t="str">
        <f>IF('①7.積算内訳（販促）'!H59="","",'①7.積算内訳（販促）'!H59)</f>
        <v/>
      </c>
      <c r="I60" s="1570"/>
      <c r="J60" s="252" t="s">
        <v>190</v>
      </c>
      <c r="K60" s="253"/>
      <c r="L60" s="271" t="str">
        <f t="shared" si="34"/>
        <v/>
      </c>
      <c r="M60" s="271" t="str">
        <f>IF('⑦2.変更活動積算内訳（販促）'!M60="","",'⑦2.変更活動積算内訳（販促）'!M60)</f>
        <v/>
      </c>
      <c r="N60" s="271" t="str">
        <f>IF('⑦2.変更活動積算内訳（販促）'!N60="","",'⑦2.変更活動積算内訳（販促）'!N60)</f>
        <v/>
      </c>
      <c r="O60" s="271" t="str">
        <f>IF('⑦2.変更活動積算内訳（販促）'!O60="","",'⑦2.変更活動積算内訳（販促）'!O60)</f>
        <v/>
      </c>
      <c r="P60" s="1570"/>
      <c r="Q60" s="252" t="s">
        <v>190</v>
      </c>
      <c r="R60" s="253"/>
      <c r="S60" s="271" t="str">
        <f t="shared" si="35"/>
        <v/>
      </c>
      <c r="T60" s="254" t="str">
        <f t="shared" si="36"/>
        <v/>
      </c>
      <c r="U60" s="254" t="str">
        <f t="shared" si="37"/>
        <v/>
      </c>
      <c r="V60" s="254" t="str">
        <f t="shared" si="38"/>
        <v/>
      </c>
      <c r="W60" s="1171"/>
      <c r="X60" s="1168"/>
      <c r="Y60" s="1169"/>
      <c r="Z60" s="237"/>
    </row>
    <row r="61" spans="2:27" ht="18.75" customHeight="1">
      <c r="B61" s="1176"/>
      <c r="C61" s="255" t="s">
        <v>191</v>
      </c>
      <c r="D61" s="253"/>
      <c r="E61" s="271">
        <f t="shared" si="33"/>
        <v>0</v>
      </c>
      <c r="F61" s="271" t="str">
        <f>IF('①7.積算内訳（販促）'!F60="","",'①7.積算内訳（販促）'!F60)</f>
        <v/>
      </c>
      <c r="G61" s="271" t="str">
        <f>IF('①7.積算内訳（販促）'!G60="","",'①7.積算内訳（販促）'!G60)</f>
        <v/>
      </c>
      <c r="H61" s="657" t="str">
        <f>IF('①7.積算内訳（販促）'!H60="","",'①7.積算内訳（販促）'!H60)</f>
        <v/>
      </c>
      <c r="I61" s="1570"/>
      <c r="J61" s="255" t="s">
        <v>191</v>
      </c>
      <c r="K61" s="253"/>
      <c r="L61" s="271" t="str">
        <f t="shared" si="34"/>
        <v/>
      </c>
      <c r="M61" s="271" t="str">
        <f>IF('⑦2.変更活動積算内訳（販促）'!M61="","",'⑦2.変更活動積算内訳（販促）'!M61)</f>
        <v/>
      </c>
      <c r="N61" s="271" t="str">
        <f>IF('⑦2.変更活動積算内訳（販促）'!N61="","",'⑦2.変更活動積算内訳（販促）'!N61)</f>
        <v/>
      </c>
      <c r="O61" s="271" t="str">
        <f>IF('⑦2.変更活動積算内訳（販促）'!O61="","",'⑦2.変更活動積算内訳（販促）'!O61)</f>
        <v/>
      </c>
      <c r="P61" s="1570"/>
      <c r="Q61" s="255" t="s">
        <v>191</v>
      </c>
      <c r="R61" s="253"/>
      <c r="S61" s="271" t="str">
        <f t="shared" si="35"/>
        <v/>
      </c>
      <c r="T61" s="254" t="str">
        <f t="shared" si="36"/>
        <v/>
      </c>
      <c r="U61" s="254" t="str">
        <f t="shared" si="37"/>
        <v/>
      </c>
      <c r="V61" s="254" t="str">
        <f t="shared" si="38"/>
        <v/>
      </c>
      <c r="W61" s="1171"/>
      <c r="X61" s="1168"/>
      <c r="Y61" s="1169"/>
      <c r="Z61" s="237"/>
    </row>
    <row r="62" spans="2:27" ht="18.75" customHeight="1">
      <c r="B62" s="1176"/>
      <c r="C62" s="252" t="s">
        <v>192</v>
      </c>
      <c r="D62" s="253"/>
      <c r="E62" s="271">
        <f t="shared" si="33"/>
        <v>0</v>
      </c>
      <c r="F62" s="271" t="str">
        <f>IF('①7.積算内訳（販促）'!F61="","",'①7.積算内訳（販促）'!F61)</f>
        <v/>
      </c>
      <c r="G62" s="271" t="str">
        <f>IF('①7.積算内訳（販促）'!G61="","",'①7.積算内訳（販促）'!G61)</f>
        <v/>
      </c>
      <c r="H62" s="657" t="str">
        <f>IF('①7.積算内訳（販促）'!H61="","",'①7.積算内訳（販促）'!H61)</f>
        <v/>
      </c>
      <c r="I62" s="1570"/>
      <c r="J62" s="252" t="s">
        <v>192</v>
      </c>
      <c r="K62" s="253"/>
      <c r="L62" s="271" t="str">
        <f t="shared" si="34"/>
        <v/>
      </c>
      <c r="M62" s="271" t="str">
        <f>IF('⑦2.変更活動積算内訳（販促）'!M62="","",'⑦2.変更活動積算内訳（販促）'!M62)</f>
        <v/>
      </c>
      <c r="N62" s="271" t="str">
        <f>IF('⑦2.変更活動積算内訳（販促）'!N62="","",'⑦2.変更活動積算内訳（販促）'!N62)</f>
        <v/>
      </c>
      <c r="O62" s="271" t="str">
        <f>IF('⑦2.変更活動積算内訳（販促）'!O62="","",'⑦2.変更活動積算内訳（販促）'!O62)</f>
        <v/>
      </c>
      <c r="P62" s="1570"/>
      <c r="Q62" s="252" t="s">
        <v>192</v>
      </c>
      <c r="R62" s="253"/>
      <c r="S62" s="271" t="str">
        <f t="shared" si="35"/>
        <v/>
      </c>
      <c r="T62" s="254" t="str">
        <f t="shared" si="36"/>
        <v/>
      </c>
      <c r="U62" s="254" t="str">
        <f t="shared" si="37"/>
        <v/>
      </c>
      <c r="V62" s="254" t="str">
        <f t="shared" si="38"/>
        <v/>
      </c>
      <c r="W62" s="1171"/>
      <c r="X62" s="1168"/>
      <c r="Y62" s="1169"/>
      <c r="Z62" s="240"/>
      <c r="AA62" s="213"/>
    </row>
    <row r="63" spans="2:27" ht="18.75" customHeight="1">
      <c r="B63" s="1176"/>
      <c r="C63" s="252" t="s">
        <v>193</v>
      </c>
      <c r="D63" s="253"/>
      <c r="E63" s="271">
        <f t="shared" si="33"/>
        <v>0</v>
      </c>
      <c r="F63" s="658" t="str">
        <f>IF('①7.積算内訳（販促）'!F62="","",'①7.積算内訳（販促）'!F62)</f>
        <v/>
      </c>
      <c r="G63" s="658" t="str">
        <f>IF('①7.積算内訳（販促）'!G62="","",'①7.積算内訳（販促）'!G62)</f>
        <v/>
      </c>
      <c r="H63" s="657" t="str">
        <f>IF('①7.積算内訳（販促）'!H62="","",'①7.積算内訳（販促）'!H62)</f>
        <v/>
      </c>
      <c r="I63" s="1570"/>
      <c r="J63" s="252" t="s">
        <v>193</v>
      </c>
      <c r="K63" s="253"/>
      <c r="L63" s="271" t="str">
        <f t="shared" si="34"/>
        <v/>
      </c>
      <c r="M63" s="658" t="str">
        <f>IF('⑦2.変更活動積算内訳（販促）'!M63="","",'⑦2.変更活動積算内訳（販促）'!M63)</f>
        <v/>
      </c>
      <c r="N63" s="658" t="str">
        <f>IF('⑦2.変更活動積算内訳（販促）'!N63="","",'⑦2.変更活動積算内訳（販促）'!N63)</f>
        <v/>
      </c>
      <c r="O63" s="658" t="str">
        <f>IF('⑦2.変更活動積算内訳（販促）'!O63="","",'⑦2.変更活動積算内訳（販促）'!O63)</f>
        <v/>
      </c>
      <c r="P63" s="1570"/>
      <c r="Q63" s="252" t="s">
        <v>193</v>
      </c>
      <c r="R63" s="253"/>
      <c r="S63" s="271" t="str">
        <f t="shared" si="35"/>
        <v/>
      </c>
      <c r="T63" s="256" t="str">
        <f t="shared" si="36"/>
        <v/>
      </c>
      <c r="U63" s="256" t="str">
        <f t="shared" si="37"/>
        <v/>
      </c>
      <c r="V63" s="256" t="str">
        <f t="shared" si="38"/>
        <v/>
      </c>
      <c r="W63" s="1171"/>
      <c r="X63" s="1168"/>
      <c r="Y63" s="1169"/>
      <c r="Z63" s="240"/>
      <c r="AA63" s="213"/>
    </row>
    <row r="64" spans="2:27" ht="18.75" customHeight="1">
      <c r="B64" s="1176"/>
      <c r="C64" s="257" t="s">
        <v>194</v>
      </c>
      <c r="D64" s="253"/>
      <c r="E64" s="271">
        <f t="shared" si="33"/>
        <v>0</v>
      </c>
      <c r="F64" s="271" t="str">
        <f>IF('①7.積算内訳（販促）'!F63="","",'①7.積算内訳（販促）'!F63)</f>
        <v/>
      </c>
      <c r="G64" s="271" t="str">
        <f>IF('①7.積算内訳（販促）'!G63="","",'①7.積算内訳（販促）'!G63)</f>
        <v/>
      </c>
      <c r="H64" s="657" t="str">
        <f>IF('①7.積算内訳（販促）'!H63="","",'①7.積算内訳（販促）'!H63)</f>
        <v/>
      </c>
      <c r="I64" s="1570"/>
      <c r="J64" s="257" t="s">
        <v>194</v>
      </c>
      <c r="K64" s="253"/>
      <c r="L64" s="271" t="str">
        <f t="shared" si="34"/>
        <v/>
      </c>
      <c r="M64" s="271" t="str">
        <f>IF('⑦2.変更活動積算内訳（販促）'!M64="","",'⑦2.変更活動積算内訳（販促）'!M64)</f>
        <v/>
      </c>
      <c r="N64" s="271" t="str">
        <f>IF('⑦2.変更活動積算内訳（販促）'!N64="","",'⑦2.変更活動積算内訳（販促）'!N64)</f>
        <v/>
      </c>
      <c r="O64" s="271" t="str">
        <f>IF('⑦2.変更活動積算内訳（販促）'!O64="","",'⑦2.変更活動積算内訳（販促）'!O64)</f>
        <v/>
      </c>
      <c r="P64" s="1570"/>
      <c r="Q64" s="257" t="s">
        <v>194</v>
      </c>
      <c r="R64" s="253"/>
      <c r="S64" s="271" t="str">
        <f t="shared" si="35"/>
        <v/>
      </c>
      <c r="T64" s="254" t="str">
        <f t="shared" si="36"/>
        <v/>
      </c>
      <c r="U64" s="254" t="str">
        <f t="shared" si="37"/>
        <v/>
      </c>
      <c r="V64" s="254" t="str">
        <f t="shared" si="38"/>
        <v/>
      </c>
      <c r="W64" s="1171"/>
      <c r="X64" s="1168"/>
      <c r="Y64" s="1169"/>
      <c r="Z64" s="240"/>
      <c r="AA64" s="213"/>
    </row>
    <row r="65" spans="1:27" ht="18.75" customHeight="1">
      <c r="B65" s="1176"/>
      <c r="C65" s="252" t="s">
        <v>195</v>
      </c>
      <c r="D65" s="253"/>
      <c r="E65" s="271">
        <f t="shared" si="33"/>
        <v>0</v>
      </c>
      <c r="F65" s="271" t="str">
        <f>IF('①7.積算内訳（販促）'!F64="","",'①7.積算内訳（販促）'!F64)</f>
        <v/>
      </c>
      <c r="G65" s="271" t="str">
        <f>IF('①7.積算内訳（販促）'!G64="","",'①7.積算内訳（販促）'!G64)</f>
        <v/>
      </c>
      <c r="H65" s="657" t="str">
        <f>IF('①7.積算内訳（販促）'!H64="","",'①7.積算内訳（販促）'!H64)</f>
        <v/>
      </c>
      <c r="I65" s="1570"/>
      <c r="J65" s="252" t="s">
        <v>195</v>
      </c>
      <c r="K65" s="253"/>
      <c r="L65" s="271" t="str">
        <f t="shared" si="34"/>
        <v/>
      </c>
      <c r="M65" s="271" t="str">
        <f>IF('⑦2.変更活動積算内訳（販促）'!M65="","",'⑦2.変更活動積算内訳（販促）'!M65)</f>
        <v/>
      </c>
      <c r="N65" s="271" t="str">
        <f>IF('⑦2.変更活動積算内訳（販促）'!N65="","",'⑦2.変更活動積算内訳（販促）'!N65)</f>
        <v/>
      </c>
      <c r="O65" s="271" t="str">
        <f>IF('⑦2.変更活動積算内訳（販促）'!O65="","",'⑦2.変更活動積算内訳（販促）'!O65)</f>
        <v/>
      </c>
      <c r="P65" s="1570"/>
      <c r="Q65" s="252" t="s">
        <v>195</v>
      </c>
      <c r="R65" s="253"/>
      <c r="S65" s="271" t="str">
        <f t="shared" si="35"/>
        <v/>
      </c>
      <c r="T65" s="254" t="str">
        <f t="shared" si="36"/>
        <v/>
      </c>
      <c r="U65" s="254" t="str">
        <f t="shared" si="37"/>
        <v/>
      </c>
      <c r="V65" s="254" t="str">
        <f t="shared" si="38"/>
        <v/>
      </c>
      <c r="W65" s="1171"/>
      <c r="X65" s="1168"/>
      <c r="Y65" s="1169"/>
      <c r="Z65" s="240"/>
      <c r="AA65" s="213"/>
    </row>
    <row r="66" spans="1:27" ht="18.75" customHeight="1" thickBot="1">
      <c r="B66" s="1177"/>
      <c r="C66" s="258" t="s">
        <v>196</v>
      </c>
      <c r="D66" s="662" t="str">
        <f>IF('①7.積算内訳（販促）'!D65="","",'①7.積算内訳（販促）'!D65)</f>
        <v/>
      </c>
      <c r="E66" s="272">
        <f>SUM(F66:H66)</f>
        <v>0</v>
      </c>
      <c r="F66" s="272" t="str">
        <f>IF('①7.積算内訳（販促）'!F65="","",'①7.積算内訳（販促）'!F65)</f>
        <v/>
      </c>
      <c r="G66" s="272" t="str">
        <f>IF('①7.積算内訳（販促）'!G65="","",'①7.積算内訳（販促）'!G65)</f>
        <v/>
      </c>
      <c r="H66" s="659" t="str">
        <f>IF('①7.積算内訳（販促）'!H65="","",'①7.積算内訳（販促）'!H65)</f>
        <v/>
      </c>
      <c r="I66" s="1571"/>
      <c r="J66" s="258" t="s">
        <v>196</v>
      </c>
      <c r="K66" s="259"/>
      <c r="L66" s="272" t="str">
        <f t="shared" si="34"/>
        <v/>
      </c>
      <c r="M66" s="272" t="str">
        <f>IF('⑦2.変更活動積算内訳（販促）'!M66="","",'⑦2.変更活動積算内訳（販促）'!M66)</f>
        <v/>
      </c>
      <c r="N66" s="272" t="str">
        <f>IF('⑦2.変更活動積算内訳（販促）'!N66="","",'⑦2.変更活動積算内訳（販促）'!N66)</f>
        <v/>
      </c>
      <c r="O66" s="272" t="str">
        <f>IF('⑦2.変更活動積算内訳（販促）'!O66="","",'⑦2.変更活動積算内訳（販促）'!O66)</f>
        <v/>
      </c>
      <c r="P66" s="1571"/>
      <c r="Q66" s="258" t="s">
        <v>196</v>
      </c>
      <c r="R66" s="259"/>
      <c r="S66" s="272" t="str">
        <f t="shared" si="35"/>
        <v/>
      </c>
      <c r="T66" s="260" t="str">
        <f t="shared" si="36"/>
        <v/>
      </c>
      <c r="U66" s="260" t="str">
        <f t="shared" si="37"/>
        <v/>
      </c>
      <c r="V66" s="260" t="str">
        <f t="shared" si="38"/>
        <v/>
      </c>
      <c r="W66" s="1172"/>
      <c r="X66" s="1193"/>
      <c r="Y66" s="1194"/>
      <c r="Z66" s="240"/>
      <c r="AA66" s="213"/>
    </row>
    <row r="67" spans="1:27" ht="37.5" hidden="1" customHeight="1">
      <c r="B67" s="268" t="str">
        <f>IF('①4.事業内容（販促）'!B11="","",'①4.事業内容（販促）'!B11)</f>
        <v/>
      </c>
      <c r="C67" s="1199" t="str">
        <f>IF('①4.事業内容（販促）'!C11="","",'①4.事業内容（販促）'!C11)</f>
        <v/>
      </c>
      <c r="D67" s="1200"/>
      <c r="E67" s="269">
        <f>SUM(E68:E76)</f>
        <v>0</v>
      </c>
      <c r="F67" s="269">
        <f>SUM(F68:F76)</f>
        <v>0</v>
      </c>
      <c r="G67" s="269">
        <f>SUM(G68:G76)</f>
        <v>0</v>
      </c>
      <c r="H67" s="661">
        <f>SUM(H68:H76)</f>
        <v>0</v>
      </c>
      <c r="I67" s="664" t="str">
        <f>IF(B67="","",IF(I68="中止","",B67))</f>
        <v/>
      </c>
      <c r="J67" s="1199" t="str">
        <f>IF('⑦2.変更活動積算内訳（販促）'!J67="","",'⑦2.変更活動積算内訳（販促）'!J67)</f>
        <v/>
      </c>
      <c r="K67" s="1200" t="str">
        <f>IF('⑦2.変更活動積算内訳（PR）'!K67="","",'⑦2.変更活動積算内訳（PR）'!K67)</f>
        <v/>
      </c>
      <c r="L67" s="269" t="str">
        <f>IF(SUM(L68:L76)=0,"",SUM(L68:L76))</f>
        <v/>
      </c>
      <c r="M67" s="269" t="str">
        <f>IF(SUM(M68:M76)=0,"",SUM(M68:M76))</f>
        <v/>
      </c>
      <c r="N67" s="269" t="str">
        <f>IF(SUM(N68:N76)=0,"",SUM(N68:N76))</f>
        <v/>
      </c>
      <c r="O67" s="269" t="str">
        <f>IF(SUM(O68:O76)=0,"",SUM(O68:O76))</f>
        <v/>
      </c>
      <c r="P67" s="664" t="str">
        <f>IF(I67="","",IF('⑧1.活動計画変更（販促）'!B68="報告済","報告済",I67))</f>
        <v/>
      </c>
      <c r="Q67" s="1199" t="str">
        <f>IF(J67="","",IF('⑧1.活動計画変更（販促）'!C26="変更",'⑧1.活動計画変更（販促）'!D26,IF('⑧1.活動計画変更（販促）'!C26="中止","",'⑧2.変更活動積算内訳（販促）'!J67)))</f>
        <v/>
      </c>
      <c r="R67" s="1200"/>
      <c r="S67" s="269" t="str">
        <f>IF(SUM(S68:S76)=0,"",SUM(S68:S76))</f>
        <v/>
      </c>
      <c r="T67" s="269" t="str">
        <f>IF(SUM(T68:T76)=0,"",SUM(T68:T76))</f>
        <v/>
      </c>
      <c r="U67" s="269" t="str">
        <f>IF(SUM(U68:U76)=0,"",SUM(U68:U76))</f>
        <v/>
      </c>
      <c r="V67" s="269" t="str">
        <f>IF(SUM(V68:V76)=0,"",SUM(V68:V76))</f>
        <v/>
      </c>
      <c r="W67" s="263"/>
      <c r="X67" s="1201"/>
      <c r="Y67" s="1202"/>
      <c r="Z67" s="237"/>
    </row>
    <row r="68" spans="1:27" ht="18.75" hidden="1" customHeight="1">
      <c r="B68" s="1175"/>
      <c r="C68" s="249" t="s">
        <v>188</v>
      </c>
      <c r="D68" s="250"/>
      <c r="E68" s="270">
        <f>SUM(F68:H68)</f>
        <v>0</v>
      </c>
      <c r="F68" s="270" t="str">
        <f>IF('①7.積算内訳（販促）'!F67="","",'①7.積算内訳（販促）'!F67)</f>
        <v/>
      </c>
      <c r="G68" s="270" t="str">
        <f>IF('①7.積算内訳（販促）'!G67="","",'①7.積算内訳（販促）'!G67)</f>
        <v/>
      </c>
      <c r="H68" s="656" t="str">
        <f>IF('①7.積算内訳（販促）'!H67="","",'①7.積算内訳（販促）'!H67)</f>
        <v/>
      </c>
      <c r="I68" s="1569" t="str">
        <f>IF('⑦1.活動計画変更（販促）'!C19="選択","",IF('⑦1.活動計画変更（販促）'!C19="変更",'⑦1.活動計画変更（販促）'!C19,IF('⑦1.活動計画変更（販促）'!C19="中止","中止","")))</f>
        <v/>
      </c>
      <c r="J68" s="249" t="s">
        <v>188</v>
      </c>
      <c r="K68" s="250"/>
      <c r="L68" s="270" t="str">
        <f>IF(SUM(M68:O68)=0,"",SUM(M68:O68))</f>
        <v/>
      </c>
      <c r="M68" s="270" t="str">
        <f>IF('⑦2.変更活動積算内訳（販促）'!M68="","",'⑦2.変更活動積算内訳（販促）'!M68)</f>
        <v/>
      </c>
      <c r="N68" s="270" t="str">
        <f>IF('⑦2.変更活動積算内訳（販促）'!N68="","",'⑦2.変更活動積算内訳（販促）'!N68)</f>
        <v/>
      </c>
      <c r="O68" s="270" t="str">
        <f>IF('⑦2.変更活動積算内訳（販促）'!O68="","",'⑦2.変更活動積算内訳（販促）'!O68)</f>
        <v/>
      </c>
      <c r="P68" s="1569" t="str">
        <f>IF('⑧1.活動計画変更（販促）'!C26="選択","",IF('⑧1.活動計画変更（販促）'!C26="変更",'⑧1.活動計画変更（販促）'!C26,IF('⑧1.活動計画変更（販促）'!C26="中止","中止","")))</f>
        <v/>
      </c>
      <c r="Q68" s="249" t="s">
        <v>188</v>
      </c>
      <c r="R68" s="250"/>
      <c r="S68" s="270" t="str">
        <f>IF(SUM(T68:V68)=0,"",SUM(T68:V68))</f>
        <v/>
      </c>
      <c r="T68" s="251" t="str">
        <f>IF(M68="","",IF(P$68="中止","",M68))</f>
        <v/>
      </c>
      <c r="U68" s="251" t="str">
        <f>IF(N68="","",IF(P$68="中止","",N68))</f>
        <v/>
      </c>
      <c r="V68" s="251" t="str">
        <f>IF(O68="","",IF(P$68="中止","",O68))</f>
        <v/>
      </c>
      <c r="W68" s="1186"/>
      <c r="X68" s="1173"/>
      <c r="Y68" s="1174"/>
      <c r="Z68" s="240"/>
      <c r="AA68" s="213"/>
    </row>
    <row r="69" spans="1:27" ht="18.75" hidden="1" customHeight="1">
      <c r="B69" s="1176"/>
      <c r="C69" s="252" t="s">
        <v>189</v>
      </c>
      <c r="D69" s="253"/>
      <c r="E69" s="271">
        <f t="shared" ref="E69:E75" si="39">SUM(F69:H69)</f>
        <v>0</v>
      </c>
      <c r="F69" s="271" t="str">
        <f>IF('①7.積算内訳（販促）'!F68="","",'①7.積算内訳（販促）'!F68)</f>
        <v/>
      </c>
      <c r="G69" s="271" t="str">
        <f>IF('①7.積算内訳（販促）'!G68="","",'①7.積算内訳（販促）'!G68)</f>
        <v/>
      </c>
      <c r="H69" s="657" t="str">
        <f>IF('①7.積算内訳（販促）'!H68="","",'①7.積算内訳（販促）'!H68)</f>
        <v/>
      </c>
      <c r="I69" s="1570"/>
      <c r="J69" s="252" t="s">
        <v>189</v>
      </c>
      <c r="K69" s="253"/>
      <c r="L69" s="271" t="str">
        <f t="shared" ref="L69:L76" si="40">IF(SUM(M69:O69)=0,"",SUM(M69:O69))</f>
        <v/>
      </c>
      <c r="M69" s="271" t="str">
        <f>IF('⑦2.変更活動積算内訳（販促）'!M69="","",'⑦2.変更活動積算内訳（販促）'!M69)</f>
        <v/>
      </c>
      <c r="N69" s="271" t="str">
        <f>IF('⑦2.変更活動積算内訳（販促）'!N69="","",'⑦2.変更活動積算内訳（販促）'!N69)</f>
        <v/>
      </c>
      <c r="O69" s="271" t="str">
        <f>IF('⑦2.変更活動積算内訳（販促）'!O69="","",'⑦2.変更活動積算内訳（販促）'!O69)</f>
        <v/>
      </c>
      <c r="P69" s="1570"/>
      <c r="Q69" s="252" t="s">
        <v>189</v>
      </c>
      <c r="R69" s="253"/>
      <c r="S69" s="271" t="str">
        <f t="shared" ref="S69:S76" si="41">IF(SUM(T69:V69)=0,"",SUM(T69:V69))</f>
        <v/>
      </c>
      <c r="T69" s="254" t="str">
        <f t="shared" ref="T69:T76" si="42">IF(M69="","",IF(P$68="中止","",M69))</f>
        <v/>
      </c>
      <c r="U69" s="254" t="str">
        <f t="shared" ref="U69:U76" si="43">IF(N69="","",IF(P$68="中止","",N69))</f>
        <v/>
      </c>
      <c r="V69" s="254" t="str">
        <f t="shared" ref="V69:V76" si="44">IF(O69="","",IF(P$68="中止","",O69))</f>
        <v/>
      </c>
      <c r="W69" s="1171"/>
      <c r="X69" s="1168"/>
      <c r="Y69" s="1169"/>
      <c r="Z69" s="237"/>
    </row>
    <row r="70" spans="1:27" ht="18.75" hidden="1" customHeight="1">
      <c r="B70" s="1176"/>
      <c r="C70" s="252" t="s">
        <v>190</v>
      </c>
      <c r="D70" s="253"/>
      <c r="E70" s="271">
        <f t="shared" si="39"/>
        <v>0</v>
      </c>
      <c r="F70" s="271" t="str">
        <f>IF('①7.積算内訳（販促）'!F69="","",'①7.積算内訳（販促）'!F69)</f>
        <v/>
      </c>
      <c r="G70" s="271" t="str">
        <f>IF('①7.積算内訳（販促）'!G69="","",'①7.積算内訳（販促）'!G69)</f>
        <v/>
      </c>
      <c r="H70" s="657" t="str">
        <f>IF('①7.積算内訳（販促）'!H69="","",'①7.積算内訳（販促）'!H69)</f>
        <v/>
      </c>
      <c r="I70" s="1570"/>
      <c r="J70" s="252" t="s">
        <v>190</v>
      </c>
      <c r="K70" s="253"/>
      <c r="L70" s="271" t="str">
        <f t="shared" si="40"/>
        <v/>
      </c>
      <c r="M70" s="271" t="str">
        <f>IF('⑦2.変更活動積算内訳（販促）'!M70="","",'⑦2.変更活動積算内訳（販促）'!M70)</f>
        <v/>
      </c>
      <c r="N70" s="271" t="str">
        <f>IF('⑦2.変更活動積算内訳（販促）'!N70="","",'⑦2.変更活動積算内訳（販促）'!N70)</f>
        <v/>
      </c>
      <c r="O70" s="271" t="str">
        <f>IF('⑦2.変更活動積算内訳（販促）'!O70="","",'⑦2.変更活動積算内訳（販促）'!O70)</f>
        <v/>
      </c>
      <c r="P70" s="1570"/>
      <c r="Q70" s="252" t="s">
        <v>190</v>
      </c>
      <c r="R70" s="253"/>
      <c r="S70" s="271" t="str">
        <f t="shared" si="41"/>
        <v/>
      </c>
      <c r="T70" s="254" t="str">
        <f t="shared" si="42"/>
        <v/>
      </c>
      <c r="U70" s="254" t="str">
        <f t="shared" si="43"/>
        <v/>
      </c>
      <c r="V70" s="254" t="str">
        <f t="shared" si="44"/>
        <v/>
      </c>
      <c r="W70" s="1171"/>
      <c r="X70" s="1168"/>
      <c r="Y70" s="1169"/>
      <c r="Z70" s="237"/>
    </row>
    <row r="71" spans="1:27" ht="18.75" hidden="1" customHeight="1">
      <c r="B71" s="1176"/>
      <c r="C71" s="255" t="s">
        <v>191</v>
      </c>
      <c r="D71" s="253"/>
      <c r="E71" s="271">
        <f t="shared" si="39"/>
        <v>0</v>
      </c>
      <c r="F71" s="271" t="str">
        <f>IF('①7.積算内訳（販促）'!F70="","",'①7.積算内訳（販促）'!F70)</f>
        <v/>
      </c>
      <c r="G71" s="271" t="str">
        <f>IF('①7.積算内訳（販促）'!G70="","",'①7.積算内訳（販促）'!G70)</f>
        <v/>
      </c>
      <c r="H71" s="657" t="str">
        <f>IF('①7.積算内訳（販促）'!H70="","",'①7.積算内訳（販促）'!H70)</f>
        <v/>
      </c>
      <c r="I71" s="1570"/>
      <c r="J71" s="255" t="s">
        <v>191</v>
      </c>
      <c r="K71" s="253"/>
      <c r="L71" s="271" t="str">
        <f t="shared" si="40"/>
        <v/>
      </c>
      <c r="M71" s="271" t="str">
        <f>IF('⑦2.変更活動積算内訳（販促）'!M71="","",'⑦2.変更活動積算内訳（販促）'!M71)</f>
        <v/>
      </c>
      <c r="N71" s="271" t="str">
        <f>IF('⑦2.変更活動積算内訳（販促）'!N71="","",'⑦2.変更活動積算内訳（販促）'!N71)</f>
        <v/>
      </c>
      <c r="O71" s="271" t="str">
        <f>IF('⑦2.変更活動積算内訳（販促）'!O71="","",'⑦2.変更活動積算内訳（販促）'!O71)</f>
        <v/>
      </c>
      <c r="P71" s="1570"/>
      <c r="Q71" s="255" t="s">
        <v>191</v>
      </c>
      <c r="R71" s="253"/>
      <c r="S71" s="271" t="str">
        <f t="shared" si="41"/>
        <v/>
      </c>
      <c r="T71" s="254" t="str">
        <f t="shared" si="42"/>
        <v/>
      </c>
      <c r="U71" s="254" t="str">
        <f t="shared" si="43"/>
        <v/>
      </c>
      <c r="V71" s="254" t="str">
        <f t="shared" si="44"/>
        <v/>
      </c>
      <c r="W71" s="1171"/>
      <c r="X71" s="1168"/>
      <c r="Y71" s="1169"/>
      <c r="Z71" s="237"/>
    </row>
    <row r="72" spans="1:27" ht="18.75" hidden="1" customHeight="1">
      <c r="B72" s="1176"/>
      <c r="C72" s="252" t="s">
        <v>192</v>
      </c>
      <c r="D72" s="253"/>
      <c r="E72" s="271">
        <f t="shared" si="39"/>
        <v>0</v>
      </c>
      <c r="F72" s="271" t="str">
        <f>IF('①7.積算内訳（販促）'!F71="","",'①7.積算内訳（販促）'!F71)</f>
        <v/>
      </c>
      <c r="G72" s="271" t="str">
        <f>IF('①7.積算内訳（販促）'!G71="","",'①7.積算内訳（販促）'!G71)</f>
        <v/>
      </c>
      <c r="H72" s="657" t="str">
        <f>IF('①7.積算内訳（販促）'!H71="","",'①7.積算内訳（販促）'!H71)</f>
        <v/>
      </c>
      <c r="I72" s="1570"/>
      <c r="J72" s="252" t="s">
        <v>192</v>
      </c>
      <c r="K72" s="253"/>
      <c r="L72" s="271" t="str">
        <f t="shared" si="40"/>
        <v/>
      </c>
      <c r="M72" s="271" t="str">
        <f>IF('⑦2.変更活動積算内訳（販促）'!M72="","",'⑦2.変更活動積算内訳（販促）'!M72)</f>
        <v/>
      </c>
      <c r="N72" s="271" t="str">
        <f>IF('⑦2.変更活動積算内訳（販促）'!N72="","",'⑦2.変更活動積算内訳（販促）'!N72)</f>
        <v/>
      </c>
      <c r="O72" s="271" t="str">
        <f>IF('⑦2.変更活動積算内訳（販促）'!O72="","",'⑦2.変更活動積算内訳（販促）'!O72)</f>
        <v/>
      </c>
      <c r="P72" s="1570"/>
      <c r="Q72" s="252" t="s">
        <v>192</v>
      </c>
      <c r="R72" s="253"/>
      <c r="S72" s="271" t="str">
        <f t="shared" si="41"/>
        <v/>
      </c>
      <c r="T72" s="254" t="str">
        <f t="shared" si="42"/>
        <v/>
      </c>
      <c r="U72" s="254" t="str">
        <f t="shared" si="43"/>
        <v/>
      </c>
      <c r="V72" s="254" t="str">
        <f t="shared" si="44"/>
        <v/>
      </c>
      <c r="W72" s="1171"/>
      <c r="X72" s="1168"/>
      <c r="Y72" s="1169"/>
      <c r="Z72" s="240"/>
      <c r="AA72" s="213"/>
    </row>
    <row r="73" spans="1:27" ht="18.75" hidden="1" customHeight="1">
      <c r="B73" s="1176"/>
      <c r="C73" s="252" t="s">
        <v>193</v>
      </c>
      <c r="D73" s="253"/>
      <c r="E73" s="271">
        <f t="shared" si="39"/>
        <v>0</v>
      </c>
      <c r="F73" s="658" t="str">
        <f>IF('①7.積算内訳（販促）'!F72="","",'①7.積算内訳（販促）'!F72)</f>
        <v/>
      </c>
      <c r="G73" s="658" t="str">
        <f>IF('①7.積算内訳（販促）'!G72="","",'①7.積算内訳（販促）'!G72)</f>
        <v/>
      </c>
      <c r="H73" s="657" t="str">
        <f>IF('①7.積算内訳（販促）'!H72="","",'①7.積算内訳（販促）'!H72)</f>
        <v/>
      </c>
      <c r="I73" s="1570"/>
      <c r="J73" s="252" t="s">
        <v>193</v>
      </c>
      <c r="K73" s="253"/>
      <c r="L73" s="271" t="str">
        <f t="shared" si="40"/>
        <v/>
      </c>
      <c r="M73" s="658" t="str">
        <f>IF('⑦2.変更活動積算内訳（販促）'!M73="","",'⑦2.変更活動積算内訳（販促）'!M73)</f>
        <v/>
      </c>
      <c r="N73" s="658" t="str">
        <f>IF('⑦2.変更活動積算内訳（販促）'!N73="","",'⑦2.変更活動積算内訳（販促）'!N73)</f>
        <v/>
      </c>
      <c r="O73" s="658" t="str">
        <f>IF('⑦2.変更活動積算内訳（販促）'!O73="","",'⑦2.変更活動積算内訳（販促）'!O73)</f>
        <v/>
      </c>
      <c r="P73" s="1570"/>
      <c r="Q73" s="252" t="s">
        <v>193</v>
      </c>
      <c r="R73" s="253"/>
      <c r="S73" s="271" t="str">
        <f t="shared" si="41"/>
        <v/>
      </c>
      <c r="T73" s="256" t="str">
        <f t="shared" si="42"/>
        <v/>
      </c>
      <c r="U73" s="256" t="str">
        <f t="shared" si="43"/>
        <v/>
      </c>
      <c r="V73" s="256" t="str">
        <f t="shared" si="44"/>
        <v/>
      </c>
      <c r="W73" s="1171"/>
      <c r="X73" s="1191"/>
      <c r="Y73" s="1192"/>
      <c r="Z73" s="240"/>
      <c r="AA73" s="213"/>
    </row>
    <row r="74" spans="1:27" ht="18.75" hidden="1" customHeight="1">
      <c r="B74" s="1176"/>
      <c r="C74" s="257" t="s">
        <v>194</v>
      </c>
      <c r="D74" s="253"/>
      <c r="E74" s="271">
        <f t="shared" si="39"/>
        <v>0</v>
      </c>
      <c r="F74" s="271" t="str">
        <f>IF('①7.積算内訳（販促）'!F73="","",'①7.積算内訳（販促）'!F73)</f>
        <v/>
      </c>
      <c r="G74" s="271" t="str">
        <f>IF('①7.積算内訳（販促）'!G73="","",'①7.積算内訳（販促）'!G73)</f>
        <v/>
      </c>
      <c r="H74" s="657" t="str">
        <f>IF('①7.積算内訳（販促）'!H73="","",'①7.積算内訳（販促）'!H73)</f>
        <v/>
      </c>
      <c r="I74" s="1570"/>
      <c r="J74" s="257" t="s">
        <v>194</v>
      </c>
      <c r="K74" s="253"/>
      <c r="L74" s="271" t="str">
        <f t="shared" si="40"/>
        <v/>
      </c>
      <c r="M74" s="271" t="str">
        <f>IF('⑦2.変更活動積算内訳（販促）'!M74="","",'⑦2.変更活動積算内訳（販促）'!M74)</f>
        <v/>
      </c>
      <c r="N74" s="271" t="str">
        <f>IF('⑦2.変更活動積算内訳（販促）'!N74="","",'⑦2.変更活動積算内訳（販促）'!N74)</f>
        <v/>
      </c>
      <c r="O74" s="271" t="str">
        <f>IF('⑦2.変更活動積算内訳（販促）'!O74="","",'⑦2.変更活動積算内訳（販促）'!O74)</f>
        <v/>
      </c>
      <c r="P74" s="1570"/>
      <c r="Q74" s="257" t="s">
        <v>194</v>
      </c>
      <c r="R74" s="253"/>
      <c r="S74" s="271" t="str">
        <f t="shared" si="41"/>
        <v/>
      </c>
      <c r="T74" s="254" t="str">
        <f t="shared" si="42"/>
        <v/>
      </c>
      <c r="U74" s="254" t="str">
        <f t="shared" si="43"/>
        <v/>
      </c>
      <c r="V74" s="254" t="str">
        <f t="shared" si="44"/>
        <v/>
      </c>
      <c r="W74" s="1171"/>
      <c r="X74" s="1168"/>
      <c r="Y74" s="1169"/>
      <c r="Z74" s="240"/>
      <c r="AA74" s="213"/>
    </row>
    <row r="75" spans="1:27" ht="18.75" hidden="1" customHeight="1">
      <c r="B75" s="1176"/>
      <c r="C75" s="252" t="s">
        <v>195</v>
      </c>
      <c r="D75" s="253"/>
      <c r="E75" s="271">
        <f t="shared" si="39"/>
        <v>0</v>
      </c>
      <c r="F75" s="271" t="str">
        <f>IF('①7.積算内訳（販促）'!F74="","",'①7.積算内訳（販促）'!F74)</f>
        <v/>
      </c>
      <c r="G75" s="271" t="str">
        <f>IF('①7.積算内訳（販促）'!G74="","",'①7.積算内訳（販促）'!G74)</f>
        <v/>
      </c>
      <c r="H75" s="657" t="str">
        <f>IF('①7.積算内訳（販促）'!H74="","",'①7.積算内訳（販促）'!H74)</f>
        <v/>
      </c>
      <c r="I75" s="1570"/>
      <c r="J75" s="252" t="s">
        <v>195</v>
      </c>
      <c r="K75" s="253"/>
      <c r="L75" s="271" t="str">
        <f t="shared" si="40"/>
        <v/>
      </c>
      <c r="M75" s="271" t="str">
        <f>IF('⑦2.変更活動積算内訳（販促）'!M75="","",'⑦2.変更活動積算内訳（販促）'!M75)</f>
        <v/>
      </c>
      <c r="N75" s="271" t="str">
        <f>IF('⑦2.変更活動積算内訳（販促）'!N75="","",'⑦2.変更活動積算内訳（販促）'!N75)</f>
        <v/>
      </c>
      <c r="O75" s="271" t="str">
        <f>IF('⑦2.変更活動積算内訳（販促）'!O75="","",'⑦2.変更活動積算内訳（販促）'!O75)</f>
        <v/>
      </c>
      <c r="P75" s="1570"/>
      <c r="Q75" s="252" t="s">
        <v>195</v>
      </c>
      <c r="R75" s="253"/>
      <c r="S75" s="271" t="str">
        <f t="shared" si="41"/>
        <v/>
      </c>
      <c r="T75" s="254" t="str">
        <f t="shared" si="42"/>
        <v/>
      </c>
      <c r="U75" s="254" t="str">
        <f t="shared" si="43"/>
        <v/>
      </c>
      <c r="V75" s="254" t="str">
        <f t="shared" si="44"/>
        <v/>
      </c>
      <c r="W75" s="1171"/>
      <c r="X75" s="1168"/>
      <c r="Y75" s="1169"/>
      <c r="Z75" s="240"/>
      <c r="AA75" s="213"/>
    </row>
    <row r="76" spans="1:27" ht="18.75" hidden="1" customHeight="1" thickBot="1">
      <c r="B76" s="1177"/>
      <c r="C76" s="258" t="s">
        <v>196</v>
      </c>
      <c r="D76" s="662" t="str">
        <f>IF('①7.積算内訳（販促）'!D75="","",'①7.積算内訳（販促）'!D75)</f>
        <v/>
      </c>
      <c r="E76" s="272">
        <f>SUM(F76:H76)</f>
        <v>0</v>
      </c>
      <c r="F76" s="272" t="str">
        <f>IF('①7.積算内訳（販促）'!F75="","",'①7.積算内訳（販促）'!F75)</f>
        <v/>
      </c>
      <c r="G76" s="272" t="str">
        <f>IF('①7.積算内訳（販促）'!G75="","",'①7.積算内訳（販促）'!G75)</f>
        <v/>
      </c>
      <c r="H76" s="659" t="str">
        <f>IF('①7.積算内訳（販促）'!H75="","",'①7.積算内訳（販促）'!H75)</f>
        <v/>
      </c>
      <c r="I76" s="1571"/>
      <c r="J76" s="258" t="s">
        <v>196</v>
      </c>
      <c r="K76" s="259"/>
      <c r="L76" s="272" t="str">
        <f t="shared" si="40"/>
        <v/>
      </c>
      <c r="M76" s="272" t="str">
        <f>IF('⑦2.変更活動積算内訳（販促）'!M76="","",'⑦2.変更活動積算内訳（販促）'!M76)</f>
        <v/>
      </c>
      <c r="N76" s="272" t="str">
        <f>IF('⑦2.変更活動積算内訳（販促）'!N76="","",'⑦2.変更活動積算内訳（販促）'!N76)</f>
        <v/>
      </c>
      <c r="O76" s="272" t="str">
        <f>IF('⑦2.変更活動積算内訳（販促）'!O76="","",'⑦2.変更活動積算内訳（販促）'!O76)</f>
        <v/>
      </c>
      <c r="P76" s="1571"/>
      <c r="Q76" s="258" t="s">
        <v>196</v>
      </c>
      <c r="R76" s="259"/>
      <c r="S76" s="272" t="str">
        <f t="shared" si="41"/>
        <v/>
      </c>
      <c r="T76" s="260" t="str">
        <f t="shared" si="42"/>
        <v/>
      </c>
      <c r="U76" s="260" t="str">
        <f t="shared" si="43"/>
        <v/>
      </c>
      <c r="V76" s="260" t="str">
        <f t="shared" si="44"/>
        <v/>
      </c>
      <c r="W76" s="1172"/>
      <c r="X76" s="1189"/>
      <c r="Y76" s="1190"/>
      <c r="Z76" s="240"/>
      <c r="AA76" s="213"/>
    </row>
    <row r="77" spans="1:27" ht="37.5" hidden="1" customHeight="1">
      <c r="B77" s="368" t="str">
        <f>IF('①4.事業内容（販促）'!B12="","",'①4.事業内容（販促）'!B12)</f>
        <v/>
      </c>
      <c r="C77" s="1199" t="str">
        <f>IF('①4.事業内容（販促）'!C12="","",'①4.事業内容（販促）'!C12)</f>
        <v/>
      </c>
      <c r="D77" s="1200"/>
      <c r="E77" s="267">
        <f>SUM(E78:E86)</f>
        <v>0</v>
      </c>
      <c r="F77" s="267">
        <f>SUM(F78:F86)</f>
        <v>0</v>
      </c>
      <c r="G77" s="267">
        <f>SUM(G78:G86)</f>
        <v>0</v>
      </c>
      <c r="H77" s="660">
        <f>SUM(H78:H86)</f>
        <v>0</v>
      </c>
      <c r="I77" s="664" t="str">
        <f>IF(B77="","",IF(I78="中止","",B77))</f>
        <v/>
      </c>
      <c r="J77" s="1199" t="str">
        <f>IF('⑦2.変更活動積算内訳（販促）'!J77="","",'⑦2.変更活動積算内訳（販促）'!J77)</f>
        <v/>
      </c>
      <c r="K77" s="1200" t="str">
        <f>IF('⑦2.変更活動積算内訳（PR）'!K77="","",'⑦2.変更活動積算内訳（PR）'!K77)</f>
        <v/>
      </c>
      <c r="L77" s="267" t="str">
        <f>IF(SUM(L78:L86)=0,"",SUM(L78:L86))</f>
        <v/>
      </c>
      <c r="M77" s="267" t="str">
        <f>IF(SUM(M78:M86)=0,"",SUM(M78:M86))</f>
        <v/>
      </c>
      <c r="N77" s="267" t="str">
        <f>IF(SUM(N78:N86)=0,"",SUM(N78:N86))</f>
        <v/>
      </c>
      <c r="O77" s="267" t="str">
        <f>IF(SUM(O78:O86)=0,"",SUM(O78:O86))</f>
        <v/>
      </c>
      <c r="P77" s="664" t="str">
        <f>IF(I77="","",IF('⑧1.活動計画変更（販促）'!B78="報告済","報告済",I77))</f>
        <v/>
      </c>
      <c r="Q77" s="1199" t="str">
        <f>IF(J77="","",IF('⑧1.活動計画変更（販促）'!C29="変更",'⑧1.活動計画変更（販促）'!D29,IF('⑧1.活動計画変更（販促）'!C29="中止","",'⑧2.変更活動積算内訳（販促）'!J77)))</f>
        <v/>
      </c>
      <c r="R77" s="1200"/>
      <c r="S77" s="269" t="str">
        <f>IF(SUM(S78:S86)=0,"",SUM(S78:S86))</f>
        <v/>
      </c>
      <c r="T77" s="269" t="str">
        <f>IF(SUM(T78:T86)=0,"",SUM(T78:T86))</f>
        <v/>
      </c>
      <c r="U77" s="269" t="str">
        <f>IF(SUM(U78:U86)=0,"",SUM(U78:U86))</f>
        <v/>
      </c>
      <c r="V77" s="269" t="str">
        <f>IF(SUM(V78:V86)=0,"",SUM(V78:V86))</f>
        <v/>
      </c>
      <c r="W77" s="261"/>
      <c r="X77" s="1195"/>
      <c r="Y77" s="1196"/>
      <c r="Z77" s="237"/>
    </row>
    <row r="78" spans="1:27" ht="18.75" hidden="1" customHeight="1">
      <c r="B78" s="1175"/>
      <c r="C78" s="249" t="s">
        <v>188</v>
      </c>
      <c r="D78" s="250"/>
      <c r="E78" s="270">
        <f>SUM(F78:H78)</f>
        <v>0</v>
      </c>
      <c r="F78" s="270" t="str">
        <f>IF('①7.積算内訳（販促）'!F77="","",'①7.積算内訳（販促）'!F77)</f>
        <v/>
      </c>
      <c r="G78" s="270" t="str">
        <f>IF('①7.積算内訳（販促）'!G77="","",'①7.積算内訳（販促）'!G77)</f>
        <v/>
      </c>
      <c r="H78" s="656" t="str">
        <f>IF('①7.積算内訳（販促）'!H77="","",'①7.積算内訳（販促）'!H77)</f>
        <v/>
      </c>
      <c r="I78" s="1569" t="str">
        <f>IF('⑦1.活動計画変更（販促）'!C21="選択","",IF('⑦1.活動計画変更（販促）'!C21="変更",'⑦1.活動計画変更（販促）'!C21,IF('⑦1.活動計画変更（販促）'!C21="中止","中止","")))</f>
        <v/>
      </c>
      <c r="J78" s="249" t="s">
        <v>188</v>
      </c>
      <c r="K78" s="250"/>
      <c r="L78" s="270" t="str">
        <f>IF(SUM(M78:O78)=0,"",SUM(M78:O78))</f>
        <v/>
      </c>
      <c r="M78" s="270" t="str">
        <f>IF('⑦2.変更活動積算内訳（販促）'!M78="","",'⑦2.変更活動積算内訳（販促）'!M78)</f>
        <v/>
      </c>
      <c r="N78" s="270" t="str">
        <f>IF('⑦2.変更活動積算内訳（販促）'!N78="","",'⑦2.変更活動積算内訳（販促）'!N78)</f>
        <v/>
      </c>
      <c r="O78" s="270" t="str">
        <f>IF('⑦2.変更活動積算内訳（販促）'!O78="","",'⑦2.変更活動積算内訳（販促）'!O78)</f>
        <v/>
      </c>
      <c r="P78" s="1569" t="str">
        <f>IF('⑧1.活動計画変更（販促）'!C29="選択","",IF('⑧1.活動計画変更（販促）'!C29="変更",'⑧1.活動計画変更（販促）'!C29,IF('⑧1.活動計画変更（販促）'!C29="中止","中止","")))</f>
        <v/>
      </c>
      <c r="Q78" s="249" t="s">
        <v>188</v>
      </c>
      <c r="R78" s="250"/>
      <c r="S78" s="270" t="str">
        <f>IF(SUM(T78:V78)=0,"",SUM(T78:V78))</f>
        <v/>
      </c>
      <c r="T78" s="251" t="str">
        <f>IF(M78="","",IF(P$78="中止","",M78))</f>
        <v/>
      </c>
      <c r="U78" s="251" t="str">
        <f>IF(N78="","",IF(P$78="中止","",N78))</f>
        <v/>
      </c>
      <c r="V78" s="251" t="str">
        <f>IF(O78="","",IF(P$78="中止","",O78))</f>
        <v/>
      </c>
      <c r="W78" s="1186"/>
      <c r="X78" s="1173"/>
      <c r="Y78" s="1174"/>
      <c r="Z78" s="240"/>
      <c r="AA78" s="213"/>
    </row>
    <row r="79" spans="1:27" ht="18.75" hidden="1" customHeight="1">
      <c r="B79" s="1176"/>
      <c r="C79" s="252" t="s">
        <v>189</v>
      </c>
      <c r="D79" s="253"/>
      <c r="E79" s="271">
        <f t="shared" ref="E79:E85" si="45">SUM(F79:H79)</f>
        <v>0</v>
      </c>
      <c r="F79" s="271" t="str">
        <f>IF('①7.積算内訳（販促）'!F78="","",'①7.積算内訳（販促）'!F78)</f>
        <v/>
      </c>
      <c r="G79" s="271" t="str">
        <f>IF('①7.積算内訳（販促）'!G78="","",'①7.積算内訳（販促）'!G78)</f>
        <v/>
      </c>
      <c r="H79" s="657" t="str">
        <f>IF('①7.積算内訳（販促）'!H78="","",'①7.積算内訳（販促）'!H78)</f>
        <v/>
      </c>
      <c r="I79" s="1570"/>
      <c r="J79" s="252" t="s">
        <v>189</v>
      </c>
      <c r="K79" s="253"/>
      <c r="L79" s="271" t="str">
        <f t="shared" ref="L79:L86" si="46">IF(SUM(M79:O79)=0,"",SUM(M79:O79))</f>
        <v/>
      </c>
      <c r="M79" s="271" t="str">
        <f>IF('⑦2.変更活動積算内訳（販促）'!M79="","",'⑦2.変更活動積算内訳（販促）'!M79)</f>
        <v/>
      </c>
      <c r="N79" s="271" t="str">
        <f>IF('⑦2.変更活動積算内訳（販促）'!N79="","",'⑦2.変更活動積算内訳（販促）'!N79)</f>
        <v/>
      </c>
      <c r="O79" s="271" t="str">
        <f>IF('⑦2.変更活動積算内訳（販促）'!O79="","",'⑦2.変更活動積算内訳（販促）'!O79)</f>
        <v/>
      </c>
      <c r="P79" s="1570"/>
      <c r="Q79" s="252" t="s">
        <v>189</v>
      </c>
      <c r="R79" s="253"/>
      <c r="S79" s="271" t="str">
        <f t="shared" ref="S79:S86" si="47">IF(SUM(T79:V79)=0,"",SUM(T79:V79))</f>
        <v/>
      </c>
      <c r="T79" s="254" t="str">
        <f t="shared" ref="T79:T86" si="48">IF(M79="","",IF(P$78="中止","",M79))</f>
        <v/>
      </c>
      <c r="U79" s="254" t="str">
        <f t="shared" ref="U79:U86" si="49">IF(N79="","",IF(P$78="中止","",N79))</f>
        <v/>
      </c>
      <c r="V79" s="254" t="str">
        <f t="shared" ref="V79:V86" si="50">IF(O79="","",IF(P$78="中止","",O79))</f>
        <v/>
      </c>
      <c r="W79" s="1171"/>
      <c r="X79" s="1168"/>
      <c r="Y79" s="1169"/>
      <c r="Z79" s="237"/>
    </row>
    <row r="80" spans="1:27" ht="18.75" hidden="1" customHeight="1">
      <c r="B80" s="1176"/>
      <c r="C80" s="252" t="s">
        <v>190</v>
      </c>
      <c r="D80" s="253"/>
      <c r="E80" s="271">
        <f t="shared" si="45"/>
        <v>0</v>
      </c>
      <c r="F80" s="271" t="str">
        <f>IF('①7.積算内訳（販促）'!F79="","",'①7.積算内訳（販促）'!F79)</f>
        <v/>
      </c>
      <c r="G80" s="271" t="str">
        <f>IF('①7.積算内訳（販促）'!G79="","",'①7.積算内訳（販促）'!G79)</f>
        <v/>
      </c>
      <c r="H80" s="657" t="str">
        <f>IF('①7.積算内訳（販促）'!H79="","",'①7.積算内訳（販促）'!H79)</f>
        <v/>
      </c>
      <c r="I80" s="1570"/>
      <c r="J80" s="252" t="s">
        <v>190</v>
      </c>
      <c r="K80" s="253"/>
      <c r="L80" s="271" t="str">
        <f t="shared" si="46"/>
        <v/>
      </c>
      <c r="M80" s="271" t="str">
        <f>IF('⑦2.変更活動積算内訳（販促）'!M80="","",'⑦2.変更活動積算内訳（販促）'!M80)</f>
        <v/>
      </c>
      <c r="N80" s="271" t="str">
        <f>IF('⑦2.変更活動積算内訳（販促）'!N80="","",'⑦2.変更活動積算内訳（販促）'!N80)</f>
        <v/>
      </c>
      <c r="O80" s="271" t="str">
        <f>IF('⑦2.変更活動積算内訳（販促）'!O80="","",'⑦2.変更活動積算内訳（販促）'!O80)</f>
        <v/>
      </c>
      <c r="P80" s="1570"/>
      <c r="Q80" s="252" t="s">
        <v>190</v>
      </c>
      <c r="R80" s="253"/>
      <c r="S80" s="271" t="str">
        <f t="shared" si="47"/>
        <v/>
      </c>
      <c r="T80" s="254" t="str">
        <f t="shared" si="48"/>
        <v/>
      </c>
      <c r="U80" s="254" t="str">
        <f t="shared" si="49"/>
        <v/>
      </c>
      <c r="V80" s="254" t="str">
        <f t="shared" si="50"/>
        <v/>
      </c>
      <c r="W80" s="1171"/>
      <c r="X80" s="1168"/>
      <c r="Y80" s="1169"/>
      <c r="Z80" s="237"/>
    </row>
    <row r="81" spans="2:27" ht="18.75" hidden="1" customHeight="1">
      <c r="B81" s="1176"/>
      <c r="C81" s="255" t="s">
        <v>191</v>
      </c>
      <c r="D81" s="253"/>
      <c r="E81" s="271">
        <f t="shared" si="45"/>
        <v>0</v>
      </c>
      <c r="F81" s="271" t="str">
        <f>IF('①7.積算内訳（販促）'!F80="","",'①7.積算内訳（販促）'!F80)</f>
        <v/>
      </c>
      <c r="G81" s="271" t="str">
        <f>IF('①7.積算内訳（販促）'!G80="","",'①7.積算内訳（販促）'!G80)</f>
        <v/>
      </c>
      <c r="H81" s="657" t="str">
        <f>IF('①7.積算内訳（販促）'!H80="","",'①7.積算内訳（販促）'!H80)</f>
        <v/>
      </c>
      <c r="I81" s="1570"/>
      <c r="J81" s="255" t="s">
        <v>191</v>
      </c>
      <c r="K81" s="253"/>
      <c r="L81" s="271" t="str">
        <f t="shared" si="46"/>
        <v/>
      </c>
      <c r="M81" s="271" t="str">
        <f>IF('⑦2.変更活動積算内訳（販促）'!M81="","",'⑦2.変更活動積算内訳（販促）'!M81)</f>
        <v/>
      </c>
      <c r="N81" s="271" t="str">
        <f>IF('⑦2.変更活動積算内訳（販促）'!N81="","",'⑦2.変更活動積算内訳（販促）'!N81)</f>
        <v/>
      </c>
      <c r="O81" s="271" t="str">
        <f>IF('⑦2.変更活動積算内訳（販促）'!O81="","",'⑦2.変更活動積算内訳（販促）'!O81)</f>
        <v/>
      </c>
      <c r="P81" s="1570"/>
      <c r="Q81" s="255" t="s">
        <v>191</v>
      </c>
      <c r="R81" s="253"/>
      <c r="S81" s="271" t="str">
        <f t="shared" si="47"/>
        <v/>
      </c>
      <c r="T81" s="254" t="str">
        <f t="shared" si="48"/>
        <v/>
      </c>
      <c r="U81" s="254" t="str">
        <f t="shared" si="49"/>
        <v/>
      </c>
      <c r="V81" s="254" t="str">
        <f t="shared" si="50"/>
        <v/>
      </c>
      <c r="W81" s="1171"/>
      <c r="X81" s="1168"/>
      <c r="Y81" s="1169"/>
      <c r="Z81" s="237"/>
    </row>
    <row r="82" spans="2:27" ht="18.75" hidden="1" customHeight="1">
      <c r="B82" s="1176"/>
      <c r="C82" s="252" t="s">
        <v>192</v>
      </c>
      <c r="D82" s="253"/>
      <c r="E82" s="271">
        <f t="shared" si="45"/>
        <v>0</v>
      </c>
      <c r="F82" s="271" t="str">
        <f>IF('①7.積算内訳（販促）'!F81="","",'①7.積算内訳（販促）'!F81)</f>
        <v/>
      </c>
      <c r="G82" s="271" t="str">
        <f>IF('①7.積算内訳（販促）'!G81="","",'①7.積算内訳（販促）'!G81)</f>
        <v/>
      </c>
      <c r="H82" s="657" t="str">
        <f>IF('①7.積算内訳（販促）'!H81="","",'①7.積算内訳（販促）'!H81)</f>
        <v/>
      </c>
      <c r="I82" s="1570"/>
      <c r="J82" s="252" t="s">
        <v>192</v>
      </c>
      <c r="K82" s="253"/>
      <c r="L82" s="271" t="str">
        <f t="shared" si="46"/>
        <v/>
      </c>
      <c r="M82" s="271" t="str">
        <f>IF('⑦2.変更活動積算内訳（販促）'!M82="","",'⑦2.変更活動積算内訳（販促）'!M82)</f>
        <v/>
      </c>
      <c r="N82" s="271" t="str">
        <f>IF('⑦2.変更活動積算内訳（販促）'!N82="","",'⑦2.変更活動積算内訳（販促）'!N82)</f>
        <v/>
      </c>
      <c r="O82" s="271" t="str">
        <f>IF('⑦2.変更活動積算内訳（販促）'!O82="","",'⑦2.変更活動積算内訳（販促）'!O82)</f>
        <v/>
      </c>
      <c r="P82" s="1570"/>
      <c r="Q82" s="252" t="s">
        <v>192</v>
      </c>
      <c r="R82" s="253"/>
      <c r="S82" s="271" t="str">
        <f t="shared" si="47"/>
        <v/>
      </c>
      <c r="T82" s="254" t="str">
        <f t="shared" si="48"/>
        <v/>
      </c>
      <c r="U82" s="254" t="str">
        <f t="shared" si="49"/>
        <v/>
      </c>
      <c r="V82" s="254" t="str">
        <f t="shared" si="50"/>
        <v/>
      </c>
      <c r="W82" s="1171"/>
      <c r="X82" s="1168"/>
      <c r="Y82" s="1169"/>
      <c r="Z82" s="240"/>
      <c r="AA82" s="213"/>
    </row>
    <row r="83" spans="2:27" ht="18.75" hidden="1" customHeight="1">
      <c r="B83" s="1176"/>
      <c r="C83" s="252" t="s">
        <v>193</v>
      </c>
      <c r="D83" s="253"/>
      <c r="E83" s="271">
        <f t="shared" si="45"/>
        <v>0</v>
      </c>
      <c r="F83" s="658" t="str">
        <f>IF('①7.積算内訳（販促）'!F82="","",'①7.積算内訳（販促）'!F82)</f>
        <v/>
      </c>
      <c r="G83" s="658" t="str">
        <f>IF('①7.積算内訳（販促）'!G82="","",'①7.積算内訳（販促）'!G82)</f>
        <v/>
      </c>
      <c r="H83" s="657" t="str">
        <f>IF('①7.積算内訳（販促）'!H82="","",'①7.積算内訳（販促）'!H82)</f>
        <v/>
      </c>
      <c r="I83" s="1570"/>
      <c r="J83" s="252" t="s">
        <v>193</v>
      </c>
      <c r="K83" s="253"/>
      <c r="L83" s="271" t="str">
        <f t="shared" si="46"/>
        <v/>
      </c>
      <c r="M83" s="658" t="str">
        <f>IF('⑦2.変更活動積算内訳（販促）'!M83="","",'⑦2.変更活動積算内訳（販促）'!M83)</f>
        <v/>
      </c>
      <c r="N83" s="658" t="str">
        <f>IF('⑦2.変更活動積算内訳（販促）'!N83="","",'⑦2.変更活動積算内訳（販促）'!N83)</f>
        <v/>
      </c>
      <c r="O83" s="658" t="str">
        <f>IF('⑦2.変更活動積算内訳（販促）'!O83="","",'⑦2.変更活動積算内訳（販促）'!O83)</f>
        <v/>
      </c>
      <c r="P83" s="1570"/>
      <c r="Q83" s="252" t="s">
        <v>193</v>
      </c>
      <c r="R83" s="253"/>
      <c r="S83" s="271" t="str">
        <f t="shared" si="47"/>
        <v/>
      </c>
      <c r="T83" s="256" t="str">
        <f t="shared" si="48"/>
        <v/>
      </c>
      <c r="U83" s="256" t="str">
        <f t="shared" si="49"/>
        <v/>
      </c>
      <c r="V83" s="256" t="str">
        <f t="shared" si="50"/>
        <v/>
      </c>
      <c r="W83" s="1171"/>
      <c r="X83" s="1168"/>
      <c r="Y83" s="1169"/>
      <c r="Z83" s="240"/>
      <c r="AA83" s="213"/>
    </row>
    <row r="84" spans="2:27" ht="18.75" hidden="1" customHeight="1">
      <c r="B84" s="1176"/>
      <c r="C84" s="257" t="s">
        <v>194</v>
      </c>
      <c r="D84" s="253"/>
      <c r="E84" s="271">
        <f t="shared" si="45"/>
        <v>0</v>
      </c>
      <c r="F84" s="271" t="str">
        <f>IF('①7.積算内訳（販促）'!F83="","",'①7.積算内訳（販促）'!F83)</f>
        <v/>
      </c>
      <c r="G84" s="271" t="str">
        <f>IF('①7.積算内訳（販促）'!G83="","",'①7.積算内訳（販促）'!G83)</f>
        <v/>
      </c>
      <c r="H84" s="657" t="str">
        <f>IF('①7.積算内訳（販促）'!H83="","",'①7.積算内訳（販促）'!H83)</f>
        <v/>
      </c>
      <c r="I84" s="1570"/>
      <c r="J84" s="257" t="s">
        <v>194</v>
      </c>
      <c r="K84" s="253"/>
      <c r="L84" s="271" t="str">
        <f t="shared" si="46"/>
        <v/>
      </c>
      <c r="M84" s="271" t="str">
        <f>IF('⑦2.変更活動積算内訳（販促）'!M84="","",'⑦2.変更活動積算内訳（販促）'!M84)</f>
        <v/>
      </c>
      <c r="N84" s="271" t="str">
        <f>IF('⑦2.変更活動積算内訳（販促）'!N84="","",'⑦2.変更活動積算内訳（販促）'!N84)</f>
        <v/>
      </c>
      <c r="O84" s="271" t="str">
        <f>IF('⑦2.変更活動積算内訳（販促）'!O84="","",'⑦2.変更活動積算内訳（販促）'!O84)</f>
        <v/>
      </c>
      <c r="P84" s="1570"/>
      <c r="Q84" s="257" t="s">
        <v>194</v>
      </c>
      <c r="R84" s="253"/>
      <c r="S84" s="271" t="str">
        <f t="shared" si="47"/>
        <v/>
      </c>
      <c r="T84" s="254" t="str">
        <f t="shared" si="48"/>
        <v/>
      </c>
      <c r="U84" s="254" t="str">
        <f t="shared" si="49"/>
        <v/>
      </c>
      <c r="V84" s="254" t="str">
        <f t="shared" si="50"/>
        <v/>
      </c>
      <c r="W84" s="1171"/>
      <c r="X84" s="1168"/>
      <c r="Y84" s="1169"/>
      <c r="Z84" s="240"/>
      <c r="AA84" s="213"/>
    </row>
    <row r="85" spans="2:27" ht="18.75" hidden="1" customHeight="1">
      <c r="B85" s="1176"/>
      <c r="C85" s="252" t="s">
        <v>195</v>
      </c>
      <c r="D85" s="253"/>
      <c r="E85" s="271">
        <f t="shared" si="45"/>
        <v>0</v>
      </c>
      <c r="F85" s="271" t="str">
        <f>IF('①7.積算内訳（販促）'!F84="","",'①7.積算内訳（販促）'!F84)</f>
        <v/>
      </c>
      <c r="G85" s="271" t="str">
        <f>IF('①7.積算内訳（販促）'!G84="","",'①7.積算内訳（販促）'!G84)</f>
        <v/>
      </c>
      <c r="H85" s="657" t="str">
        <f>IF('①7.積算内訳（販促）'!H84="","",'①7.積算内訳（販促）'!H84)</f>
        <v/>
      </c>
      <c r="I85" s="1570"/>
      <c r="J85" s="252" t="s">
        <v>195</v>
      </c>
      <c r="K85" s="253"/>
      <c r="L85" s="271" t="str">
        <f t="shared" si="46"/>
        <v/>
      </c>
      <c r="M85" s="271" t="str">
        <f>IF('⑦2.変更活動積算内訳（販促）'!M85="","",'⑦2.変更活動積算内訳（販促）'!M85)</f>
        <v/>
      </c>
      <c r="N85" s="271" t="str">
        <f>IF('⑦2.変更活動積算内訳（販促）'!N85="","",'⑦2.変更活動積算内訳（販促）'!N85)</f>
        <v/>
      </c>
      <c r="O85" s="271" t="str">
        <f>IF('⑦2.変更活動積算内訳（販促）'!O85="","",'⑦2.変更活動積算内訳（販促）'!O85)</f>
        <v/>
      </c>
      <c r="P85" s="1570"/>
      <c r="Q85" s="252" t="s">
        <v>195</v>
      </c>
      <c r="R85" s="253"/>
      <c r="S85" s="271" t="str">
        <f t="shared" si="47"/>
        <v/>
      </c>
      <c r="T85" s="254" t="str">
        <f t="shared" si="48"/>
        <v/>
      </c>
      <c r="U85" s="254" t="str">
        <f t="shared" si="49"/>
        <v/>
      </c>
      <c r="V85" s="254" t="str">
        <f t="shared" si="50"/>
        <v/>
      </c>
      <c r="W85" s="1171"/>
      <c r="X85" s="1168"/>
      <c r="Y85" s="1169"/>
      <c r="Z85" s="240"/>
      <c r="AA85" s="213"/>
    </row>
    <row r="86" spans="2:27" ht="18.75" hidden="1" customHeight="1" thickBot="1">
      <c r="B86" s="1177"/>
      <c r="C86" s="258" t="s">
        <v>196</v>
      </c>
      <c r="D86" s="662" t="str">
        <f>IF('①7.積算内訳（販促）'!D85="","",'①7.積算内訳（販促）'!D85)</f>
        <v/>
      </c>
      <c r="E86" s="272">
        <f>SUM(F86:H86)</f>
        <v>0</v>
      </c>
      <c r="F86" s="272" t="str">
        <f>IF('①7.積算内訳（販促）'!F85="","",'①7.積算内訳（販促）'!F85)</f>
        <v/>
      </c>
      <c r="G86" s="272" t="str">
        <f>IF('①7.積算内訳（販促）'!G85="","",'①7.積算内訳（販促）'!G85)</f>
        <v/>
      </c>
      <c r="H86" s="659" t="str">
        <f>IF('①7.積算内訳（販促）'!H85="","",'①7.積算内訳（販促）'!H85)</f>
        <v/>
      </c>
      <c r="I86" s="1571"/>
      <c r="J86" s="258" t="s">
        <v>196</v>
      </c>
      <c r="K86" s="259"/>
      <c r="L86" s="277" t="str">
        <f t="shared" si="46"/>
        <v/>
      </c>
      <c r="M86" s="272" t="str">
        <f>IF('⑦2.変更活動積算内訳（販促）'!M86="","",'⑦2.変更活動積算内訳（販促）'!M86)</f>
        <v/>
      </c>
      <c r="N86" s="272" t="str">
        <f>IF('⑦2.変更活動積算内訳（販促）'!N86="","",'⑦2.変更活動積算内訳（販促）'!N86)</f>
        <v/>
      </c>
      <c r="O86" s="272" t="str">
        <f>IF('⑦2.変更活動積算内訳（販促）'!O86="","",'⑦2.変更活動積算内訳（販促）'!O86)</f>
        <v/>
      </c>
      <c r="P86" s="1571"/>
      <c r="Q86" s="258" t="s">
        <v>196</v>
      </c>
      <c r="R86" s="259"/>
      <c r="S86" s="272" t="str">
        <f t="shared" si="47"/>
        <v/>
      </c>
      <c r="T86" s="260" t="str">
        <f t="shared" si="48"/>
        <v/>
      </c>
      <c r="U86" s="260" t="str">
        <f t="shared" si="49"/>
        <v/>
      </c>
      <c r="V86" s="260" t="str">
        <f t="shared" si="50"/>
        <v/>
      </c>
      <c r="W86" s="1171"/>
      <c r="X86" s="1203"/>
      <c r="Y86" s="1204"/>
      <c r="Z86" s="240"/>
      <c r="AA86" s="213"/>
    </row>
    <row r="87" spans="2:27" ht="37.5" hidden="1" customHeight="1">
      <c r="B87" s="268" t="str">
        <f>IF('①4.事業内容（販促）'!B13="","",'①4.事業内容（販促）'!B13)</f>
        <v/>
      </c>
      <c r="C87" s="1199" t="str">
        <f>IF('①4.事業内容（販促）'!C13="","",'①4.事業内容（販促）'!C13)</f>
        <v/>
      </c>
      <c r="D87" s="1200"/>
      <c r="E87" s="269">
        <f>SUM(E88:E96)</f>
        <v>0</v>
      </c>
      <c r="F87" s="269">
        <f>SUM(F88:F96)</f>
        <v>0</v>
      </c>
      <c r="G87" s="269">
        <f>SUM(G88:G96)</f>
        <v>0</v>
      </c>
      <c r="H87" s="661">
        <f>SUM(H88:H96)</f>
        <v>0</v>
      </c>
      <c r="I87" s="664" t="str">
        <f>IF(B87="","",IF(I88="中止","",B87))</f>
        <v/>
      </c>
      <c r="J87" s="1199" t="str">
        <f>IF('⑦2.変更活動積算内訳（販促）'!J87="","",'⑦2.変更活動積算内訳（販促）'!J87)</f>
        <v/>
      </c>
      <c r="K87" s="1200" t="str">
        <f>IF('⑦2.変更活動積算内訳（PR）'!K87="","",'⑦2.変更活動積算内訳（PR）'!K87)</f>
        <v/>
      </c>
      <c r="L87" s="269" t="str">
        <f>IF(SUM(L88:L96)=0,"",SUM(L88:L96))</f>
        <v/>
      </c>
      <c r="M87" s="269" t="str">
        <f>IF(SUM(M88:M96)=0,"",SUM(M88:M96))</f>
        <v/>
      </c>
      <c r="N87" s="269" t="str">
        <f>IF(SUM(N88:N96)=0,"",SUM(N88:N96))</f>
        <v/>
      </c>
      <c r="O87" s="269" t="str">
        <f>IF(SUM(O88:O96)=0,"",SUM(O88:O96))</f>
        <v/>
      </c>
      <c r="P87" s="664" t="str">
        <f>IF(I87="","",IF('⑧1.活動計画変更（販促）'!B88="報告済","報告済",I87))</f>
        <v/>
      </c>
      <c r="Q87" s="1199" t="str">
        <f>IF(J87="","",IF('⑧1.活動計画変更（販促）'!C32="変更",'⑧1.活動計画変更（販促）'!D32,IF('⑧1.活動計画変更（販促）'!C32="中止","",'⑧2.変更活動積算内訳（販促）'!J87)))</f>
        <v/>
      </c>
      <c r="R87" s="1200"/>
      <c r="S87" s="269" t="str">
        <f>IF(SUM(S88:S96)=0,"",SUM(S88:S96))</f>
        <v/>
      </c>
      <c r="T87" s="269" t="str">
        <f>IF(SUM(T88:T96)=0,"",SUM(T88:T96))</f>
        <v/>
      </c>
      <c r="U87" s="269" t="str">
        <f>IF(SUM(U88:U96)=0,"",SUM(U88:U96))</f>
        <v/>
      </c>
      <c r="V87" s="269" t="str">
        <f>IF(SUM(V88:V96)=0,"",SUM(V88:V96))</f>
        <v/>
      </c>
      <c r="W87" s="263"/>
      <c r="X87" s="1201"/>
      <c r="Y87" s="1202"/>
      <c r="Z87" s="237"/>
    </row>
    <row r="88" spans="2:27" ht="18.75" hidden="1" customHeight="1">
      <c r="B88" s="1175"/>
      <c r="C88" s="249" t="s">
        <v>188</v>
      </c>
      <c r="D88" s="250"/>
      <c r="E88" s="270">
        <f>SUM(F88:H88)</f>
        <v>0</v>
      </c>
      <c r="F88" s="270" t="str">
        <f>IF('①7.積算内訳（販促）'!F87="","",'①7.積算内訳（販促）'!F87)</f>
        <v/>
      </c>
      <c r="G88" s="270" t="str">
        <f>IF('①7.積算内訳（販促）'!G87="","",'①7.積算内訳（販促）'!G87)</f>
        <v/>
      </c>
      <c r="H88" s="656" t="str">
        <f>IF('①7.積算内訳（販促）'!H87="","",'①7.積算内訳（販促）'!H87)</f>
        <v/>
      </c>
      <c r="I88" s="1569" t="str">
        <f>IF('⑦1.活動計画変更（販促）'!C23="選択","",IF('⑦1.活動計画変更（販促）'!C23="変更",'⑦1.活動計画変更（販促）'!C23,IF('⑦1.活動計画変更（販促）'!C23="中止","中止","")))</f>
        <v/>
      </c>
      <c r="J88" s="249" t="s">
        <v>188</v>
      </c>
      <c r="K88" s="250"/>
      <c r="L88" s="270" t="str">
        <f>IF(SUM(M88:O88)=0,"",SUM(M88:O88))</f>
        <v/>
      </c>
      <c r="M88" s="270" t="str">
        <f>IF('⑦2.変更活動積算内訳（販促）'!M88="","",'⑦2.変更活動積算内訳（販促）'!M88)</f>
        <v/>
      </c>
      <c r="N88" s="270" t="str">
        <f>IF('⑦2.変更活動積算内訳（販促）'!N88="","",'⑦2.変更活動積算内訳（販促）'!N88)</f>
        <v/>
      </c>
      <c r="O88" s="270" t="str">
        <f>IF('⑦2.変更活動積算内訳（販促）'!O88="","",'⑦2.変更活動積算内訳（販促）'!O88)</f>
        <v/>
      </c>
      <c r="P88" s="1569" t="str">
        <f>IF('⑧1.活動計画変更（販促）'!C32="選択","",IF('⑧1.活動計画変更（販促）'!C32="変更",'⑧1.活動計画変更（販促）'!C32,IF('⑧1.活動計画変更（販促）'!C32="中止","中止","")))</f>
        <v/>
      </c>
      <c r="Q88" s="249" t="s">
        <v>188</v>
      </c>
      <c r="R88" s="250"/>
      <c r="S88" s="270" t="str">
        <f>IF(SUM(T88:V88)=0,"",SUM(T88:V88))</f>
        <v/>
      </c>
      <c r="T88" s="251" t="str">
        <f>IF(M88="","",IF(P$88="中止","",M88))</f>
        <v/>
      </c>
      <c r="U88" s="251" t="str">
        <f>IF(N88="","",IF(P$88="中止","",N88))</f>
        <v/>
      </c>
      <c r="V88" s="251" t="str">
        <f>IF(O88="","",IF(P$88="中止","",O88))</f>
        <v/>
      </c>
      <c r="W88" s="1186"/>
      <c r="X88" s="1173"/>
      <c r="Y88" s="1174"/>
      <c r="Z88" s="240"/>
      <c r="AA88" s="213"/>
    </row>
    <row r="89" spans="2:27" ht="18.75" hidden="1" customHeight="1">
      <c r="B89" s="1176"/>
      <c r="C89" s="252" t="s">
        <v>189</v>
      </c>
      <c r="D89" s="253"/>
      <c r="E89" s="271">
        <f t="shared" ref="E89:E95" si="51">SUM(F89:H89)</f>
        <v>0</v>
      </c>
      <c r="F89" s="271" t="str">
        <f>IF('①7.積算内訳（販促）'!F88="","",'①7.積算内訳（販促）'!F88)</f>
        <v/>
      </c>
      <c r="G89" s="271" t="str">
        <f>IF('①7.積算内訳（販促）'!G88="","",'①7.積算内訳（販促）'!G88)</f>
        <v/>
      </c>
      <c r="H89" s="657" t="str">
        <f>IF('①7.積算内訳（販促）'!H88="","",'①7.積算内訳（販促）'!H88)</f>
        <v/>
      </c>
      <c r="I89" s="1570"/>
      <c r="J89" s="252" t="s">
        <v>189</v>
      </c>
      <c r="K89" s="253"/>
      <c r="L89" s="271" t="str">
        <f t="shared" ref="L89:L96" si="52">IF(SUM(M89:O89)=0,"",SUM(M89:O89))</f>
        <v/>
      </c>
      <c r="M89" s="271" t="str">
        <f>IF('⑦2.変更活動積算内訳（販促）'!M89="","",'⑦2.変更活動積算内訳（販促）'!M89)</f>
        <v/>
      </c>
      <c r="N89" s="271" t="str">
        <f>IF('⑦2.変更活動積算内訳（販促）'!N89="","",'⑦2.変更活動積算内訳（販促）'!N89)</f>
        <v/>
      </c>
      <c r="O89" s="271" t="str">
        <f>IF('⑦2.変更活動積算内訳（販促）'!O89="","",'⑦2.変更活動積算内訳（販促）'!O89)</f>
        <v/>
      </c>
      <c r="P89" s="1570"/>
      <c r="Q89" s="252" t="s">
        <v>189</v>
      </c>
      <c r="R89" s="253"/>
      <c r="S89" s="271" t="str">
        <f t="shared" ref="S89:S96" si="53">IF(SUM(T89:V89)=0,"",SUM(T89:V89))</f>
        <v/>
      </c>
      <c r="T89" s="254" t="str">
        <f t="shared" ref="T89:T96" si="54">IF(M89="","",IF(P$88="中止","",M89))</f>
        <v/>
      </c>
      <c r="U89" s="254" t="str">
        <f t="shared" ref="U89:U96" si="55">IF(N89="","",IF(P$88="中止","",N89))</f>
        <v/>
      </c>
      <c r="V89" s="254" t="str">
        <f t="shared" ref="V89:V96" si="56">IF(O89="","",IF(P$88="中止","",O89))</f>
        <v/>
      </c>
      <c r="W89" s="1171"/>
      <c r="X89" s="1168"/>
      <c r="Y89" s="1169"/>
      <c r="Z89" s="237"/>
    </row>
    <row r="90" spans="2:27" ht="18.75" hidden="1" customHeight="1">
      <c r="B90" s="1176"/>
      <c r="C90" s="252" t="s">
        <v>190</v>
      </c>
      <c r="D90" s="253"/>
      <c r="E90" s="271">
        <f t="shared" si="51"/>
        <v>0</v>
      </c>
      <c r="F90" s="271" t="str">
        <f>IF('①7.積算内訳（販促）'!F89="","",'①7.積算内訳（販促）'!F89)</f>
        <v/>
      </c>
      <c r="G90" s="271" t="str">
        <f>IF('①7.積算内訳（販促）'!G89="","",'①7.積算内訳（販促）'!G89)</f>
        <v/>
      </c>
      <c r="H90" s="657" t="str">
        <f>IF('①7.積算内訳（販促）'!H89="","",'①7.積算内訳（販促）'!H89)</f>
        <v/>
      </c>
      <c r="I90" s="1570"/>
      <c r="J90" s="252" t="s">
        <v>190</v>
      </c>
      <c r="K90" s="253"/>
      <c r="L90" s="271" t="str">
        <f t="shared" si="52"/>
        <v/>
      </c>
      <c r="M90" s="271" t="str">
        <f>IF('⑦2.変更活動積算内訳（販促）'!M90="","",'⑦2.変更活動積算内訳（販促）'!M90)</f>
        <v/>
      </c>
      <c r="N90" s="271" t="str">
        <f>IF('⑦2.変更活動積算内訳（販促）'!N90="","",'⑦2.変更活動積算内訳（販促）'!N90)</f>
        <v/>
      </c>
      <c r="O90" s="271" t="str">
        <f>IF('⑦2.変更活動積算内訳（販促）'!O90="","",'⑦2.変更活動積算内訳（販促）'!O90)</f>
        <v/>
      </c>
      <c r="P90" s="1570"/>
      <c r="Q90" s="252" t="s">
        <v>190</v>
      </c>
      <c r="R90" s="253"/>
      <c r="S90" s="271" t="str">
        <f t="shared" si="53"/>
        <v/>
      </c>
      <c r="T90" s="254" t="str">
        <f t="shared" si="54"/>
        <v/>
      </c>
      <c r="U90" s="254" t="str">
        <f t="shared" si="55"/>
        <v/>
      </c>
      <c r="V90" s="254" t="str">
        <f t="shared" si="56"/>
        <v/>
      </c>
      <c r="W90" s="1171"/>
      <c r="X90" s="1168"/>
      <c r="Y90" s="1169"/>
      <c r="Z90" s="237"/>
    </row>
    <row r="91" spans="2:27" ht="18.75" hidden="1" customHeight="1">
      <c r="B91" s="1176"/>
      <c r="C91" s="255" t="s">
        <v>191</v>
      </c>
      <c r="D91" s="253"/>
      <c r="E91" s="271">
        <f t="shared" si="51"/>
        <v>0</v>
      </c>
      <c r="F91" s="271" t="str">
        <f>IF('①7.積算内訳（販促）'!F90="","",'①7.積算内訳（販促）'!F90)</f>
        <v/>
      </c>
      <c r="G91" s="271" t="str">
        <f>IF('①7.積算内訳（販促）'!G90="","",'①7.積算内訳（販促）'!G90)</f>
        <v/>
      </c>
      <c r="H91" s="657" t="str">
        <f>IF('①7.積算内訳（販促）'!H90="","",'①7.積算内訳（販促）'!H90)</f>
        <v/>
      </c>
      <c r="I91" s="1570"/>
      <c r="J91" s="255" t="s">
        <v>191</v>
      </c>
      <c r="K91" s="253"/>
      <c r="L91" s="271" t="str">
        <f t="shared" si="52"/>
        <v/>
      </c>
      <c r="M91" s="271" t="str">
        <f>IF('⑦2.変更活動積算内訳（販促）'!M91="","",'⑦2.変更活動積算内訳（販促）'!M91)</f>
        <v/>
      </c>
      <c r="N91" s="271" t="str">
        <f>IF('⑦2.変更活動積算内訳（販促）'!N91="","",'⑦2.変更活動積算内訳（販促）'!N91)</f>
        <v/>
      </c>
      <c r="O91" s="271" t="str">
        <f>IF('⑦2.変更活動積算内訳（販促）'!O91="","",'⑦2.変更活動積算内訳（販促）'!O91)</f>
        <v/>
      </c>
      <c r="P91" s="1570"/>
      <c r="Q91" s="255" t="s">
        <v>191</v>
      </c>
      <c r="R91" s="253"/>
      <c r="S91" s="271" t="str">
        <f t="shared" si="53"/>
        <v/>
      </c>
      <c r="T91" s="254" t="str">
        <f t="shared" si="54"/>
        <v/>
      </c>
      <c r="U91" s="254" t="str">
        <f t="shared" si="55"/>
        <v/>
      </c>
      <c r="V91" s="254" t="str">
        <f t="shared" si="56"/>
        <v/>
      </c>
      <c r="W91" s="1171"/>
      <c r="X91" s="1168"/>
      <c r="Y91" s="1169"/>
      <c r="Z91" s="237"/>
    </row>
    <row r="92" spans="2:27" ht="18.75" hidden="1" customHeight="1">
      <c r="B92" s="1176"/>
      <c r="C92" s="252" t="s">
        <v>192</v>
      </c>
      <c r="D92" s="253"/>
      <c r="E92" s="271">
        <f t="shared" si="51"/>
        <v>0</v>
      </c>
      <c r="F92" s="271" t="str">
        <f>IF('①7.積算内訳（販促）'!F91="","",'①7.積算内訳（販促）'!F91)</f>
        <v/>
      </c>
      <c r="G92" s="271" t="str">
        <f>IF('①7.積算内訳（販促）'!G91="","",'①7.積算内訳（販促）'!G91)</f>
        <v/>
      </c>
      <c r="H92" s="657" t="str">
        <f>IF('①7.積算内訳（販促）'!H91="","",'①7.積算内訳（販促）'!H91)</f>
        <v/>
      </c>
      <c r="I92" s="1570"/>
      <c r="J92" s="252" t="s">
        <v>192</v>
      </c>
      <c r="K92" s="253"/>
      <c r="L92" s="271" t="str">
        <f t="shared" si="52"/>
        <v/>
      </c>
      <c r="M92" s="271" t="str">
        <f>IF('⑦2.変更活動積算内訳（販促）'!M92="","",'⑦2.変更活動積算内訳（販促）'!M92)</f>
        <v/>
      </c>
      <c r="N92" s="271" t="str">
        <f>IF('⑦2.変更活動積算内訳（販促）'!N92="","",'⑦2.変更活動積算内訳（販促）'!N92)</f>
        <v/>
      </c>
      <c r="O92" s="271" t="str">
        <f>IF('⑦2.変更活動積算内訳（販促）'!O92="","",'⑦2.変更活動積算内訳（販促）'!O92)</f>
        <v/>
      </c>
      <c r="P92" s="1570"/>
      <c r="Q92" s="252" t="s">
        <v>192</v>
      </c>
      <c r="R92" s="253"/>
      <c r="S92" s="271" t="str">
        <f t="shared" si="53"/>
        <v/>
      </c>
      <c r="T92" s="254" t="str">
        <f t="shared" si="54"/>
        <v/>
      </c>
      <c r="U92" s="254" t="str">
        <f t="shared" si="55"/>
        <v/>
      </c>
      <c r="V92" s="254" t="str">
        <f t="shared" si="56"/>
        <v/>
      </c>
      <c r="W92" s="1171"/>
      <c r="X92" s="1168"/>
      <c r="Y92" s="1169"/>
      <c r="Z92" s="240"/>
      <c r="AA92" s="213"/>
    </row>
    <row r="93" spans="2:27" ht="18.75" hidden="1" customHeight="1">
      <c r="B93" s="1176"/>
      <c r="C93" s="252" t="s">
        <v>193</v>
      </c>
      <c r="D93" s="253"/>
      <c r="E93" s="271">
        <f t="shared" si="51"/>
        <v>0</v>
      </c>
      <c r="F93" s="658" t="str">
        <f>IF('①7.積算内訳（販促）'!F92="","",'①7.積算内訳（販促）'!F92)</f>
        <v/>
      </c>
      <c r="G93" s="658" t="str">
        <f>IF('①7.積算内訳（販促）'!G92="","",'①7.積算内訳（販促）'!G92)</f>
        <v/>
      </c>
      <c r="H93" s="657" t="str">
        <f>IF('①7.積算内訳（販促）'!H92="","",'①7.積算内訳（販促）'!H92)</f>
        <v/>
      </c>
      <c r="I93" s="1570"/>
      <c r="J93" s="252" t="s">
        <v>193</v>
      </c>
      <c r="K93" s="253"/>
      <c r="L93" s="271" t="str">
        <f t="shared" si="52"/>
        <v/>
      </c>
      <c r="M93" s="658" t="str">
        <f>IF('⑦2.変更活動積算内訳（販促）'!M93="","",'⑦2.変更活動積算内訳（販促）'!M93)</f>
        <v/>
      </c>
      <c r="N93" s="658" t="str">
        <f>IF('⑦2.変更活動積算内訳（販促）'!N93="","",'⑦2.変更活動積算内訳（販促）'!N93)</f>
        <v/>
      </c>
      <c r="O93" s="658" t="str">
        <f>IF('⑦2.変更活動積算内訳（販促）'!O93="","",'⑦2.変更活動積算内訳（販促）'!O93)</f>
        <v/>
      </c>
      <c r="P93" s="1570"/>
      <c r="Q93" s="252" t="s">
        <v>193</v>
      </c>
      <c r="R93" s="253"/>
      <c r="S93" s="271" t="str">
        <f t="shared" si="53"/>
        <v/>
      </c>
      <c r="T93" s="256" t="str">
        <f t="shared" si="54"/>
        <v/>
      </c>
      <c r="U93" s="256" t="str">
        <f t="shared" si="55"/>
        <v/>
      </c>
      <c r="V93" s="256" t="str">
        <f t="shared" si="56"/>
        <v/>
      </c>
      <c r="W93" s="1171"/>
      <c r="X93" s="1191"/>
      <c r="Y93" s="1192"/>
      <c r="Z93" s="240"/>
      <c r="AA93" s="213"/>
    </row>
    <row r="94" spans="2:27" ht="18.75" hidden="1" customHeight="1">
      <c r="B94" s="1176"/>
      <c r="C94" s="257" t="s">
        <v>194</v>
      </c>
      <c r="D94" s="253"/>
      <c r="E94" s="271">
        <f t="shared" si="51"/>
        <v>0</v>
      </c>
      <c r="F94" s="271" t="str">
        <f>IF('①7.積算内訳（販促）'!F93="","",'①7.積算内訳（販促）'!F93)</f>
        <v/>
      </c>
      <c r="G94" s="271" t="str">
        <f>IF('①7.積算内訳（販促）'!G93="","",'①7.積算内訳（販促）'!G93)</f>
        <v/>
      </c>
      <c r="H94" s="657" t="str">
        <f>IF('①7.積算内訳（販促）'!H93="","",'①7.積算内訳（販促）'!H93)</f>
        <v/>
      </c>
      <c r="I94" s="1570"/>
      <c r="J94" s="257" t="s">
        <v>194</v>
      </c>
      <c r="K94" s="253"/>
      <c r="L94" s="271" t="str">
        <f t="shared" si="52"/>
        <v/>
      </c>
      <c r="M94" s="271" t="str">
        <f>IF('⑦2.変更活動積算内訳（販促）'!M94="","",'⑦2.変更活動積算内訳（販促）'!M94)</f>
        <v/>
      </c>
      <c r="N94" s="271" t="str">
        <f>IF('⑦2.変更活動積算内訳（販促）'!N94="","",'⑦2.変更活動積算内訳（販促）'!N94)</f>
        <v/>
      </c>
      <c r="O94" s="271" t="str">
        <f>IF('⑦2.変更活動積算内訳（販促）'!O94="","",'⑦2.変更活動積算内訳（販促）'!O94)</f>
        <v/>
      </c>
      <c r="P94" s="1570"/>
      <c r="Q94" s="257" t="s">
        <v>194</v>
      </c>
      <c r="R94" s="253"/>
      <c r="S94" s="271" t="str">
        <f t="shared" si="53"/>
        <v/>
      </c>
      <c r="T94" s="254" t="str">
        <f t="shared" si="54"/>
        <v/>
      </c>
      <c r="U94" s="254" t="str">
        <f t="shared" si="55"/>
        <v/>
      </c>
      <c r="V94" s="254" t="str">
        <f t="shared" si="56"/>
        <v/>
      </c>
      <c r="W94" s="1171"/>
      <c r="X94" s="1168"/>
      <c r="Y94" s="1169"/>
      <c r="Z94" s="240"/>
      <c r="AA94" s="213"/>
    </row>
    <row r="95" spans="2:27" ht="18.75" hidden="1" customHeight="1">
      <c r="B95" s="1176"/>
      <c r="C95" s="252" t="s">
        <v>195</v>
      </c>
      <c r="D95" s="253"/>
      <c r="E95" s="271">
        <f t="shared" si="51"/>
        <v>0</v>
      </c>
      <c r="F95" s="271" t="str">
        <f>IF('①7.積算内訳（販促）'!F94="","",'①7.積算内訳（販促）'!F94)</f>
        <v/>
      </c>
      <c r="G95" s="271" t="str">
        <f>IF('①7.積算内訳（販促）'!G94="","",'①7.積算内訳（販促）'!G94)</f>
        <v/>
      </c>
      <c r="H95" s="657" t="str">
        <f>IF('①7.積算内訳（販促）'!H94="","",'①7.積算内訳（販促）'!H94)</f>
        <v/>
      </c>
      <c r="I95" s="1570"/>
      <c r="J95" s="252" t="s">
        <v>195</v>
      </c>
      <c r="K95" s="253"/>
      <c r="L95" s="271" t="str">
        <f t="shared" si="52"/>
        <v/>
      </c>
      <c r="M95" s="271" t="str">
        <f>IF('⑦2.変更活動積算内訳（販促）'!M95="","",'⑦2.変更活動積算内訳（販促）'!M95)</f>
        <v/>
      </c>
      <c r="N95" s="271" t="str">
        <f>IF('⑦2.変更活動積算内訳（販促）'!N95="","",'⑦2.変更活動積算内訳（販促）'!N95)</f>
        <v/>
      </c>
      <c r="O95" s="271" t="str">
        <f>IF('⑦2.変更活動積算内訳（販促）'!O95="","",'⑦2.変更活動積算内訳（販促）'!O95)</f>
        <v/>
      </c>
      <c r="P95" s="1570"/>
      <c r="Q95" s="252" t="s">
        <v>195</v>
      </c>
      <c r="R95" s="253"/>
      <c r="S95" s="271" t="str">
        <f t="shared" si="53"/>
        <v/>
      </c>
      <c r="T95" s="254" t="str">
        <f t="shared" si="54"/>
        <v/>
      </c>
      <c r="U95" s="254" t="str">
        <f t="shared" si="55"/>
        <v/>
      </c>
      <c r="V95" s="254" t="str">
        <f t="shared" si="56"/>
        <v/>
      </c>
      <c r="W95" s="1171"/>
      <c r="X95" s="1168"/>
      <c r="Y95" s="1169"/>
      <c r="Z95" s="240"/>
      <c r="AA95" s="213"/>
    </row>
    <row r="96" spans="2:27" ht="18.75" hidden="1" customHeight="1" thickBot="1">
      <c r="B96" s="1177"/>
      <c r="C96" s="258" t="s">
        <v>196</v>
      </c>
      <c r="D96" s="662" t="str">
        <f>IF('①7.積算内訳（販促）'!D95="","",'①7.積算内訳（販促）'!D95)</f>
        <v/>
      </c>
      <c r="E96" s="272">
        <f>SUM(F96:H96)</f>
        <v>0</v>
      </c>
      <c r="F96" s="272" t="str">
        <f>IF('①7.積算内訳（販促）'!F95="","",'①7.積算内訳（販促）'!F95)</f>
        <v/>
      </c>
      <c r="G96" s="272" t="str">
        <f>IF('①7.積算内訳（販促）'!G95="","",'①7.積算内訳（販促）'!G95)</f>
        <v/>
      </c>
      <c r="H96" s="659" t="str">
        <f>IF('①7.積算内訳（販促）'!H95="","",'①7.積算内訳（販促）'!H95)</f>
        <v/>
      </c>
      <c r="I96" s="1571"/>
      <c r="J96" s="258" t="s">
        <v>196</v>
      </c>
      <c r="K96" s="259"/>
      <c r="L96" s="277" t="str">
        <f t="shared" si="52"/>
        <v/>
      </c>
      <c r="M96" s="272" t="str">
        <f>IF('⑦2.変更活動積算内訳（販促）'!M96="","",'⑦2.変更活動積算内訳（販促）'!M96)</f>
        <v/>
      </c>
      <c r="N96" s="272" t="str">
        <f>IF('⑦2.変更活動積算内訳（販促）'!N96="","",'⑦2.変更活動積算内訳（販促）'!N96)</f>
        <v/>
      </c>
      <c r="O96" s="272" t="str">
        <f>IF('⑦2.変更活動積算内訳（販促）'!O96="","",'⑦2.変更活動積算内訳（販促）'!O96)</f>
        <v/>
      </c>
      <c r="P96" s="1571"/>
      <c r="Q96" s="258" t="s">
        <v>196</v>
      </c>
      <c r="R96" s="259"/>
      <c r="S96" s="272" t="str">
        <f t="shared" si="53"/>
        <v/>
      </c>
      <c r="T96" s="260" t="str">
        <f t="shared" si="54"/>
        <v/>
      </c>
      <c r="U96" s="260" t="str">
        <f t="shared" si="55"/>
        <v/>
      </c>
      <c r="V96" s="260" t="str">
        <f t="shared" si="56"/>
        <v/>
      </c>
      <c r="W96" s="1171"/>
      <c r="X96" s="1205"/>
      <c r="Y96" s="1206"/>
      <c r="Z96" s="240"/>
      <c r="AA96" s="213"/>
    </row>
    <row r="97" spans="2:27" ht="37.5" hidden="1" customHeight="1">
      <c r="B97" s="268" t="str">
        <f>IF('①4.事業内容（販促）'!B14="","",'①4.事業内容（販促）'!B14)</f>
        <v/>
      </c>
      <c r="C97" s="1199" t="str">
        <f>IF('①4.事業内容（販促）'!C14="","",'①4.事業内容（販促）'!C14)</f>
        <v/>
      </c>
      <c r="D97" s="1200"/>
      <c r="E97" s="269">
        <f>SUM(E98:E106)</f>
        <v>0</v>
      </c>
      <c r="F97" s="269">
        <f>SUM(F98:F106)</f>
        <v>0</v>
      </c>
      <c r="G97" s="269">
        <f>SUM(G98:G106)</f>
        <v>0</v>
      </c>
      <c r="H97" s="661">
        <f>SUM(H98:H106)</f>
        <v>0</v>
      </c>
      <c r="I97" s="664" t="str">
        <f>IF(B97="","",IF(I98="中止","",B97))</f>
        <v/>
      </c>
      <c r="J97" s="1199" t="str">
        <f>IF('⑦2.変更活動積算内訳（販促）'!J97="","",'⑦2.変更活動積算内訳（販促）'!J97)</f>
        <v/>
      </c>
      <c r="K97" s="1200" t="str">
        <f>IF('⑦2.変更活動積算内訳（PR）'!K97="","",'⑦2.変更活動積算内訳（PR）'!K97)</f>
        <v/>
      </c>
      <c r="L97" s="269" t="str">
        <f>IF(SUM(L98:L106)=0,"",SUM(L98:L106))</f>
        <v/>
      </c>
      <c r="M97" s="269" t="str">
        <f>IF(SUM(M98:M106)=0,"",SUM(M98:M106))</f>
        <v/>
      </c>
      <c r="N97" s="269" t="str">
        <f>IF(SUM(N98:N106)=0,"",SUM(N98:N106))</f>
        <v/>
      </c>
      <c r="O97" s="269" t="str">
        <f>IF(SUM(O98:O106)=0,"",SUM(O98:O106))</f>
        <v/>
      </c>
      <c r="P97" s="664" t="str">
        <f>IF(I97="","",IF('⑧1.活動計画変更（販促）'!B98="報告済","報告済",I97))</f>
        <v/>
      </c>
      <c r="Q97" s="1199" t="str">
        <f>IF(J97="","",IF('⑧1.活動計画変更（販促）'!C35="変更",'⑧1.活動計画変更（販促）'!D35,IF('⑧1.活動計画変更（販促）'!C35="中止","",'⑧2.変更活動積算内訳（販促）'!J97)))</f>
        <v/>
      </c>
      <c r="R97" s="1200"/>
      <c r="S97" s="269" t="str">
        <f>IF(SUM(S98:S106)=0,"",SUM(S98:S106))</f>
        <v/>
      </c>
      <c r="T97" s="269" t="str">
        <f>IF(SUM(T98:T106)=0,"",SUM(T98:T106))</f>
        <v/>
      </c>
      <c r="U97" s="269" t="str">
        <f>IF(SUM(U98:U106)=0,"",SUM(U98:U106))</f>
        <v/>
      </c>
      <c r="V97" s="269" t="str">
        <f>IF(SUM(V98:V106)=0,"",SUM(V98:V106))</f>
        <v/>
      </c>
      <c r="W97" s="263"/>
      <c r="X97" s="1201"/>
      <c r="Y97" s="1202"/>
      <c r="Z97" s="237"/>
    </row>
    <row r="98" spans="2:27" ht="18.75" hidden="1" customHeight="1">
      <c r="B98" s="1175"/>
      <c r="C98" s="249" t="s">
        <v>188</v>
      </c>
      <c r="D98" s="250"/>
      <c r="E98" s="270">
        <f>SUM(F98:H98)</f>
        <v>0</v>
      </c>
      <c r="F98" s="270" t="str">
        <f>IF('①7.積算内訳（販促）'!F97="","",'①7.積算内訳（販促）'!F97)</f>
        <v/>
      </c>
      <c r="G98" s="270" t="str">
        <f>IF('①7.積算内訳（販促）'!G97="","",'①7.積算内訳（販促）'!G97)</f>
        <v/>
      </c>
      <c r="H98" s="656" t="str">
        <f>IF('①7.積算内訳（販促）'!H97="","",'①7.積算内訳（販促）'!H97)</f>
        <v/>
      </c>
      <c r="I98" s="1569" t="str">
        <f>IF('⑦1.活動計画変更（販促）'!C25="選択","",IF('⑦1.活動計画変更（販促）'!C25="変更",'⑦1.活動計画変更（販促）'!C25,IF('⑦1.活動計画変更（販促）'!C25="中止","中止","")))</f>
        <v/>
      </c>
      <c r="J98" s="249" t="s">
        <v>188</v>
      </c>
      <c r="K98" s="250"/>
      <c r="L98" s="270" t="str">
        <f>IF(SUM(M98:O98)=0,"",SUM(M98:O98))</f>
        <v/>
      </c>
      <c r="M98" s="270" t="str">
        <f>IF('⑦2.変更活動積算内訳（販促）'!M98="","",'⑦2.変更活動積算内訳（販促）'!M98)</f>
        <v/>
      </c>
      <c r="N98" s="270" t="str">
        <f>IF('⑦2.変更活動積算内訳（販促）'!N98="","",'⑦2.変更活動積算内訳（販促）'!N98)</f>
        <v/>
      </c>
      <c r="O98" s="270" t="str">
        <f>IF('⑦2.変更活動積算内訳（販促）'!O98="","",'⑦2.変更活動積算内訳（販促）'!O98)</f>
        <v/>
      </c>
      <c r="P98" s="1569" t="str">
        <f>IF('⑧1.活動計画変更（販促）'!C35="選択","",IF('⑧1.活動計画変更（販促）'!C35="変更",'⑧1.活動計画変更（販促）'!C35,IF('⑧1.活動計画変更（販促）'!C35="中止","中止","")))</f>
        <v/>
      </c>
      <c r="Q98" s="249" t="s">
        <v>188</v>
      </c>
      <c r="R98" s="250"/>
      <c r="S98" s="270" t="str">
        <f>IF(SUM(T98:V98)=0,"",SUM(T98:V98))</f>
        <v/>
      </c>
      <c r="T98" s="251" t="str">
        <f>IF(M98="","",IF(P$98="中止","",M98))</f>
        <v/>
      </c>
      <c r="U98" s="251" t="str">
        <f>IF(N98="","",IF(P$98="中止","",N98))</f>
        <v/>
      </c>
      <c r="V98" s="251" t="str">
        <f>IF(O98="","",IF(P$98="中止","",O98))</f>
        <v/>
      </c>
      <c r="W98" s="1186"/>
      <c r="X98" s="1173"/>
      <c r="Y98" s="1174"/>
      <c r="Z98" s="240"/>
      <c r="AA98" s="213"/>
    </row>
    <row r="99" spans="2:27" ht="18.75" hidden="1" customHeight="1">
      <c r="B99" s="1176"/>
      <c r="C99" s="252" t="s">
        <v>189</v>
      </c>
      <c r="D99" s="253"/>
      <c r="E99" s="271">
        <f t="shared" ref="E99:E105" si="57">SUM(F99:H99)</f>
        <v>0</v>
      </c>
      <c r="F99" s="271" t="str">
        <f>IF('①7.積算内訳（販促）'!F98="","",'①7.積算内訳（販促）'!F98)</f>
        <v/>
      </c>
      <c r="G99" s="271" t="str">
        <f>IF('①7.積算内訳（販促）'!G98="","",'①7.積算内訳（販促）'!G98)</f>
        <v/>
      </c>
      <c r="H99" s="657" t="str">
        <f>IF('①7.積算内訳（販促）'!H98="","",'①7.積算内訳（販促）'!H98)</f>
        <v/>
      </c>
      <c r="I99" s="1570"/>
      <c r="J99" s="252" t="s">
        <v>189</v>
      </c>
      <c r="K99" s="253"/>
      <c r="L99" s="271" t="str">
        <f t="shared" ref="L99:L106" si="58">IF(SUM(M99:O99)=0,"",SUM(M99:O99))</f>
        <v/>
      </c>
      <c r="M99" s="271" t="str">
        <f>IF('⑦2.変更活動積算内訳（販促）'!M99="","",'⑦2.変更活動積算内訳（販促）'!M99)</f>
        <v/>
      </c>
      <c r="N99" s="271" t="str">
        <f>IF('⑦2.変更活動積算内訳（販促）'!N99="","",'⑦2.変更活動積算内訳（販促）'!N99)</f>
        <v/>
      </c>
      <c r="O99" s="271" t="str">
        <f>IF('⑦2.変更活動積算内訳（販促）'!O99="","",'⑦2.変更活動積算内訳（販促）'!O99)</f>
        <v/>
      </c>
      <c r="P99" s="1570"/>
      <c r="Q99" s="252" t="s">
        <v>189</v>
      </c>
      <c r="R99" s="253"/>
      <c r="S99" s="271" t="str">
        <f t="shared" ref="S99:S106" si="59">IF(SUM(T99:V99)=0,"",SUM(T99:V99))</f>
        <v/>
      </c>
      <c r="T99" s="254" t="str">
        <f t="shared" ref="T99:T106" si="60">IF(M99="","",IF(P$98="中止","",M99))</f>
        <v/>
      </c>
      <c r="U99" s="254" t="str">
        <f t="shared" ref="U99:U106" si="61">IF(N99="","",IF(P$98="中止","",N99))</f>
        <v/>
      </c>
      <c r="V99" s="254" t="str">
        <f t="shared" ref="V99:V106" si="62">IF(O99="","",IF(P$98="中止","",O99))</f>
        <v/>
      </c>
      <c r="W99" s="1171"/>
      <c r="X99" s="1168"/>
      <c r="Y99" s="1169"/>
      <c r="Z99" s="237"/>
    </row>
    <row r="100" spans="2:27" ht="18.75" hidden="1" customHeight="1">
      <c r="B100" s="1176"/>
      <c r="C100" s="252" t="s">
        <v>190</v>
      </c>
      <c r="D100" s="253"/>
      <c r="E100" s="271">
        <f t="shared" si="57"/>
        <v>0</v>
      </c>
      <c r="F100" s="271" t="str">
        <f>IF('①7.積算内訳（販促）'!F99="","",'①7.積算内訳（販促）'!F99)</f>
        <v/>
      </c>
      <c r="G100" s="271" t="str">
        <f>IF('①7.積算内訳（販促）'!G99="","",'①7.積算内訳（販促）'!G99)</f>
        <v/>
      </c>
      <c r="H100" s="657" t="str">
        <f>IF('①7.積算内訳（販促）'!H99="","",'①7.積算内訳（販促）'!H99)</f>
        <v/>
      </c>
      <c r="I100" s="1570"/>
      <c r="J100" s="252" t="s">
        <v>190</v>
      </c>
      <c r="K100" s="253"/>
      <c r="L100" s="271" t="str">
        <f t="shared" si="58"/>
        <v/>
      </c>
      <c r="M100" s="271" t="str">
        <f>IF('⑦2.変更活動積算内訳（販促）'!M100="","",'⑦2.変更活動積算内訳（販促）'!M100)</f>
        <v/>
      </c>
      <c r="N100" s="271" t="str">
        <f>IF('⑦2.変更活動積算内訳（販促）'!N100="","",'⑦2.変更活動積算内訳（販促）'!N100)</f>
        <v/>
      </c>
      <c r="O100" s="271" t="str">
        <f>IF('⑦2.変更活動積算内訳（販促）'!O100="","",'⑦2.変更活動積算内訳（販促）'!O100)</f>
        <v/>
      </c>
      <c r="P100" s="1570"/>
      <c r="Q100" s="252" t="s">
        <v>190</v>
      </c>
      <c r="R100" s="253"/>
      <c r="S100" s="271" t="str">
        <f t="shared" si="59"/>
        <v/>
      </c>
      <c r="T100" s="254" t="str">
        <f t="shared" si="60"/>
        <v/>
      </c>
      <c r="U100" s="254" t="str">
        <f t="shared" si="61"/>
        <v/>
      </c>
      <c r="V100" s="254" t="str">
        <f t="shared" si="62"/>
        <v/>
      </c>
      <c r="W100" s="1171"/>
      <c r="X100" s="1168"/>
      <c r="Y100" s="1169"/>
      <c r="Z100" s="237"/>
    </row>
    <row r="101" spans="2:27" ht="18.75" hidden="1" customHeight="1">
      <c r="B101" s="1176"/>
      <c r="C101" s="255" t="s">
        <v>191</v>
      </c>
      <c r="D101" s="253"/>
      <c r="E101" s="271">
        <f t="shared" si="57"/>
        <v>0</v>
      </c>
      <c r="F101" s="271" t="str">
        <f>IF('①7.積算内訳（販促）'!F100="","",'①7.積算内訳（販促）'!F100)</f>
        <v/>
      </c>
      <c r="G101" s="271" t="str">
        <f>IF('①7.積算内訳（販促）'!G100="","",'①7.積算内訳（販促）'!G100)</f>
        <v/>
      </c>
      <c r="H101" s="657" t="str">
        <f>IF('①7.積算内訳（販促）'!H100="","",'①7.積算内訳（販促）'!H100)</f>
        <v/>
      </c>
      <c r="I101" s="1570"/>
      <c r="J101" s="255" t="s">
        <v>191</v>
      </c>
      <c r="K101" s="253"/>
      <c r="L101" s="271" t="str">
        <f t="shared" si="58"/>
        <v/>
      </c>
      <c r="M101" s="271" t="str">
        <f>IF('⑦2.変更活動積算内訳（販促）'!M101="","",'⑦2.変更活動積算内訳（販促）'!M101)</f>
        <v/>
      </c>
      <c r="N101" s="271" t="str">
        <f>IF('⑦2.変更活動積算内訳（販促）'!N101="","",'⑦2.変更活動積算内訳（販促）'!N101)</f>
        <v/>
      </c>
      <c r="O101" s="271" t="str">
        <f>IF('⑦2.変更活動積算内訳（販促）'!O101="","",'⑦2.変更活動積算内訳（販促）'!O101)</f>
        <v/>
      </c>
      <c r="P101" s="1570"/>
      <c r="Q101" s="255" t="s">
        <v>191</v>
      </c>
      <c r="R101" s="253"/>
      <c r="S101" s="271" t="str">
        <f t="shared" si="59"/>
        <v/>
      </c>
      <c r="T101" s="254" t="str">
        <f t="shared" si="60"/>
        <v/>
      </c>
      <c r="U101" s="254" t="str">
        <f t="shared" si="61"/>
        <v/>
      </c>
      <c r="V101" s="254" t="str">
        <f t="shared" si="62"/>
        <v/>
      </c>
      <c r="W101" s="1171"/>
      <c r="X101" s="1168"/>
      <c r="Y101" s="1169"/>
      <c r="Z101" s="237"/>
    </row>
    <row r="102" spans="2:27" ht="18.75" hidden="1" customHeight="1">
      <c r="B102" s="1176"/>
      <c r="C102" s="252" t="s">
        <v>192</v>
      </c>
      <c r="D102" s="253"/>
      <c r="E102" s="271">
        <f t="shared" si="57"/>
        <v>0</v>
      </c>
      <c r="F102" s="271" t="str">
        <f>IF('①7.積算内訳（販促）'!F101="","",'①7.積算内訳（販促）'!F101)</f>
        <v/>
      </c>
      <c r="G102" s="271" t="str">
        <f>IF('①7.積算内訳（販促）'!G101="","",'①7.積算内訳（販促）'!G101)</f>
        <v/>
      </c>
      <c r="H102" s="657" t="str">
        <f>IF('①7.積算内訳（販促）'!H101="","",'①7.積算内訳（販促）'!H101)</f>
        <v/>
      </c>
      <c r="I102" s="1570"/>
      <c r="J102" s="252" t="s">
        <v>192</v>
      </c>
      <c r="K102" s="253"/>
      <c r="L102" s="271" t="str">
        <f t="shared" si="58"/>
        <v/>
      </c>
      <c r="M102" s="271" t="str">
        <f>IF('⑦2.変更活動積算内訳（販促）'!M102="","",'⑦2.変更活動積算内訳（販促）'!M102)</f>
        <v/>
      </c>
      <c r="N102" s="271" t="str">
        <f>IF('⑦2.変更活動積算内訳（販促）'!N102="","",'⑦2.変更活動積算内訳（販促）'!N102)</f>
        <v/>
      </c>
      <c r="O102" s="271" t="str">
        <f>IF('⑦2.変更活動積算内訳（販促）'!O102="","",'⑦2.変更活動積算内訳（販促）'!O102)</f>
        <v/>
      </c>
      <c r="P102" s="1570"/>
      <c r="Q102" s="252" t="s">
        <v>192</v>
      </c>
      <c r="R102" s="253"/>
      <c r="S102" s="271" t="str">
        <f t="shared" si="59"/>
        <v/>
      </c>
      <c r="T102" s="254" t="str">
        <f t="shared" si="60"/>
        <v/>
      </c>
      <c r="U102" s="254" t="str">
        <f t="shared" si="61"/>
        <v/>
      </c>
      <c r="V102" s="254" t="str">
        <f t="shared" si="62"/>
        <v/>
      </c>
      <c r="W102" s="1171"/>
      <c r="X102" s="1168"/>
      <c r="Y102" s="1169"/>
      <c r="Z102" s="240"/>
      <c r="AA102" s="213"/>
    </row>
    <row r="103" spans="2:27" ht="18.75" hidden="1" customHeight="1">
      <c r="B103" s="1176"/>
      <c r="C103" s="252" t="s">
        <v>193</v>
      </c>
      <c r="D103" s="253"/>
      <c r="E103" s="271">
        <f t="shared" si="57"/>
        <v>0</v>
      </c>
      <c r="F103" s="658" t="str">
        <f>IF('①7.積算内訳（販促）'!F102="","",'①7.積算内訳（販促）'!F102)</f>
        <v/>
      </c>
      <c r="G103" s="658" t="str">
        <f>IF('①7.積算内訳（販促）'!G102="","",'①7.積算内訳（販促）'!G102)</f>
        <v/>
      </c>
      <c r="H103" s="657" t="str">
        <f>IF('①7.積算内訳（販促）'!H102="","",'①7.積算内訳（販促）'!H102)</f>
        <v/>
      </c>
      <c r="I103" s="1570"/>
      <c r="J103" s="252" t="s">
        <v>193</v>
      </c>
      <c r="K103" s="253"/>
      <c r="L103" s="271" t="str">
        <f t="shared" si="58"/>
        <v/>
      </c>
      <c r="M103" s="658" t="str">
        <f>IF('⑦2.変更活動積算内訳（販促）'!M103="","",'⑦2.変更活動積算内訳（販促）'!M103)</f>
        <v/>
      </c>
      <c r="N103" s="658" t="str">
        <f>IF('⑦2.変更活動積算内訳（販促）'!N103="","",'⑦2.変更活動積算内訳（販促）'!N103)</f>
        <v/>
      </c>
      <c r="O103" s="658" t="str">
        <f>IF('⑦2.変更活動積算内訳（販促）'!O103="","",'⑦2.変更活動積算内訳（販促）'!O103)</f>
        <v/>
      </c>
      <c r="P103" s="1570"/>
      <c r="Q103" s="252" t="s">
        <v>193</v>
      </c>
      <c r="R103" s="253"/>
      <c r="S103" s="271" t="str">
        <f t="shared" si="59"/>
        <v/>
      </c>
      <c r="T103" s="256" t="str">
        <f t="shared" si="60"/>
        <v/>
      </c>
      <c r="U103" s="256" t="str">
        <f t="shared" si="61"/>
        <v/>
      </c>
      <c r="V103" s="256" t="str">
        <f t="shared" si="62"/>
        <v/>
      </c>
      <c r="W103" s="1171"/>
      <c r="X103" s="1191"/>
      <c r="Y103" s="1192"/>
      <c r="Z103" s="240"/>
      <c r="AA103" s="213"/>
    </row>
    <row r="104" spans="2:27" ht="18.75" hidden="1" customHeight="1">
      <c r="B104" s="1176"/>
      <c r="C104" s="257" t="s">
        <v>194</v>
      </c>
      <c r="D104" s="253"/>
      <c r="E104" s="271">
        <f t="shared" si="57"/>
        <v>0</v>
      </c>
      <c r="F104" s="271" t="str">
        <f>IF('①7.積算内訳（販促）'!F103="","",'①7.積算内訳（販促）'!F103)</f>
        <v/>
      </c>
      <c r="G104" s="271" t="str">
        <f>IF('①7.積算内訳（販促）'!G103="","",'①7.積算内訳（販促）'!G103)</f>
        <v/>
      </c>
      <c r="H104" s="657" t="str">
        <f>IF('①7.積算内訳（販促）'!H103="","",'①7.積算内訳（販促）'!H103)</f>
        <v/>
      </c>
      <c r="I104" s="1570"/>
      <c r="J104" s="257" t="s">
        <v>194</v>
      </c>
      <c r="K104" s="253"/>
      <c r="L104" s="271" t="str">
        <f t="shared" si="58"/>
        <v/>
      </c>
      <c r="M104" s="271" t="str">
        <f>IF('⑦2.変更活動積算内訳（販促）'!M104="","",'⑦2.変更活動積算内訳（販促）'!M104)</f>
        <v/>
      </c>
      <c r="N104" s="271" t="str">
        <f>IF('⑦2.変更活動積算内訳（販促）'!N104="","",'⑦2.変更活動積算内訳（販促）'!N104)</f>
        <v/>
      </c>
      <c r="O104" s="271" t="str">
        <f>IF('⑦2.変更活動積算内訳（販促）'!O104="","",'⑦2.変更活動積算内訳（販促）'!O104)</f>
        <v/>
      </c>
      <c r="P104" s="1570"/>
      <c r="Q104" s="257" t="s">
        <v>194</v>
      </c>
      <c r="R104" s="253"/>
      <c r="S104" s="271" t="str">
        <f t="shared" si="59"/>
        <v/>
      </c>
      <c r="T104" s="254" t="str">
        <f t="shared" si="60"/>
        <v/>
      </c>
      <c r="U104" s="254" t="str">
        <f t="shared" si="61"/>
        <v/>
      </c>
      <c r="V104" s="254" t="str">
        <f t="shared" si="62"/>
        <v/>
      </c>
      <c r="W104" s="1171"/>
      <c r="X104" s="1168"/>
      <c r="Y104" s="1169"/>
      <c r="Z104" s="240"/>
      <c r="AA104" s="213"/>
    </row>
    <row r="105" spans="2:27" ht="18.75" hidden="1" customHeight="1">
      <c r="B105" s="1176"/>
      <c r="C105" s="252" t="s">
        <v>195</v>
      </c>
      <c r="D105" s="253"/>
      <c r="E105" s="271">
        <f t="shared" si="57"/>
        <v>0</v>
      </c>
      <c r="F105" s="271" t="str">
        <f>IF('①7.積算内訳（販促）'!F104="","",'①7.積算内訳（販促）'!F104)</f>
        <v/>
      </c>
      <c r="G105" s="271" t="str">
        <f>IF('①7.積算内訳（販促）'!G104="","",'①7.積算内訳（販促）'!G104)</f>
        <v/>
      </c>
      <c r="H105" s="657" t="str">
        <f>IF('①7.積算内訳（販促）'!H104="","",'①7.積算内訳（販促）'!H104)</f>
        <v/>
      </c>
      <c r="I105" s="1570"/>
      <c r="J105" s="252" t="s">
        <v>195</v>
      </c>
      <c r="K105" s="253"/>
      <c r="L105" s="271" t="str">
        <f t="shared" si="58"/>
        <v/>
      </c>
      <c r="M105" s="271" t="str">
        <f>IF('⑦2.変更活動積算内訳（販促）'!M105="","",'⑦2.変更活動積算内訳（販促）'!M105)</f>
        <v/>
      </c>
      <c r="N105" s="271" t="str">
        <f>IF('⑦2.変更活動積算内訳（販促）'!N105="","",'⑦2.変更活動積算内訳（販促）'!N105)</f>
        <v/>
      </c>
      <c r="O105" s="271" t="str">
        <f>IF('⑦2.変更活動積算内訳（販促）'!O105="","",'⑦2.変更活動積算内訳（販促）'!O105)</f>
        <v/>
      </c>
      <c r="P105" s="1570"/>
      <c r="Q105" s="252" t="s">
        <v>195</v>
      </c>
      <c r="R105" s="253"/>
      <c r="S105" s="271" t="str">
        <f t="shared" si="59"/>
        <v/>
      </c>
      <c r="T105" s="254" t="str">
        <f t="shared" si="60"/>
        <v/>
      </c>
      <c r="U105" s="254" t="str">
        <f t="shared" si="61"/>
        <v/>
      </c>
      <c r="V105" s="254" t="str">
        <f t="shared" si="62"/>
        <v/>
      </c>
      <c r="W105" s="1171"/>
      <c r="X105" s="1168"/>
      <c r="Y105" s="1169"/>
      <c r="Z105" s="240"/>
      <c r="AA105" s="213"/>
    </row>
    <row r="106" spans="2:27" ht="18.75" hidden="1" customHeight="1" thickBot="1">
      <c r="B106" s="1177"/>
      <c r="C106" s="258" t="s">
        <v>196</v>
      </c>
      <c r="D106" s="662" t="str">
        <f>IF('①7.積算内訳（販促）'!D105="","",'①7.積算内訳（販促）'!D105)</f>
        <v/>
      </c>
      <c r="E106" s="272">
        <f>SUM(F106:H106)</f>
        <v>0</v>
      </c>
      <c r="F106" s="272" t="str">
        <f>IF('①7.積算内訳（販促）'!F105="","",'①7.積算内訳（販促）'!F105)</f>
        <v/>
      </c>
      <c r="G106" s="272" t="str">
        <f>IF('①7.積算内訳（販促）'!G105="","",'①7.積算内訳（販促）'!G105)</f>
        <v/>
      </c>
      <c r="H106" s="659" t="str">
        <f>IF('①7.積算内訳（販促）'!H105="","",'①7.積算内訳（販促）'!H105)</f>
        <v/>
      </c>
      <c r="I106" s="1571"/>
      <c r="J106" s="258" t="s">
        <v>196</v>
      </c>
      <c r="K106" s="259"/>
      <c r="L106" s="272" t="str">
        <f t="shared" si="58"/>
        <v/>
      </c>
      <c r="M106" s="272" t="str">
        <f>IF('⑦2.変更活動積算内訳（販促）'!M106="","",'⑦2.変更活動積算内訳（販促）'!M106)</f>
        <v/>
      </c>
      <c r="N106" s="272" t="str">
        <f>IF('⑦2.変更活動積算内訳（販促）'!N106="","",'⑦2.変更活動積算内訳（販促）'!N106)</f>
        <v/>
      </c>
      <c r="O106" s="272" t="str">
        <f>IF('⑦2.変更活動積算内訳（販促）'!O106="","",'⑦2.変更活動積算内訳（販促）'!O106)</f>
        <v/>
      </c>
      <c r="P106" s="1571"/>
      <c r="Q106" s="258" t="s">
        <v>196</v>
      </c>
      <c r="R106" s="259"/>
      <c r="S106" s="272" t="str">
        <f t="shared" si="59"/>
        <v/>
      </c>
      <c r="T106" s="260" t="str">
        <f t="shared" si="60"/>
        <v/>
      </c>
      <c r="U106" s="260" t="str">
        <f t="shared" si="61"/>
        <v/>
      </c>
      <c r="V106" s="260" t="str">
        <f t="shared" si="62"/>
        <v/>
      </c>
      <c r="W106" s="1172"/>
      <c r="X106" s="1189"/>
      <c r="Y106" s="1190"/>
      <c r="Z106" s="240"/>
      <c r="AA106" s="213"/>
    </row>
    <row r="107" spans="2:27" ht="37.5" hidden="1" customHeight="1">
      <c r="B107" s="368" t="str">
        <f>IF('①4.事業内容（販促）'!B15="","",'①4.事業内容（販促）'!B15)</f>
        <v/>
      </c>
      <c r="C107" s="1199" t="str">
        <f>IF('①4.事業内容（販促）'!C15="","",'①4.事業内容（販促）'!C15)</f>
        <v/>
      </c>
      <c r="D107" s="1200"/>
      <c r="E107" s="267">
        <f>SUM(E108:E116)</f>
        <v>0</v>
      </c>
      <c r="F107" s="267">
        <f>SUM(F108:F116)</f>
        <v>0</v>
      </c>
      <c r="G107" s="267">
        <f>SUM(G108:G116)</f>
        <v>0</v>
      </c>
      <c r="H107" s="660">
        <f>SUM(H108:H116)</f>
        <v>0</v>
      </c>
      <c r="I107" s="664" t="str">
        <f>IF(B107="","",IF(I108="中止","",B107))</f>
        <v/>
      </c>
      <c r="J107" s="1199" t="str">
        <f>IF('⑦2.変更活動積算内訳（販促）'!J107="","",'⑦2.変更活動積算内訳（販促）'!J107)</f>
        <v/>
      </c>
      <c r="K107" s="1200" t="str">
        <f>IF('⑦2.変更活動積算内訳（PR）'!K107="","",'⑦2.変更活動積算内訳（PR）'!K107)</f>
        <v/>
      </c>
      <c r="L107" s="267" t="str">
        <f>IF(SUM(L108:L116)=0,"",SUM(L108:L116))</f>
        <v/>
      </c>
      <c r="M107" s="267" t="str">
        <f>IF(SUM(M108:M116)=0,"",SUM(M108:M116))</f>
        <v/>
      </c>
      <c r="N107" s="267" t="str">
        <f>IF(SUM(N108:N116)=0,"",SUM(N108:N116))</f>
        <v/>
      </c>
      <c r="O107" s="267" t="str">
        <f>IF(SUM(O108:O116)=0,"",SUM(O108:O116))</f>
        <v/>
      </c>
      <c r="P107" s="664" t="str">
        <f>IF(I107="","",IF('⑧1.活動計画変更（販促）'!B108="報告済","報告済",I107))</f>
        <v/>
      </c>
      <c r="Q107" s="1199" t="str">
        <f>IF(J107="","",IF('⑧1.活動計画変更（販促）'!C38="変更",'⑧1.活動計画変更（販促）'!D38,IF('⑧1.活動計画変更（販促）'!C38="中止","",'⑧2.変更活動積算内訳（販促）'!J107)))</f>
        <v/>
      </c>
      <c r="R107" s="1200"/>
      <c r="S107" s="269" t="str">
        <f>IF(SUM(S108:S116)=0,"",SUM(S108:S116))</f>
        <v/>
      </c>
      <c r="T107" s="269" t="str">
        <f>IF(SUM(T108:T116)=0,"",SUM(T108:T116))</f>
        <v/>
      </c>
      <c r="U107" s="269" t="str">
        <f>IF(SUM(U108:U116)=0,"",SUM(U108:U116))</f>
        <v/>
      </c>
      <c r="V107" s="269" t="str">
        <f>IF(SUM(V108:V116)=0,"",SUM(V108:V116))</f>
        <v/>
      </c>
      <c r="W107" s="261"/>
      <c r="X107" s="1195"/>
      <c r="Y107" s="1196"/>
      <c r="Z107" s="237"/>
    </row>
    <row r="108" spans="2:27" ht="19.5" hidden="1" customHeight="1">
      <c r="B108" s="1175"/>
      <c r="C108" s="249" t="s">
        <v>188</v>
      </c>
      <c r="D108" s="250"/>
      <c r="E108" s="270">
        <f>SUM(F108:H108)</f>
        <v>0</v>
      </c>
      <c r="F108" s="270" t="str">
        <f>IF('①7.積算内訳（販促）'!F107="","",'①7.積算内訳（販促）'!F107)</f>
        <v/>
      </c>
      <c r="G108" s="270" t="str">
        <f>IF('①7.積算内訳（販促）'!G107="","",'①7.積算内訳（販促）'!G107)</f>
        <v/>
      </c>
      <c r="H108" s="656" t="str">
        <f>IF('①7.積算内訳（販促）'!H107="","",'①7.積算内訳（販促）'!H107)</f>
        <v/>
      </c>
      <c r="I108" s="1569" t="str">
        <f>IF('⑦1.活動計画変更（販促）'!C27="選択","",IF('⑦1.活動計画変更（販促）'!C27="変更",'⑦1.活動計画変更（販促）'!C27,IF('⑦1.活動計画変更（販促）'!C27="中止","中止","")))</f>
        <v/>
      </c>
      <c r="J108" s="249" t="s">
        <v>188</v>
      </c>
      <c r="K108" s="250"/>
      <c r="L108" s="270" t="str">
        <f>IF(SUM(M108:O108)=0,"",SUM(M108:O108))</f>
        <v/>
      </c>
      <c r="M108" s="270" t="str">
        <f>IF('⑦2.変更活動積算内訳（販促）'!M108="","",'⑦2.変更活動積算内訳（販促）'!M108)</f>
        <v/>
      </c>
      <c r="N108" s="270" t="str">
        <f>IF('⑦2.変更活動積算内訳（販促）'!N108="","",'⑦2.変更活動積算内訳（販促）'!N108)</f>
        <v/>
      </c>
      <c r="O108" s="270" t="str">
        <f>IF('⑦2.変更活動積算内訳（販促）'!O108="","",'⑦2.変更活動積算内訳（販促）'!O108)</f>
        <v/>
      </c>
      <c r="P108" s="1569" t="str">
        <f>IF('⑧1.活動計画変更（販促）'!C38="選択","",IF('⑧1.活動計画変更（販促）'!C38="変更",'⑧1.活動計画変更（販促）'!C38,IF('⑧1.活動計画変更（販促）'!C38="中止","中止","")))</f>
        <v/>
      </c>
      <c r="Q108" s="249" t="s">
        <v>188</v>
      </c>
      <c r="R108" s="250"/>
      <c r="S108" s="270" t="str">
        <f>IF(SUM(T108:V108)=0,"",SUM(T108:V108))</f>
        <v/>
      </c>
      <c r="T108" s="251" t="str">
        <f>IF(M108="","",IF(P$108="中止","",M108))</f>
        <v/>
      </c>
      <c r="U108" s="251" t="str">
        <f>IF(N108="","",IF(P$108="中止","",N108))</f>
        <v/>
      </c>
      <c r="V108" s="251" t="str">
        <f>IF(O108="","",IF(P$108="中止","",O108))</f>
        <v/>
      </c>
      <c r="W108" s="1186"/>
      <c r="X108" s="1173"/>
      <c r="Y108" s="1174"/>
      <c r="Z108" s="240"/>
      <c r="AA108" s="213"/>
    </row>
    <row r="109" spans="2:27" ht="19.5" hidden="1" customHeight="1">
      <c r="B109" s="1176"/>
      <c r="C109" s="252" t="s">
        <v>189</v>
      </c>
      <c r="D109" s="253"/>
      <c r="E109" s="271">
        <f t="shared" ref="E109:E115" si="63">SUM(F109:H109)</f>
        <v>0</v>
      </c>
      <c r="F109" s="271" t="str">
        <f>IF('①7.積算内訳（販促）'!F108="","",'①7.積算内訳（販促）'!F108)</f>
        <v/>
      </c>
      <c r="G109" s="271" t="str">
        <f>IF('①7.積算内訳（販促）'!G108="","",'①7.積算内訳（販促）'!G108)</f>
        <v/>
      </c>
      <c r="H109" s="657" t="str">
        <f>IF('①7.積算内訳（販促）'!H108="","",'①7.積算内訳（販促）'!H108)</f>
        <v/>
      </c>
      <c r="I109" s="1570"/>
      <c r="J109" s="252" t="s">
        <v>189</v>
      </c>
      <c r="K109" s="253"/>
      <c r="L109" s="271" t="str">
        <f t="shared" ref="L109:L116" si="64">IF(SUM(M109:O109)=0,"",SUM(M109:O109))</f>
        <v/>
      </c>
      <c r="M109" s="271" t="str">
        <f>IF('⑦2.変更活動積算内訳（販促）'!M109="","",'⑦2.変更活動積算内訳（販促）'!M109)</f>
        <v/>
      </c>
      <c r="N109" s="271" t="str">
        <f>IF('⑦2.変更活動積算内訳（販促）'!N109="","",'⑦2.変更活動積算内訳（販促）'!N109)</f>
        <v/>
      </c>
      <c r="O109" s="271" t="str">
        <f>IF('⑦2.変更活動積算内訳（販促）'!O109="","",'⑦2.変更活動積算内訳（販促）'!O109)</f>
        <v/>
      </c>
      <c r="P109" s="1570"/>
      <c r="Q109" s="252" t="s">
        <v>189</v>
      </c>
      <c r="R109" s="253"/>
      <c r="S109" s="271" t="str">
        <f t="shared" ref="S109:S116" si="65">IF(SUM(T109:V109)=0,"",SUM(T109:V109))</f>
        <v/>
      </c>
      <c r="T109" s="254" t="str">
        <f t="shared" ref="T109:T116" si="66">IF(M109="","",IF(P$108="中止","",M109))</f>
        <v/>
      </c>
      <c r="U109" s="254" t="str">
        <f t="shared" ref="U109:U116" si="67">IF(N109="","",IF(P$108="中止","",N109))</f>
        <v/>
      </c>
      <c r="V109" s="254" t="str">
        <f t="shared" ref="V109:V116" si="68">IF(O109="","",IF(P$108="中止","",O109))</f>
        <v/>
      </c>
      <c r="W109" s="1171"/>
      <c r="X109" s="1168"/>
      <c r="Y109" s="1169"/>
      <c r="Z109" s="237"/>
    </row>
    <row r="110" spans="2:27" ht="19.5" hidden="1" customHeight="1">
      <c r="B110" s="1176"/>
      <c r="C110" s="252" t="s">
        <v>190</v>
      </c>
      <c r="D110" s="253"/>
      <c r="E110" s="271">
        <f t="shared" si="63"/>
        <v>0</v>
      </c>
      <c r="F110" s="271" t="str">
        <f>IF('①7.積算内訳（販促）'!F109="","",'①7.積算内訳（販促）'!F109)</f>
        <v/>
      </c>
      <c r="G110" s="271" t="str">
        <f>IF('①7.積算内訳（販促）'!G109="","",'①7.積算内訳（販促）'!G109)</f>
        <v/>
      </c>
      <c r="H110" s="657" t="str">
        <f>IF('①7.積算内訳（販促）'!H109="","",'①7.積算内訳（販促）'!H109)</f>
        <v/>
      </c>
      <c r="I110" s="1570"/>
      <c r="J110" s="252" t="s">
        <v>190</v>
      </c>
      <c r="K110" s="253"/>
      <c r="L110" s="271" t="str">
        <f t="shared" si="64"/>
        <v/>
      </c>
      <c r="M110" s="271" t="str">
        <f>IF('⑦2.変更活動積算内訳（販促）'!M110="","",'⑦2.変更活動積算内訳（販促）'!M110)</f>
        <v/>
      </c>
      <c r="N110" s="271" t="str">
        <f>IF('⑦2.変更活動積算内訳（販促）'!N110="","",'⑦2.変更活動積算内訳（販促）'!N110)</f>
        <v/>
      </c>
      <c r="O110" s="271" t="str">
        <f>IF('⑦2.変更活動積算内訳（販促）'!O110="","",'⑦2.変更活動積算内訳（販促）'!O110)</f>
        <v/>
      </c>
      <c r="P110" s="1570"/>
      <c r="Q110" s="252" t="s">
        <v>190</v>
      </c>
      <c r="R110" s="253"/>
      <c r="S110" s="271" t="str">
        <f t="shared" si="65"/>
        <v/>
      </c>
      <c r="T110" s="254" t="str">
        <f t="shared" si="66"/>
        <v/>
      </c>
      <c r="U110" s="254" t="str">
        <f t="shared" si="67"/>
        <v/>
      </c>
      <c r="V110" s="254" t="str">
        <f t="shared" si="68"/>
        <v/>
      </c>
      <c r="W110" s="1171"/>
      <c r="X110" s="1168"/>
      <c r="Y110" s="1169"/>
      <c r="Z110" s="237"/>
    </row>
    <row r="111" spans="2:27" ht="19.5" hidden="1" customHeight="1">
      <c r="B111" s="1176"/>
      <c r="C111" s="255" t="s">
        <v>191</v>
      </c>
      <c r="D111" s="253"/>
      <c r="E111" s="271">
        <f t="shared" si="63"/>
        <v>0</v>
      </c>
      <c r="F111" s="271" t="str">
        <f>IF('①7.積算内訳（販促）'!F110="","",'①7.積算内訳（販促）'!F110)</f>
        <v/>
      </c>
      <c r="G111" s="271" t="str">
        <f>IF('①7.積算内訳（販促）'!G110="","",'①7.積算内訳（販促）'!G110)</f>
        <v/>
      </c>
      <c r="H111" s="657" t="str">
        <f>IF('①7.積算内訳（販促）'!H110="","",'①7.積算内訳（販促）'!H110)</f>
        <v/>
      </c>
      <c r="I111" s="1570"/>
      <c r="J111" s="255" t="s">
        <v>191</v>
      </c>
      <c r="K111" s="253"/>
      <c r="L111" s="271" t="str">
        <f t="shared" si="64"/>
        <v/>
      </c>
      <c r="M111" s="271" t="str">
        <f>IF('⑦2.変更活動積算内訳（販促）'!M111="","",'⑦2.変更活動積算内訳（販促）'!M111)</f>
        <v/>
      </c>
      <c r="N111" s="271" t="str">
        <f>IF('⑦2.変更活動積算内訳（販促）'!N111="","",'⑦2.変更活動積算内訳（販促）'!N111)</f>
        <v/>
      </c>
      <c r="O111" s="271" t="str">
        <f>IF('⑦2.変更活動積算内訳（販促）'!O111="","",'⑦2.変更活動積算内訳（販促）'!O111)</f>
        <v/>
      </c>
      <c r="P111" s="1570"/>
      <c r="Q111" s="255" t="s">
        <v>191</v>
      </c>
      <c r="R111" s="253"/>
      <c r="S111" s="271" t="str">
        <f t="shared" si="65"/>
        <v/>
      </c>
      <c r="T111" s="254" t="str">
        <f t="shared" si="66"/>
        <v/>
      </c>
      <c r="U111" s="254" t="str">
        <f t="shared" si="67"/>
        <v/>
      </c>
      <c r="V111" s="254" t="str">
        <f t="shared" si="68"/>
        <v/>
      </c>
      <c r="W111" s="1171"/>
      <c r="X111" s="1168"/>
      <c r="Y111" s="1169"/>
      <c r="Z111" s="237"/>
    </row>
    <row r="112" spans="2:27" ht="19.5" hidden="1" customHeight="1">
      <c r="B112" s="1176"/>
      <c r="C112" s="252" t="s">
        <v>192</v>
      </c>
      <c r="D112" s="253"/>
      <c r="E112" s="271">
        <f t="shared" si="63"/>
        <v>0</v>
      </c>
      <c r="F112" s="271" t="str">
        <f>IF('①7.積算内訳（販促）'!F111="","",'①7.積算内訳（販促）'!F111)</f>
        <v/>
      </c>
      <c r="G112" s="271" t="str">
        <f>IF('①7.積算内訳（販促）'!G111="","",'①7.積算内訳（販促）'!G111)</f>
        <v/>
      </c>
      <c r="H112" s="657" t="str">
        <f>IF('①7.積算内訳（販促）'!H111="","",'①7.積算内訳（販促）'!H111)</f>
        <v/>
      </c>
      <c r="I112" s="1570"/>
      <c r="J112" s="252" t="s">
        <v>192</v>
      </c>
      <c r="K112" s="253"/>
      <c r="L112" s="271" t="str">
        <f t="shared" si="64"/>
        <v/>
      </c>
      <c r="M112" s="271" t="str">
        <f>IF('⑦2.変更活動積算内訳（販促）'!M112="","",'⑦2.変更活動積算内訳（販促）'!M112)</f>
        <v/>
      </c>
      <c r="N112" s="271" t="str">
        <f>IF('⑦2.変更活動積算内訳（販促）'!N112="","",'⑦2.変更活動積算内訳（販促）'!N112)</f>
        <v/>
      </c>
      <c r="O112" s="271" t="str">
        <f>IF('⑦2.変更活動積算内訳（販促）'!O112="","",'⑦2.変更活動積算内訳（販促）'!O112)</f>
        <v/>
      </c>
      <c r="P112" s="1570"/>
      <c r="Q112" s="252" t="s">
        <v>192</v>
      </c>
      <c r="R112" s="253"/>
      <c r="S112" s="271" t="str">
        <f t="shared" si="65"/>
        <v/>
      </c>
      <c r="T112" s="254" t="str">
        <f t="shared" si="66"/>
        <v/>
      </c>
      <c r="U112" s="254" t="str">
        <f t="shared" si="67"/>
        <v/>
      </c>
      <c r="V112" s="254" t="str">
        <f t="shared" si="68"/>
        <v/>
      </c>
      <c r="W112" s="1171"/>
      <c r="X112" s="1168"/>
      <c r="Y112" s="1169"/>
      <c r="Z112" s="240"/>
      <c r="AA112" s="213"/>
    </row>
    <row r="113" spans="2:27" ht="19.5" hidden="1" customHeight="1">
      <c r="B113" s="1176"/>
      <c r="C113" s="252" t="s">
        <v>193</v>
      </c>
      <c r="D113" s="253"/>
      <c r="E113" s="271">
        <f t="shared" si="63"/>
        <v>0</v>
      </c>
      <c r="F113" s="658" t="str">
        <f>IF('①7.積算内訳（販促）'!F112="","",'①7.積算内訳（販促）'!F112)</f>
        <v/>
      </c>
      <c r="G113" s="658" t="str">
        <f>IF('①7.積算内訳（販促）'!G112="","",'①7.積算内訳（販促）'!G112)</f>
        <v/>
      </c>
      <c r="H113" s="657" t="str">
        <f>IF('①7.積算内訳（販促）'!H112="","",'①7.積算内訳（販促）'!H112)</f>
        <v/>
      </c>
      <c r="I113" s="1570"/>
      <c r="J113" s="252" t="s">
        <v>193</v>
      </c>
      <c r="K113" s="253"/>
      <c r="L113" s="271" t="str">
        <f t="shared" si="64"/>
        <v/>
      </c>
      <c r="M113" s="658" t="str">
        <f>IF('⑦2.変更活動積算内訳（販促）'!M113="","",'⑦2.変更活動積算内訳（販促）'!M113)</f>
        <v/>
      </c>
      <c r="N113" s="658" t="str">
        <f>IF('⑦2.変更活動積算内訳（販促）'!N113="","",'⑦2.変更活動積算内訳（販促）'!N113)</f>
        <v/>
      </c>
      <c r="O113" s="658" t="str">
        <f>IF('⑦2.変更活動積算内訳（販促）'!O113="","",'⑦2.変更活動積算内訳（販促）'!O113)</f>
        <v/>
      </c>
      <c r="P113" s="1570"/>
      <c r="Q113" s="252" t="s">
        <v>193</v>
      </c>
      <c r="R113" s="253"/>
      <c r="S113" s="271" t="str">
        <f t="shared" si="65"/>
        <v/>
      </c>
      <c r="T113" s="256" t="str">
        <f t="shared" si="66"/>
        <v/>
      </c>
      <c r="U113" s="256" t="str">
        <f t="shared" si="67"/>
        <v/>
      </c>
      <c r="V113" s="256" t="str">
        <f t="shared" si="68"/>
        <v/>
      </c>
      <c r="W113" s="1171"/>
      <c r="X113" s="1168"/>
      <c r="Y113" s="1169"/>
      <c r="Z113" s="240"/>
      <c r="AA113" s="213"/>
    </row>
    <row r="114" spans="2:27" ht="19.5" hidden="1" customHeight="1">
      <c r="B114" s="1176"/>
      <c r="C114" s="257" t="s">
        <v>194</v>
      </c>
      <c r="D114" s="253"/>
      <c r="E114" s="271">
        <f t="shared" si="63"/>
        <v>0</v>
      </c>
      <c r="F114" s="271" t="str">
        <f>IF('①7.積算内訳（販促）'!F113="","",'①7.積算内訳（販促）'!F113)</f>
        <v/>
      </c>
      <c r="G114" s="271" t="str">
        <f>IF('①7.積算内訳（販促）'!G113="","",'①7.積算内訳（販促）'!G113)</f>
        <v/>
      </c>
      <c r="H114" s="657" t="str">
        <f>IF('①7.積算内訳（販促）'!H113="","",'①7.積算内訳（販促）'!H113)</f>
        <v/>
      </c>
      <c r="I114" s="1570"/>
      <c r="J114" s="257" t="s">
        <v>194</v>
      </c>
      <c r="K114" s="253"/>
      <c r="L114" s="271" t="str">
        <f t="shared" si="64"/>
        <v/>
      </c>
      <c r="M114" s="271" t="str">
        <f>IF('⑦2.変更活動積算内訳（販促）'!M114="","",'⑦2.変更活動積算内訳（販促）'!M114)</f>
        <v/>
      </c>
      <c r="N114" s="271" t="str">
        <f>IF('⑦2.変更活動積算内訳（販促）'!N114="","",'⑦2.変更活動積算内訳（販促）'!N114)</f>
        <v/>
      </c>
      <c r="O114" s="271" t="str">
        <f>IF('⑦2.変更活動積算内訳（販促）'!O114="","",'⑦2.変更活動積算内訳（販促）'!O114)</f>
        <v/>
      </c>
      <c r="P114" s="1570"/>
      <c r="Q114" s="257" t="s">
        <v>194</v>
      </c>
      <c r="R114" s="253"/>
      <c r="S114" s="271" t="str">
        <f t="shared" si="65"/>
        <v/>
      </c>
      <c r="T114" s="254" t="str">
        <f t="shared" si="66"/>
        <v/>
      </c>
      <c r="U114" s="254" t="str">
        <f t="shared" si="67"/>
        <v/>
      </c>
      <c r="V114" s="254" t="str">
        <f t="shared" si="68"/>
        <v/>
      </c>
      <c r="W114" s="1171"/>
      <c r="X114" s="1168"/>
      <c r="Y114" s="1169"/>
      <c r="Z114" s="240"/>
      <c r="AA114" s="213"/>
    </row>
    <row r="115" spans="2:27" ht="19.5" hidden="1" customHeight="1">
      <c r="B115" s="1176"/>
      <c r="C115" s="252" t="s">
        <v>195</v>
      </c>
      <c r="D115" s="253"/>
      <c r="E115" s="271">
        <f t="shared" si="63"/>
        <v>0</v>
      </c>
      <c r="F115" s="271" t="str">
        <f>IF('①7.積算内訳（販促）'!F114="","",'①7.積算内訳（販促）'!F114)</f>
        <v/>
      </c>
      <c r="G115" s="271" t="str">
        <f>IF('①7.積算内訳（販促）'!G114="","",'①7.積算内訳（販促）'!G114)</f>
        <v/>
      </c>
      <c r="H115" s="657" t="str">
        <f>IF('①7.積算内訳（販促）'!H114="","",'①7.積算内訳（販促）'!H114)</f>
        <v/>
      </c>
      <c r="I115" s="1570"/>
      <c r="J115" s="252" t="s">
        <v>195</v>
      </c>
      <c r="K115" s="253"/>
      <c r="L115" s="271" t="str">
        <f t="shared" si="64"/>
        <v/>
      </c>
      <c r="M115" s="271" t="str">
        <f>IF('⑦2.変更活動積算内訳（販促）'!M115="","",'⑦2.変更活動積算内訳（販促）'!M115)</f>
        <v/>
      </c>
      <c r="N115" s="271" t="str">
        <f>IF('⑦2.変更活動積算内訳（販促）'!N115="","",'⑦2.変更活動積算内訳（販促）'!N115)</f>
        <v/>
      </c>
      <c r="O115" s="271" t="str">
        <f>IF('⑦2.変更活動積算内訳（販促）'!O115="","",'⑦2.変更活動積算内訳（販促）'!O115)</f>
        <v/>
      </c>
      <c r="P115" s="1570"/>
      <c r="Q115" s="252" t="s">
        <v>195</v>
      </c>
      <c r="R115" s="253"/>
      <c r="S115" s="271" t="str">
        <f t="shared" si="65"/>
        <v/>
      </c>
      <c r="T115" s="254" t="str">
        <f t="shared" si="66"/>
        <v/>
      </c>
      <c r="U115" s="254" t="str">
        <f t="shared" si="67"/>
        <v/>
      </c>
      <c r="V115" s="254" t="str">
        <f t="shared" si="68"/>
        <v/>
      </c>
      <c r="W115" s="1171"/>
      <c r="X115" s="1168"/>
      <c r="Y115" s="1169"/>
      <c r="Z115" s="240"/>
      <c r="AA115" s="213"/>
    </row>
    <row r="116" spans="2:27" ht="19.5" hidden="1" customHeight="1" thickBot="1">
      <c r="B116" s="1177"/>
      <c r="C116" s="258" t="s">
        <v>196</v>
      </c>
      <c r="D116" s="662" t="str">
        <f>IF('①7.積算内訳（販促）'!D115="","",'①7.積算内訳（販促）'!D115)</f>
        <v/>
      </c>
      <c r="E116" s="277">
        <f>SUM(F116:H116)</f>
        <v>0</v>
      </c>
      <c r="F116" s="272" t="str">
        <f>IF('①7.積算内訳（販促）'!F115="","",'①7.積算内訳（販促）'!F115)</f>
        <v/>
      </c>
      <c r="G116" s="272" t="str">
        <f>IF('①7.積算内訳（販促）'!G115="","",'①7.積算内訳（販促）'!G115)</f>
        <v/>
      </c>
      <c r="H116" s="659" t="str">
        <f>IF('①7.積算内訳（販促）'!H115="","",'①7.積算内訳（販促）'!H115)</f>
        <v/>
      </c>
      <c r="I116" s="1571"/>
      <c r="J116" s="258" t="s">
        <v>196</v>
      </c>
      <c r="K116" s="259"/>
      <c r="L116" s="277" t="str">
        <f t="shared" si="64"/>
        <v/>
      </c>
      <c r="M116" s="272" t="str">
        <f>IF('⑦2.変更活動積算内訳（販促）'!M116="","",'⑦2.変更活動積算内訳（販促）'!M116)</f>
        <v/>
      </c>
      <c r="N116" s="272" t="str">
        <f>IF('⑦2.変更活動積算内訳（販促）'!N116="","",'⑦2.変更活動積算内訳（販促）'!N116)</f>
        <v/>
      </c>
      <c r="O116" s="272" t="str">
        <f>IF('⑦2.変更活動積算内訳（販促）'!O116="","",'⑦2.変更活動積算内訳（販促）'!O116)</f>
        <v/>
      </c>
      <c r="P116" s="1571"/>
      <c r="Q116" s="258" t="s">
        <v>196</v>
      </c>
      <c r="R116" s="259"/>
      <c r="S116" s="272" t="str">
        <f t="shared" si="65"/>
        <v/>
      </c>
      <c r="T116" s="260" t="str">
        <f t="shared" si="66"/>
        <v/>
      </c>
      <c r="U116" s="260" t="str">
        <f t="shared" si="67"/>
        <v/>
      </c>
      <c r="V116" s="260" t="str">
        <f t="shared" si="68"/>
        <v/>
      </c>
      <c r="W116" s="1171"/>
      <c r="X116" s="1203"/>
      <c r="Y116" s="1204"/>
      <c r="Z116" s="240"/>
      <c r="AA116" s="213"/>
    </row>
    <row r="117" spans="2:27" ht="37.5" hidden="1" customHeight="1">
      <c r="B117" s="268" t="str">
        <f>IF('①4.事業内容（販促）'!B16="","",'①4.事業内容（販促）'!B16)</f>
        <v/>
      </c>
      <c r="C117" s="1199" t="str">
        <f>IF('①4.事業内容（販促）'!C16="","",'①4.事業内容（販促）'!C16)</f>
        <v/>
      </c>
      <c r="D117" s="1200"/>
      <c r="E117" s="269">
        <f>SUM(E118:E126)</f>
        <v>0</v>
      </c>
      <c r="F117" s="269">
        <f>SUM(F118:F126)</f>
        <v>0</v>
      </c>
      <c r="G117" s="269">
        <f>SUM(G118:G126)</f>
        <v>0</v>
      </c>
      <c r="H117" s="661">
        <f>SUM(H118:H126)</f>
        <v>0</v>
      </c>
      <c r="I117" s="664" t="str">
        <f>IF(B117="","",IF(I118="中止","",B117))</f>
        <v/>
      </c>
      <c r="J117" s="1199" t="str">
        <f>IF('⑦2.変更活動積算内訳（販促）'!J117="","",'⑦2.変更活動積算内訳（販促）'!J117)</f>
        <v/>
      </c>
      <c r="K117" s="1200" t="str">
        <f>IF('⑦2.変更活動積算内訳（PR）'!K117="","",'⑦2.変更活動積算内訳（PR）'!K117)</f>
        <v/>
      </c>
      <c r="L117" s="269" t="str">
        <f>IF(SUM(L118:L126)=0,"",SUM(L118:L126))</f>
        <v/>
      </c>
      <c r="M117" s="269" t="str">
        <f>IF(SUM(M118:M126)=0,"",SUM(M118:M126))</f>
        <v/>
      </c>
      <c r="N117" s="269" t="str">
        <f>IF(SUM(N118:N126)=0,"",SUM(N118:N126))</f>
        <v/>
      </c>
      <c r="O117" s="269" t="str">
        <f>IF(SUM(O118:O126)=0,"",SUM(O118:O126))</f>
        <v/>
      </c>
      <c r="P117" s="664" t="str">
        <f>IF(I117="","",IF('⑧1.活動計画変更（販促）'!B118="報告済","報告済",I117))</f>
        <v/>
      </c>
      <c r="Q117" s="1199" t="str">
        <f>IF(J117="","",IF('⑧1.活動計画変更（販促）'!C41="変更",'⑧1.活動計画変更（販促）'!D41,IF('⑧1.活動計画変更（販促）'!C41="中止","",'⑧2.変更活動積算内訳（販促）'!J117)))</f>
        <v/>
      </c>
      <c r="R117" s="1200"/>
      <c r="S117" s="269" t="str">
        <f>IF(SUM(S118:S126)=0,"",SUM(S118:S126))</f>
        <v/>
      </c>
      <c r="T117" s="269" t="str">
        <f>IF(SUM(T118:T126)=0,"",SUM(T118:T126))</f>
        <v/>
      </c>
      <c r="U117" s="269" t="str">
        <f>IF(SUM(U118:U126)=0,"",SUM(U118:U126))</f>
        <v/>
      </c>
      <c r="V117" s="269" t="str">
        <f>IF(SUM(V118:V126)=0,"",SUM(V118:V126))</f>
        <v/>
      </c>
      <c r="W117" s="263"/>
      <c r="X117" s="1201"/>
      <c r="Y117" s="1202"/>
      <c r="Z117" s="237"/>
    </row>
    <row r="118" spans="2:27" ht="19.5" hidden="1" customHeight="1">
      <c r="B118" s="1175"/>
      <c r="C118" s="249" t="s">
        <v>188</v>
      </c>
      <c r="D118" s="250"/>
      <c r="E118" s="270">
        <f>SUM(F118:H118)</f>
        <v>0</v>
      </c>
      <c r="F118" s="270" t="str">
        <f>IF('①7.積算内訳（販促）'!F117="","",'①7.積算内訳（販促）'!F117)</f>
        <v/>
      </c>
      <c r="G118" s="270" t="str">
        <f>IF('①7.積算内訳（販促）'!G117="","",'①7.積算内訳（販促）'!G117)</f>
        <v/>
      </c>
      <c r="H118" s="656" t="str">
        <f>IF('①7.積算内訳（販促）'!H117="","",'①7.積算内訳（販促）'!H117)</f>
        <v/>
      </c>
      <c r="I118" s="1569" t="str">
        <f>IF('⑦1.活動計画変更（販促）'!C29="選択","",IF('⑦1.活動計画変更（販促）'!C29="変更",'⑦1.活動計画変更（販促）'!C29,IF('⑦1.活動計画変更（販促）'!C29="中止","中止","")))</f>
        <v/>
      </c>
      <c r="J118" s="249" t="s">
        <v>188</v>
      </c>
      <c r="K118" s="250"/>
      <c r="L118" s="270" t="str">
        <f>IF(SUM(M118:O118)=0,"",SUM(M118:O118))</f>
        <v/>
      </c>
      <c r="M118" s="270" t="str">
        <f>IF('⑦2.変更活動積算内訳（販促）'!M118="","",'⑦2.変更活動積算内訳（販促）'!M118)</f>
        <v/>
      </c>
      <c r="N118" s="270" t="str">
        <f>IF('⑦2.変更活動積算内訳（販促）'!N118="","",'⑦2.変更活動積算内訳（販促）'!N118)</f>
        <v/>
      </c>
      <c r="O118" s="270" t="str">
        <f>IF('⑦2.変更活動積算内訳（販促）'!O118="","",'⑦2.変更活動積算内訳（販促）'!O118)</f>
        <v/>
      </c>
      <c r="P118" s="1569" t="str">
        <f>IF('⑧1.活動計画変更（販促）'!C41="選択","",IF('⑧1.活動計画変更（販促）'!C41="変更",'⑧1.活動計画変更（販促）'!C41,IF('⑧1.活動計画変更（販促）'!C41="中止","中止","")))</f>
        <v/>
      </c>
      <c r="Q118" s="249" t="s">
        <v>188</v>
      </c>
      <c r="R118" s="250"/>
      <c r="S118" s="270" t="str">
        <f>IF(SUM(T118:V118)=0,"",SUM(T118:V118))</f>
        <v/>
      </c>
      <c r="T118" s="251" t="str">
        <f>IF(M118="","",IF(P$118="中止","",M118))</f>
        <v/>
      </c>
      <c r="U118" s="251" t="str">
        <f>IF(N118="","",IF(P$118="中止","",N118))</f>
        <v/>
      </c>
      <c r="V118" s="251" t="str">
        <f>IF(O118="","",IF(P$118="中止","",O118))</f>
        <v/>
      </c>
      <c r="W118" s="1186"/>
      <c r="X118" s="1173"/>
      <c r="Y118" s="1174"/>
      <c r="Z118" s="240"/>
      <c r="AA118" s="213"/>
    </row>
    <row r="119" spans="2:27" ht="19.5" hidden="1" customHeight="1">
      <c r="B119" s="1176"/>
      <c r="C119" s="252" t="s">
        <v>189</v>
      </c>
      <c r="D119" s="253"/>
      <c r="E119" s="271">
        <f t="shared" ref="E119:E125" si="69">SUM(F119:H119)</f>
        <v>0</v>
      </c>
      <c r="F119" s="271" t="str">
        <f>IF('①7.積算内訳（販促）'!F118="","",'①7.積算内訳（販促）'!F118)</f>
        <v/>
      </c>
      <c r="G119" s="271" t="str">
        <f>IF('①7.積算内訳（販促）'!G118="","",'①7.積算内訳（販促）'!G118)</f>
        <v/>
      </c>
      <c r="H119" s="657" t="str">
        <f>IF('①7.積算内訳（販促）'!H118="","",'①7.積算内訳（販促）'!H118)</f>
        <v/>
      </c>
      <c r="I119" s="1570"/>
      <c r="J119" s="252" t="s">
        <v>189</v>
      </c>
      <c r="K119" s="253"/>
      <c r="L119" s="271" t="str">
        <f t="shared" ref="L119:L126" si="70">IF(SUM(M119:O119)=0,"",SUM(M119:O119))</f>
        <v/>
      </c>
      <c r="M119" s="271" t="str">
        <f>IF('⑦2.変更活動積算内訳（販促）'!M119="","",'⑦2.変更活動積算内訳（販促）'!M119)</f>
        <v/>
      </c>
      <c r="N119" s="271" t="str">
        <f>IF('⑦2.変更活動積算内訳（販促）'!N119="","",'⑦2.変更活動積算内訳（販促）'!N119)</f>
        <v/>
      </c>
      <c r="O119" s="271" t="str">
        <f>IF('⑦2.変更活動積算内訳（販促）'!O119="","",'⑦2.変更活動積算内訳（販促）'!O119)</f>
        <v/>
      </c>
      <c r="P119" s="1570"/>
      <c r="Q119" s="252" t="s">
        <v>189</v>
      </c>
      <c r="R119" s="253"/>
      <c r="S119" s="271" t="str">
        <f t="shared" ref="S119:S126" si="71">IF(SUM(T119:V119)=0,"",SUM(T119:V119))</f>
        <v/>
      </c>
      <c r="T119" s="254" t="str">
        <f t="shared" ref="T119:T126" si="72">IF(M119="","",IF(P$118="中止","",M119))</f>
        <v/>
      </c>
      <c r="U119" s="254" t="str">
        <f t="shared" ref="U119:U126" si="73">IF(N119="","",IF(P$118="中止","",N119))</f>
        <v/>
      </c>
      <c r="V119" s="254" t="str">
        <f t="shared" ref="V119:V126" si="74">IF(O119="","",IF(P$118="中止","",O119))</f>
        <v/>
      </c>
      <c r="W119" s="1171"/>
      <c r="X119" s="1168"/>
      <c r="Y119" s="1169"/>
      <c r="Z119" s="237"/>
    </row>
    <row r="120" spans="2:27" ht="19.5" hidden="1" customHeight="1">
      <c r="B120" s="1176"/>
      <c r="C120" s="252" t="s">
        <v>190</v>
      </c>
      <c r="D120" s="253"/>
      <c r="E120" s="271">
        <f t="shared" si="69"/>
        <v>0</v>
      </c>
      <c r="F120" s="271" t="str">
        <f>IF('①7.積算内訳（販促）'!F119="","",'①7.積算内訳（販促）'!F119)</f>
        <v/>
      </c>
      <c r="G120" s="271" t="str">
        <f>IF('①7.積算内訳（販促）'!G119="","",'①7.積算内訳（販促）'!G119)</f>
        <v/>
      </c>
      <c r="H120" s="657" t="str">
        <f>IF('①7.積算内訳（販促）'!H119="","",'①7.積算内訳（販促）'!H119)</f>
        <v/>
      </c>
      <c r="I120" s="1570"/>
      <c r="J120" s="252" t="s">
        <v>190</v>
      </c>
      <c r="K120" s="253"/>
      <c r="L120" s="271" t="str">
        <f t="shared" si="70"/>
        <v/>
      </c>
      <c r="M120" s="271" t="str">
        <f>IF('⑦2.変更活動積算内訳（販促）'!M120="","",'⑦2.変更活動積算内訳（販促）'!M120)</f>
        <v/>
      </c>
      <c r="N120" s="271" t="str">
        <f>IF('⑦2.変更活動積算内訳（販促）'!N120="","",'⑦2.変更活動積算内訳（販促）'!N120)</f>
        <v/>
      </c>
      <c r="O120" s="271" t="str">
        <f>IF('⑦2.変更活動積算内訳（販促）'!O120="","",'⑦2.変更活動積算内訳（販促）'!O120)</f>
        <v/>
      </c>
      <c r="P120" s="1570"/>
      <c r="Q120" s="252" t="s">
        <v>190</v>
      </c>
      <c r="R120" s="253"/>
      <c r="S120" s="271" t="str">
        <f t="shared" si="71"/>
        <v/>
      </c>
      <c r="T120" s="254" t="str">
        <f t="shared" si="72"/>
        <v/>
      </c>
      <c r="U120" s="254" t="str">
        <f t="shared" si="73"/>
        <v/>
      </c>
      <c r="V120" s="254" t="str">
        <f t="shared" si="74"/>
        <v/>
      </c>
      <c r="W120" s="1171"/>
      <c r="X120" s="1168"/>
      <c r="Y120" s="1169"/>
      <c r="Z120" s="237"/>
    </row>
    <row r="121" spans="2:27" ht="19.5" hidden="1" customHeight="1">
      <c r="B121" s="1176"/>
      <c r="C121" s="255" t="s">
        <v>191</v>
      </c>
      <c r="D121" s="253"/>
      <c r="E121" s="271">
        <f t="shared" si="69"/>
        <v>0</v>
      </c>
      <c r="F121" s="271" t="str">
        <f>IF('①7.積算内訳（販促）'!F120="","",'①7.積算内訳（販促）'!F120)</f>
        <v/>
      </c>
      <c r="G121" s="271" t="str">
        <f>IF('①7.積算内訳（販促）'!G120="","",'①7.積算内訳（販促）'!G120)</f>
        <v/>
      </c>
      <c r="H121" s="657" t="str">
        <f>IF('①7.積算内訳（販促）'!H120="","",'①7.積算内訳（販促）'!H120)</f>
        <v/>
      </c>
      <c r="I121" s="1570"/>
      <c r="J121" s="255" t="s">
        <v>191</v>
      </c>
      <c r="K121" s="253"/>
      <c r="L121" s="271" t="str">
        <f t="shared" si="70"/>
        <v/>
      </c>
      <c r="M121" s="271" t="str">
        <f>IF('⑦2.変更活動積算内訳（販促）'!M121="","",'⑦2.変更活動積算内訳（販促）'!M121)</f>
        <v/>
      </c>
      <c r="N121" s="271" t="str">
        <f>IF('⑦2.変更活動積算内訳（販促）'!N121="","",'⑦2.変更活動積算内訳（販促）'!N121)</f>
        <v/>
      </c>
      <c r="O121" s="271" t="str">
        <f>IF('⑦2.変更活動積算内訳（販促）'!O121="","",'⑦2.変更活動積算内訳（販促）'!O121)</f>
        <v/>
      </c>
      <c r="P121" s="1570"/>
      <c r="Q121" s="255" t="s">
        <v>191</v>
      </c>
      <c r="R121" s="253"/>
      <c r="S121" s="271" t="str">
        <f t="shared" si="71"/>
        <v/>
      </c>
      <c r="T121" s="254" t="str">
        <f t="shared" si="72"/>
        <v/>
      </c>
      <c r="U121" s="254" t="str">
        <f t="shared" si="73"/>
        <v/>
      </c>
      <c r="V121" s="254" t="str">
        <f t="shared" si="74"/>
        <v/>
      </c>
      <c r="W121" s="1171"/>
      <c r="X121" s="1168"/>
      <c r="Y121" s="1169"/>
      <c r="Z121" s="237"/>
    </row>
    <row r="122" spans="2:27" ht="19.5" hidden="1" customHeight="1">
      <c r="B122" s="1176"/>
      <c r="C122" s="252" t="s">
        <v>192</v>
      </c>
      <c r="D122" s="253"/>
      <c r="E122" s="271">
        <f t="shared" si="69"/>
        <v>0</v>
      </c>
      <c r="F122" s="271" t="str">
        <f>IF('①7.積算内訳（販促）'!F121="","",'①7.積算内訳（販促）'!F121)</f>
        <v/>
      </c>
      <c r="G122" s="271" t="str">
        <f>IF('①7.積算内訳（販促）'!G121="","",'①7.積算内訳（販促）'!G121)</f>
        <v/>
      </c>
      <c r="H122" s="657" t="str">
        <f>IF('①7.積算内訳（販促）'!H121="","",'①7.積算内訳（販促）'!H121)</f>
        <v/>
      </c>
      <c r="I122" s="1570"/>
      <c r="J122" s="252" t="s">
        <v>192</v>
      </c>
      <c r="K122" s="253"/>
      <c r="L122" s="271" t="str">
        <f t="shared" si="70"/>
        <v/>
      </c>
      <c r="M122" s="271" t="str">
        <f>IF('⑦2.変更活動積算内訳（販促）'!M122="","",'⑦2.変更活動積算内訳（販促）'!M122)</f>
        <v/>
      </c>
      <c r="N122" s="271" t="str">
        <f>IF('⑦2.変更活動積算内訳（販促）'!N122="","",'⑦2.変更活動積算内訳（販促）'!N122)</f>
        <v/>
      </c>
      <c r="O122" s="271" t="str">
        <f>IF('⑦2.変更活動積算内訳（販促）'!O122="","",'⑦2.変更活動積算内訳（販促）'!O122)</f>
        <v/>
      </c>
      <c r="P122" s="1570"/>
      <c r="Q122" s="252" t="s">
        <v>192</v>
      </c>
      <c r="R122" s="253"/>
      <c r="S122" s="271" t="str">
        <f t="shared" si="71"/>
        <v/>
      </c>
      <c r="T122" s="254" t="str">
        <f t="shared" si="72"/>
        <v/>
      </c>
      <c r="U122" s="254" t="str">
        <f t="shared" si="73"/>
        <v/>
      </c>
      <c r="V122" s="254" t="str">
        <f t="shared" si="74"/>
        <v/>
      </c>
      <c r="W122" s="1171"/>
      <c r="X122" s="1168"/>
      <c r="Y122" s="1169"/>
      <c r="Z122" s="240"/>
      <c r="AA122" s="213"/>
    </row>
    <row r="123" spans="2:27" ht="19.5" hidden="1" customHeight="1">
      <c r="B123" s="1176"/>
      <c r="C123" s="252" t="s">
        <v>193</v>
      </c>
      <c r="D123" s="253"/>
      <c r="E123" s="271">
        <f t="shared" si="69"/>
        <v>0</v>
      </c>
      <c r="F123" s="658" t="str">
        <f>IF('①7.積算内訳（販促）'!F122="","",'①7.積算内訳（販促）'!F122)</f>
        <v/>
      </c>
      <c r="G123" s="658" t="str">
        <f>IF('①7.積算内訳（販促）'!G122="","",'①7.積算内訳（販促）'!G122)</f>
        <v/>
      </c>
      <c r="H123" s="657" t="str">
        <f>IF('①7.積算内訳（販促）'!H122="","",'①7.積算内訳（販促）'!H122)</f>
        <v/>
      </c>
      <c r="I123" s="1570"/>
      <c r="J123" s="252" t="s">
        <v>193</v>
      </c>
      <c r="K123" s="253"/>
      <c r="L123" s="271" t="str">
        <f t="shared" si="70"/>
        <v/>
      </c>
      <c r="M123" s="658" t="str">
        <f>IF('⑦2.変更活動積算内訳（販促）'!M123="","",'⑦2.変更活動積算内訳（販促）'!M123)</f>
        <v/>
      </c>
      <c r="N123" s="658" t="str">
        <f>IF('⑦2.変更活動積算内訳（販促）'!N123="","",'⑦2.変更活動積算内訳（販促）'!N123)</f>
        <v/>
      </c>
      <c r="O123" s="658" t="str">
        <f>IF('⑦2.変更活動積算内訳（販促）'!O123="","",'⑦2.変更活動積算内訳（販促）'!O123)</f>
        <v/>
      </c>
      <c r="P123" s="1570"/>
      <c r="Q123" s="252" t="s">
        <v>193</v>
      </c>
      <c r="R123" s="253"/>
      <c r="S123" s="271" t="str">
        <f t="shared" si="71"/>
        <v/>
      </c>
      <c r="T123" s="256" t="str">
        <f t="shared" si="72"/>
        <v/>
      </c>
      <c r="U123" s="256" t="str">
        <f t="shared" si="73"/>
        <v/>
      </c>
      <c r="V123" s="256" t="str">
        <f t="shared" si="74"/>
        <v/>
      </c>
      <c r="W123" s="1171"/>
      <c r="X123" s="1191"/>
      <c r="Y123" s="1192"/>
      <c r="Z123" s="240"/>
      <c r="AA123" s="213"/>
    </row>
    <row r="124" spans="2:27" ht="19.5" hidden="1" customHeight="1">
      <c r="B124" s="1176"/>
      <c r="C124" s="257" t="s">
        <v>194</v>
      </c>
      <c r="D124" s="253"/>
      <c r="E124" s="271">
        <f t="shared" si="69"/>
        <v>0</v>
      </c>
      <c r="F124" s="271" t="str">
        <f>IF('①7.積算内訳（販促）'!F123="","",'①7.積算内訳（販促）'!F123)</f>
        <v/>
      </c>
      <c r="G124" s="271" t="str">
        <f>IF('①7.積算内訳（販促）'!G123="","",'①7.積算内訳（販促）'!G123)</f>
        <v/>
      </c>
      <c r="H124" s="657" t="str">
        <f>IF('①7.積算内訳（販促）'!H123="","",'①7.積算内訳（販促）'!H123)</f>
        <v/>
      </c>
      <c r="I124" s="1570"/>
      <c r="J124" s="257" t="s">
        <v>194</v>
      </c>
      <c r="K124" s="253"/>
      <c r="L124" s="271" t="str">
        <f t="shared" si="70"/>
        <v/>
      </c>
      <c r="M124" s="271" t="str">
        <f>IF('⑦2.変更活動積算内訳（販促）'!M124="","",'⑦2.変更活動積算内訳（販促）'!M124)</f>
        <v/>
      </c>
      <c r="N124" s="271" t="str">
        <f>IF('⑦2.変更活動積算内訳（販促）'!N124="","",'⑦2.変更活動積算内訳（販促）'!N124)</f>
        <v/>
      </c>
      <c r="O124" s="271" t="str">
        <f>IF('⑦2.変更活動積算内訳（販促）'!O124="","",'⑦2.変更活動積算内訳（販促）'!O124)</f>
        <v/>
      </c>
      <c r="P124" s="1570"/>
      <c r="Q124" s="257" t="s">
        <v>194</v>
      </c>
      <c r="R124" s="253"/>
      <c r="S124" s="271" t="str">
        <f t="shared" si="71"/>
        <v/>
      </c>
      <c r="T124" s="254" t="str">
        <f t="shared" si="72"/>
        <v/>
      </c>
      <c r="U124" s="254" t="str">
        <f t="shared" si="73"/>
        <v/>
      </c>
      <c r="V124" s="254" t="str">
        <f t="shared" si="74"/>
        <v/>
      </c>
      <c r="W124" s="1171"/>
      <c r="X124" s="1168"/>
      <c r="Y124" s="1169"/>
      <c r="Z124" s="240"/>
      <c r="AA124" s="213"/>
    </row>
    <row r="125" spans="2:27" ht="19.5" hidden="1" customHeight="1">
      <c r="B125" s="1176"/>
      <c r="C125" s="252" t="s">
        <v>195</v>
      </c>
      <c r="D125" s="253"/>
      <c r="E125" s="271">
        <f t="shared" si="69"/>
        <v>0</v>
      </c>
      <c r="F125" s="271" t="str">
        <f>IF('①7.積算内訳（販促）'!F124="","",'①7.積算内訳（販促）'!F124)</f>
        <v/>
      </c>
      <c r="G125" s="271" t="str">
        <f>IF('①7.積算内訳（販促）'!G124="","",'①7.積算内訳（販促）'!G124)</f>
        <v/>
      </c>
      <c r="H125" s="657" t="str">
        <f>IF('①7.積算内訳（販促）'!H124="","",'①7.積算内訳（販促）'!H124)</f>
        <v/>
      </c>
      <c r="I125" s="1570"/>
      <c r="J125" s="252" t="s">
        <v>195</v>
      </c>
      <c r="K125" s="253"/>
      <c r="L125" s="271" t="str">
        <f t="shared" si="70"/>
        <v/>
      </c>
      <c r="M125" s="271" t="str">
        <f>IF('⑦2.変更活動積算内訳（販促）'!M125="","",'⑦2.変更活動積算内訳（販促）'!M125)</f>
        <v/>
      </c>
      <c r="N125" s="271" t="str">
        <f>IF('⑦2.変更活動積算内訳（販促）'!N125="","",'⑦2.変更活動積算内訳（販促）'!N125)</f>
        <v/>
      </c>
      <c r="O125" s="271" t="str">
        <f>IF('⑦2.変更活動積算内訳（販促）'!O125="","",'⑦2.変更活動積算内訳（販促）'!O125)</f>
        <v/>
      </c>
      <c r="P125" s="1570"/>
      <c r="Q125" s="252" t="s">
        <v>195</v>
      </c>
      <c r="R125" s="253"/>
      <c r="S125" s="271" t="str">
        <f t="shared" si="71"/>
        <v/>
      </c>
      <c r="T125" s="254" t="str">
        <f t="shared" si="72"/>
        <v/>
      </c>
      <c r="U125" s="254" t="str">
        <f t="shared" si="73"/>
        <v/>
      </c>
      <c r="V125" s="254" t="str">
        <f t="shared" si="74"/>
        <v/>
      </c>
      <c r="W125" s="1171"/>
      <c r="X125" s="1168"/>
      <c r="Y125" s="1169"/>
      <c r="Z125" s="240"/>
      <c r="AA125" s="213"/>
    </row>
    <row r="126" spans="2:27" ht="19.5" hidden="1" customHeight="1" thickBot="1">
      <c r="B126" s="1177"/>
      <c r="C126" s="258" t="s">
        <v>196</v>
      </c>
      <c r="D126" s="662" t="str">
        <f>IF('①7.積算内訳（販促）'!D125="","",'①7.積算内訳（販促）'!D125)</f>
        <v/>
      </c>
      <c r="E126" s="272">
        <f>SUM(F126:H126)</f>
        <v>0</v>
      </c>
      <c r="F126" s="272" t="str">
        <f>IF('①7.積算内訳（販促）'!F125="","",'①7.積算内訳（販促）'!F125)</f>
        <v/>
      </c>
      <c r="G126" s="272" t="str">
        <f>IF('①7.積算内訳（販促）'!G125="","",'①7.積算内訳（販促）'!G125)</f>
        <v/>
      </c>
      <c r="H126" s="659" t="str">
        <f>IF('①7.積算内訳（販促）'!H125="","",'①7.積算内訳（販促）'!H125)</f>
        <v/>
      </c>
      <c r="I126" s="1571"/>
      <c r="J126" s="258" t="s">
        <v>196</v>
      </c>
      <c r="K126" s="259"/>
      <c r="L126" s="272" t="str">
        <f t="shared" si="70"/>
        <v/>
      </c>
      <c r="M126" s="272" t="str">
        <f>IF('⑦2.変更活動積算内訳（販促）'!M126="","",'⑦2.変更活動積算内訳（販促）'!M126)</f>
        <v/>
      </c>
      <c r="N126" s="272" t="str">
        <f>IF('⑦2.変更活動積算内訳（販促）'!N126="","",'⑦2.変更活動積算内訳（販促）'!N126)</f>
        <v/>
      </c>
      <c r="O126" s="272" t="str">
        <f>IF('⑦2.変更活動積算内訳（販促）'!O126="","",'⑦2.変更活動積算内訳（販促）'!O126)</f>
        <v/>
      </c>
      <c r="P126" s="1571"/>
      <c r="Q126" s="258" t="s">
        <v>196</v>
      </c>
      <c r="R126" s="259"/>
      <c r="S126" s="272" t="str">
        <f t="shared" si="71"/>
        <v/>
      </c>
      <c r="T126" s="260" t="str">
        <f t="shared" si="72"/>
        <v/>
      </c>
      <c r="U126" s="260" t="str">
        <f t="shared" si="73"/>
        <v/>
      </c>
      <c r="V126" s="260" t="str">
        <f t="shared" si="74"/>
        <v/>
      </c>
      <c r="W126" s="1172"/>
      <c r="X126" s="1189"/>
      <c r="Y126" s="1190"/>
      <c r="Z126" s="240"/>
      <c r="AA126" s="213"/>
    </row>
    <row r="127" spans="2:27" ht="37.5" hidden="1" customHeight="1">
      <c r="B127" s="368" t="str">
        <f>IF('①4.事業内容（販促）'!B17="","",'①4.事業内容（販促）'!B17)</f>
        <v/>
      </c>
      <c r="C127" s="1199" t="str">
        <f>IF('①4.事業内容（販促）'!C17="","",'①4.事業内容（販促）'!C17)</f>
        <v/>
      </c>
      <c r="D127" s="1200"/>
      <c r="E127" s="267">
        <f>SUM(E128:E136)</f>
        <v>0</v>
      </c>
      <c r="F127" s="267">
        <f>SUM(F128:F136)</f>
        <v>0</v>
      </c>
      <c r="G127" s="267">
        <f>SUM(G128:G136)</f>
        <v>0</v>
      </c>
      <c r="H127" s="660">
        <f>SUM(H128:H136)</f>
        <v>0</v>
      </c>
      <c r="I127" s="664" t="str">
        <f>IF(B127="","",IF(I128="中止","",B127))</f>
        <v/>
      </c>
      <c r="J127" s="1199" t="str">
        <f>IF('⑦2.変更活動積算内訳（販促）'!J127="","",'⑦2.変更活動積算内訳（販促）'!J127)</f>
        <v/>
      </c>
      <c r="K127" s="1200" t="str">
        <f>IF('⑦2.変更活動積算内訳（PR）'!K127="","",'⑦2.変更活動積算内訳（PR）'!K127)</f>
        <v/>
      </c>
      <c r="L127" s="267" t="str">
        <f>IF(SUM(L128:L136)=0,"",SUM(L128:L136))</f>
        <v/>
      </c>
      <c r="M127" s="267" t="str">
        <f>IF(SUM(M128:M136)=0,"",SUM(M128:M136))</f>
        <v/>
      </c>
      <c r="N127" s="267" t="str">
        <f>IF(SUM(N128:N136)=0,"",SUM(N128:N136))</f>
        <v/>
      </c>
      <c r="O127" s="267" t="str">
        <f>IF(SUM(O128:O136)=0,"",SUM(O128:O136))</f>
        <v/>
      </c>
      <c r="P127" s="664" t="str">
        <f>IF(I127="","",IF('⑧1.活動計画変更（販促）'!B128="報告済","報告済",I127))</f>
        <v/>
      </c>
      <c r="Q127" s="1199" t="str">
        <f>IF(J127="","",IF('⑧1.活動計画変更（販促）'!C44="変更",'⑧1.活動計画変更（販促）'!D44,IF('⑧1.活動計画変更（販促）'!C44="中止","",'⑧2.変更活動積算内訳（販促）'!J127)))</f>
        <v/>
      </c>
      <c r="R127" s="1200"/>
      <c r="S127" s="269" t="str">
        <f>IF(SUM(S128:S136)=0,"",SUM(S128:S136))</f>
        <v/>
      </c>
      <c r="T127" s="269" t="str">
        <f>IF(SUM(T128:T136)=0,"",SUM(T128:T136))</f>
        <v/>
      </c>
      <c r="U127" s="269" t="str">
        <f>IF(SUM(U128:U136)=0,"",SUM(U128:U136))</f>
        <v/>
      </c>
      <c r="V127" s="269" t="str">
        <f>IF(SUM(V128:V136)=0,"",SUM(V128:V136))</f>
        <v/>
      </c>
      <c r="W127" s="261"/>
      <c r="X127" s="1195"/>
      <c r="Y127" s="1196"/>
      <c r="Z127" s="237"/>
    </row>
    <row r="128" spans="2:27" ht="19.5" hidden="1" customHeight="1">
      <c r="B128" s="1175"/>
      <c r="C128" s="249" t="s">
        <v>188</v>
      </c>
      <c r="D128" s="250"/>
      <c r="E128" s="270">
        <f>SUM(F128:H128)</f>
        <v>0</v>
      </c>
      <c r="F128" s="270" t="str">
        <f>IF('①7.積算内訳（販促）'!F127="","",'①7.積算内訳（販促）'!F127)</f>
        <v/>
      </c>
      <c r="G128" s="270" t="str">
        <f>IF('①7.積算内訳（販促）'!G127="","",'①7.積算内訳（販促）'!G127)</f>
        <v/>
      </c>
      <c r="H128" s="656" t="str">
        <f>IF('①7.積算内訳（販促）'!H127="","",'①7.積算内訳（販促）'!H127)</f>
        <v/>
      </c>
      <c r="I128" s="1569" t="str">
        <f>IF('⑦1.活動計画変更（販促）'!C31="選択","",IF('⑦1.活動計画変更（販促）'!C31="変更",'⑦1.活動計画変更（販促）'!C31,IF('⑦1.活動計画変更（販促）'!C31="中止","中止","")))</f>
        <v/>
      </c>
      <c r="J128" s="249" t="s">
        <v>188</v>
      </c>
      <c r="K128" s="250"/>
      <c r="L128" s="270" t="str">
        <f>IF(SUM(M128:O128)=0,"",SUM(M128:O128))</f>
        <v/>
      </c>
      <c r="M128" s="270" t="str">
        <f>IF('⑦2.変更活動積算内訳（販促）'!M128="","",'⑦2.変更活動積算内訳（販促）'!M128)</f>
        <v/>
      </c>
      <c r="N128" s="270" t="str">
        <f>IF('⑦2.変更活動積算内訳（販促）'!N128="","",'⑦2.変更活動積算内訳（販促）'!N128)</f>
        <v/>
      </c>
      <c r="O128" s="270" t="str">
        <f>IF('⑦2.変更活動積算内訳（販促）'!O128="","",'⑦2.変更活動積算内訳（販促）'!O128)</f>
        <v/>
      </c>
      <c r="P128" s="1569" t="str">
        <f>IF('⑧1.活動計画変更（販促）'!C44="選択","",IF('⑧1.活動計画変更（販促）'!C44="変更",'⑧1.活動計画変更（販促）'!C44,IF('⑧1.活動計画変更（販促）'!C44="中止","中止","")))</f>
        <v/>
      </c>
      <c r="Q128" s="249" t="s">
        <v>188</v>
      </c>
      <c r="R128" s="250"/>
      <c r="S128" s="270" t="str">
        <f>IF(SUM(T128:V128)=0,"",SUM(T128:V128))</f>
        <v/>
      </c>
      <c r="T128" s="251" t="str">
        <f>IF(M128="","",IF(P$128="中止","",M128))</f>
        <v/>
      </c>
      <c r="U128" s="251" t="str">
        <f>IF(N128="","",IF(P$128="中止","",N128))</f>
        <v/>
      </c>
      <c r="V128" s="251" t="str">
        <f>IF(O128="","",IF(P$128="中止","",O128))</f>
        <v/>
      </c>
      <c r="W128" s="1186"/>
      <c r="X128" s="1173"/>
      <c r="Y128" s="1174"/>
      <c r="Z128" s="240"/>
      <c r="AA128" s="213"/>
    </row>
    <row r="129" spans="2:27" ht="19.5" hidden="1" customHeight="1">
      <c r="B129" s="1176"/>
      <c r="C129" s="252" t="s">
        <v>189</v>
      </c>
      <c r="D129" s="253"/>
      <c r="E129" s="271">
        <f t="shared" ref="E129:E135" si="75">SUM(F129:H129)</f>
        <v>0</v>
      </c>
      <c r="F129" s="271" t="str">
        <f>IF('①7.積算内訳（販促）'!F128="","",'①7.積算内訳（販促）'!F128)</f>
        <v/>
      </c>
      <c r="G129" s="271" t="str">
        <f>IF('①7.積算内訳（販促）'!G128="","",'①7.積算内訳（販促）'!G128)</f>
        <v/>
      </c>
      <c r="H129" s="657" t="str">
        <f>IF('①7.積算内訳（販促）'!H128="","",'①7.積算内訳（販促）'!H128)</f>
        <v/>
      </c>
      <c r="I129" s="1570"/>
      <c r="J129" s="252" t="s">
        <v>189</v>
      </c>
      <c r="K129" s="253"/>
      <c r="L129" s="271" t="str">
        <f t="shared" ref="L129:L136" si="76">IF(SUM(M129:O129)=0,"",SUM(M129:O129))</f>
        <v/>
      </c>
      <c r="M129" s="271" t="str">
        <f>IF('⑦2.変更活動積算内訳（販促）'!M129="","",'⑦2.変更活動積算内訳（販促）'!M129)</f>
        <v/>
      </c>
      <c r="N129" s="271" t="str">
        <f>IF('⑦2.変更活動積算内訳（販促）'!N129="","",'⑦2.変更活動積算内訳（販促）'!N129)</f>
        <v/>
      </c>
      <c r="O129" s="271" t="str">
        <f>IF('⑦2.変更活動積算内訳（販促）'!O129="","",'⑦2.変更活動積算内訳（販促）'!O129)</f>
        <v/>
      </c>
      <c r="P129" s="1570"/>
      <c r="Q129" s="252" t="s">
        <v>189</v>
      </c>
      <c r="R129" s="253"/>
      <c r="S129" s="271" t="str">
        <f t="shared" ref="S129:S136" si="77">IF(SUM(T129:V129)=0,"",SUM(T129:V129))</f>
        <v/>
      </c>
      <c r="T129" s="254" t="str">
        <f t="shared" ref="T129:T136" si="78">IF(M129="","",IF(P$128="中止","",M129))</f>
        <v/>
      </c>
      <c r="U129" s="254" t="str">
        <f t="shared" ref="U129:U136" si="79">IF(N129="","",IF(P$128="中止","",N129))</f>
        <v/>
      </c>
      <c r="V129" s="254" t="str">
        <f t="shared" ref="V129:V136" si="80">IF(O129="","",IF(P$128="中止","",O129))</f>
        <v/>
      </c>
      <c r="W129" s="1171"/>
      <c r="X129" s="1168"/>
      <c r="Y129" s="1169"/>
      <c r="Z129" s="237"/>
    </row>
    <row r="130" spans="2:27" ht="19.5" hidden="1" customHeight="1">
      <c r="B130" s="1176"/>
      <c r="C130" s="252" t="s">
        <v>190</v>
      </c>
      <c r="D130" s="253"/>
      <c r="E130" s="271">
        <f t="shared" si="75"/>
        <v>0</v>
      </c>
      <c r="F130" s="271" t="str">
        <f>IF('①7.積算内訳（販促）'!F129="","",'①7.積算内訳（販促）'!F129)</f>
        <v/>
      </c>
      <c r="G130" s="271" t="str">
        <f>IF('①7.積算内訳（販促）'!G129="","",'①7.積算内訳（販促）'!G129)</f>
        <v/>
      </c>
      <c r="H130" s="657" t="str">
        <f>IF('①7.積算内訳（販促）'!H129="","",'①7.積算内訳（販促）'!H129)</f>
        <v/>
      </c>
      <c r="I130" s="1570"/>
      <c r="J130" s="252" t="s">
        <v>190</v>
      </c>
      <c r="K130" s="253"/>
      <c r="L130" s="271" t="str">
        <f t="shared" si="76"/>
        <v/>
      </c>
      <c r="M130" s="271" t="str">
        <f>IF('⑦2.変更活動積算内訳（販促）'!M130="","",'⑦2.変更活動積算内訳（販促）'!M130)</f>
        <v/>
      </c>
      <c r="N130" s="271" t="str">
        <f>IF('⑦2.変更活動積算内訳（販促）'!N130="","",'⑦2.変更活動積算内訳（販促）'!N130)</f>
        <v/>
      </c>
      <c r="O130" s="271" t="str">
        <f>IF('⑦2.変更活動積算内訳（販促）'!O130="","",'⑦2.変更活動積算内訳（販促）'!O130)</f>
        <v/>
      </c>
      <c r="P130" s="1570"/>
      <c r="Q130" s="252" t="s">
        <v>190</v>
      </c>
      <c r="R130" s="253"/>
      <c r="S130" s="271" t="str">
        <f t="shared" si="77"/>
        <v/>
      </c>
      <c r="T130" s="254" t="str">
        <f t="shared" si="78"/>
        <v/>
      </c>
      <c r="U130" s="254" t="str">
        <f t="shared" si="79"/>
        <v/>
      </c>
      <c r="V130" s="254" t="str">
        <f t="shared" si="80"/>
        <v/>
      </c>
      <c r="W130" s="1171"/>
      <c r="X130" s="1168"/>
      <c r="Y130" s="1169"/>
      <c r="Z130" s="237"/>
    </row>
    <row r="131" spans="2:27" ht="19.5" hidden="1" customHeight="1">
      <c r="B131" s="1176"/>
      <c r="C131" s="255" t="s">
        <v>191</v>
      </c>
      <c r="D131" s="253"/>
      <c r="E131" s="271">
        <f t="shared" si="75"/>
        <v>0</v>
      </c>
      <c r="F131" s="271" t="str">
        <f>IF('①7.積算内訳（販促）'!F130="","",'①7.積算内訳（販促）'!F130)</f>
        <v/>
      </c>
      <c r="G131" s="271" t="str">
        <f>IF('①7.積算内訳（販促）'!G130="","",'①7.積算内訳（販促）'!G130)</f>
        <v/>
      </c>
      <c r="H131" s="657" t="str">
        <f>IF('①7.積算内訳（販促）'!H130="","",'①7.積算内訳（販促）'!H130)</f>
        <v/>
      </c>
      <c r="I131" s="1570"/>
      <c r="J131" s="255" t="s">
        <v>191</v>
      </c>
      <c r="K131" s="253"/>
      <c r="L131" s="271" t="str">
        <f t="shared" si="76"/>
        <v/>
      </c>
      <c r="M131" s="271" t="str">
        <f>IF('⑦2.変更活動積算内訳（販促）'!M131="","",'⑦2.変更活動積算内訳（販促）'!M131)</f>
        <v/>
      </c>
      <c r="N131" s="271" t="str">
        <f>IF('⑦2.変更活動積算内訳（販促）'!N131="","",'⑦2.変更活動積算内訳（販促）'!N131)</f>
        <v/>
      </c>
      <c r="O131" s="271" t="str">
        <f>IF('⑦2.変更活動積算内訳（販促）'!O131="","",'⑦2.変更活動積算内訳（販促）'!O131)</f>
        <v/>
      </c>
      <c r="P131" s="1570"/>
      <c r="Q131" s="255" t="s">
        <v>191</v>
      </c>
      <c r="R131" s="253"/>
      <c r="S131" s="271" t="str">
        <f t="shared" si="77"/>
        <v/>
      </c>
      <c r="T131" s="254" t="str">
        <f t="shared" si="78"/>
        <v/>
      </c>
      <c r="U131" s="254" t="str">
        <f t="shared" si="79"/>
        <v/>
      </c>
      <c r="V131" s="254" t="str">
        <f t="shared" si="80"/>
        <v/>
      </c>
      <c r="W131" s="1171"/>
      <c r="X131" s="1168"/>
      <c r="Y131" s="1169"/>
      <c r="Z131" s="237"/>
    </row>
    <row r="132" spans="2:27" ht="19.5" hidden="1" customHeight="1">
      <c r="B132" s="1176"/>
      <c r="C132" s="252" t="s">
        <v>192</v>
      </c>
      <c r="D132" s="253"/>
      <c r="E132" s="271">
        <f t="shared" si="75"/>
        <v>0</v>
      </c>
      <c r="F132" s="271" t="str">
        <f>IF('①7.積算内訳（販促）'!F131="","",'①7.積算内訳（販促）'!F131)</f>
        <v/>
      </c>
      <c r="G132" s="271" t="str">
        <f>IF('①7.積算内訳（販促）'!G131="","",'①7.積算内訳（販促）'!G131)</f>
        <v/>
      </c>
      <c r="H132" s="657" t="str">
        <f>IF('①7.積算内訳（販促）'!H131="","",'①7.積算内訳（販促）'!H131)</f>
        <v/>
      </c>
      <c r="I132" s="1570"/>
      <c r="J132" s="252" t="s">
        <v>192</v>
      </c>
      <c r="K132" s="253"/>
      <c r="L132" s="271" t="str">
        <f t="shared" si="76"/>
        <v/>
      </c>
      <c r="M132" s="271" t="str">
        <f>IF('⑦2.変更活動積算内訳（販促）'!M132="","",'⑦2.変更活動積算内訳（販促）'!M132)</f>
        <v/>
      </c>
      <c r="N132" s="271" t="str">
        <f>IF('⑦2.変更活動積算内訳（販促）'!N132="","",'⑦2.変更活動積算内訳（販促）'!N132)</f>
        <v/>
      </c>
      <c r="O132" s="271" t="str">
        <f>IF('⑦2.変更活動積算内訳（販促）'!O132="","",'⑦2.変更活動積算内訳（販促）'!O132)</f>
        <v/>
      </c>
      <c r="P132" s="1570"/>
      <c r="Q132" s="252" t="s">
        <v>192</v>
      </c>
      <c r="R132" s="253"/>
      <c r="S132" s="271" t="str">
        <f t="shared" si="77"/>
        <v/>
      </c>
      <c r="T132" s="254" t="str">
        <f t="shared" si="78"/>
        <v/>
      </c>
      <c r="U132" s="254" t="str">
        <f t="shared" si="79"/>
        <v/>
      </c>
      <c r="V132" s="254" t="str">
        <f t="shared" si="80"/>
        <v/>
      </c>
      <c r="W132" s="1171"/>
      <c r="X132" s="1168"/>
      <c r="Y132" s="1169"/>
      <c r="Z132" s="240"/>
      <c r="AA132" s="213"/>
    </row>
    <row r="133" spans="2:27" ht="19.5" hidden="1" customHeight="1">
      <c r="B133" s="1176"/>
      <c r="C133" s="252" t="s">
        <v>193</v>
      </c>
      <c r="D133" s="253"/>
      <c r="E133" s="271">
        <f t="shared" si="75"/>
        <v>0</v>
      </c>
      <c r="F133" s="658" t="str">
        <f>IF('①7.積算内訳（販促）'!F132="","",'①7.積算内訳（販促）'!F132)</f>
        <v/>
      </c>
      <c r="G133" s="658" t="str">
        <f>IF('①7.積算内訳（販促）'!G132="","",'①7.積算内訳（販促）'!G132)</f>
        <v/>
      </c>
      <c r="H133" s="657" t="str">
        <f>IF('①7.積算内訳（販促）'!H132="","",'①7.積算内訳（販促）'!H132)</f>
        <v/>
      </c>
      <c r="I133" s="1570"/>
      <c r="J133" s="252" t="s">
        <v>193</v>
      </c>
      <c r="K133" s="253"/>
      <c r="L133" s="271" t="str">
        <f t="shared" si="76"/>
        <v/>
      </c>
      <c r="M133" s="658" t="str">
        <f>IF('⑦2.変更活動積算内訳（販促）'!M133="","",'⑦2.変更活動積算内訳（販促）'!M133)</f>
        <v/>
      </c>
      <c r="N133" s="658" t="str">
        <f>IF('⑦2.変更活動積算内訳（販促）'!N133="","",'⑦2.変更活動積算内訳（販促）'!N133)</f>
        <v/>
      </c>
      <c r="O133" s="658" t="str">
        <f>IF('⑦2.変更活動積算内訳（販促）'!O133="","",'⑦2.変更活動積算内訳（販促）'!O133)</f>
        <v/>
      </c>
      <c r="P133" s="1570"/>
      <c r="Q133" s="252" t="s">
        <v>193</v>
      </c>
      <c r="R133" s="253"/>
      <c r="S133" s="271" t="str">
        <f t="shared" si="77"/>
        <v/>
      </c>
      <c r="T133" s="256" t="str">
        <f t="shared" si="78"/>
        <v/>
      </c>
      <c r="U133" s="256" t="str">
        <f t="shared" si="79"/>
        <v/>
      </c>
      <c r="V133" s="256" t="str">
        <f t="shared" si="80"/>
        <v/>
      </c>
      <c r="W133" s="1171"/>
      <c r="X133" s="1168"/>
      <c r="Y133" s="1169"/>
      <c r="Z133" s="240"/>
      <c r="AA133" s="213"/>
    </row>
    <row r="134" spans="2:27" ht="19.5" hidden="1" customHeight="1">
      <c r="B134" s="1176"/>
      <c r="C134" s="257" t="s">
        <v>194</v>
      </c>
      <c r="D134" s="253"/>
      <c r="E134" s="271">
        <f t="shared" si="75"/>
        <v>0</v>
      </c>
      <c r="F134" s="271" t="str">
        <f>IF('①7.積算内訳（販促）'!F133="","",'①7.積算内訳（販促）'!F133)</f>
        <v/>
      </c>
      <c r="G134" s="271" t="str">
        <f>IF('①7.積算内訳（販促）'!G133="","",'①7.積算内訳（販促）'!G133)</f>
        <v/>
      </c>
      <c r="H134" s="657" t="str">
        <f>IF('①7.積算内訳（販促）'!H133="","",'①7.積算内訳（販促）'!H133)</f>
        <v/>
      </c>
      <c r="I134" s="1570"/>
      <c r="J134" s="257" t="s">
        <v>194</v>
      </c>
      <c r="K134" s="253"/>
      <c r="L134" s="271" t="str">
        <f t="shared" si="76"/>
        <v/>
      </c>
      <c r="M134" s="271" t="str">
        <f>IF('⑦2.変更活動積算内訳（販促）'!M134="","",'⑦2.変更活動積算内訳（販促）'!M134)</f>
        <v/>
      </c>
      <c r="N134" s="271" t="str">
        <f>IF('⑦2.変更活動積算内訳（販促）'!N134="","",'⑦2.変更活動積算内訳（販促）'!N134)</f>
        <v/>
      </c>
      <c r="O134" s="271" t="str">
        <f>IF('⑦2.変更活動積算内訳（販促）'!O134="","",'⑦2.変更活動積算内訳（販促）'!O134)</f>
        <v/>
      </c>
      <c r="P134" s="1570"/>
      <c r="Q134" s="257" t="s">
        <v>194</v>
      </c>
      <c r="R134" s="253"/>
      <c r="S134" s="271" t="str">
        <f t="shared" si="77"/>
        <v/>
      </c>
      <c r="T134" s="254" t="str">
        <f t="shared" si="78"/>
        <v/>
      </c>
      <c r="U134" s="254" t="str">
        <f t="shared" si="79"/>
        <v/>
      </c>
      <c r="V134" s="254" t="str">
        <f t="shared" si="80"/>
        <v/>
      </c>
      <c r="W134" s="1171"/>
      <c r="X134" s="1168"/>
      <c r="Y134" s="1169"/>
      <c r="Z134" s="240"/>
      <c r="AA134" s="213"/>
    </row>
    <row r="135" spans="2:27" ht="19.5" hidden="1" customHeight="1">
      <c r="B135" s="1176"/>
      <c r="C135" s="252" t="s">
        <v>195</v>
      </c>
      <c r="D135" s="253"/>
      <c r="E135" s="271">
        <f t="shared" si="75"/>
        <v>0</v>
      </c>
      <c r="F135" s="271" t="str">
        <f>IF('①7.積算内訳（販促）'!F134="","",'①7.積算内訳（販促）'!F134)</f>
        <v/>
      </c>
      <c r="G135" s="271" t="str">
        <f>IF('①7.積算内訳（販促）'!G134="","",'①7.積算内訳（販促）'!G134)</f>
        <v/>
      </c>
      <c r="H135" s="657" t="str">
        <f>IF('①7.積算内訳（販促）'!H134="","",'①7.積算内訳（販促）'!H134)</f>
        <v/>
      </c>
      <c r="I135" s="1570"/>
      <c r="J135" s="252" t="s">
        <v>195</v>
      </c>
      <c r="K135" s="253"/>
      <c r="L135" s="271" t="str">
        <f t="shared" si="76"/>
        <v/>
      </c>
      <c r="M135" s="271" t="str">
        <f>IF('⑦2.変更活動積算内訳（販促）'!M135="","",'⑦2.変更活動積算内訳（販促）'!M135)</f>
        <v/>
      </c>
      <c r="N135" s="271" t="str">
        <f>IF('⑦2.変更活動積算内訳（販促）'!N135="","",'⑦2.変更活動積算内訳（販促）'!N135)</f>
        <v/>
      </c>
      <c r="O135" s="271" t="str">
        <f>IF('⑦2.変更活動積算内訳（販促）'!O135="","",'⑦2.変更活動積算内訳（販促）'!O135)</f>
        <v/>
      </c>
      <c r="P135" s="1570"/>
      <c r="Q135" s="252" t="s">
        <v>195</v>
      </c>
      <c r="R135" s="253"/>
      <c r="S135" s="271" t="str">
        <f t="shared" si="77"/>
        <v/>
      </c>
      <c r="T135" s="254" t="str">
        <f t="shared" si="78"/>
        <v/>
      </c>
      <c r="U135" s="254" t="str">
        <f t="shared" si="79"/>
        <v/>
      </c>
      <c r="V135" s="254" t="str">
        <f t="shared" si="80"/>
        <v/>
      </c>
      <c r="W135" s="1171"/>
      <c r="X135" s="1168"/>
      <c r="Y135" s="1169"/>
      <c r="Z135" s="240"/>
      <c r="AA135" s="213"/>
    </row>
    <row r="136" spans="2:27" ht="19.5" hidden="1" customHeight="1" thickBot="1">
      <c r="B136" s="1177"/>
      <c r="C136" s="258" t="s">
        <v>196</v>
      </c>
      <c r="D136" s="662" t="str">
        <f>IF('①7.積算内訳（販促）'!D135="","",'①7.積算内訳（販促）'!D135)</f>
        <v/>
      </c>
      <c r="E136" s="272">
        <f>SUM(F136:H136)</f>
        <v>0</v>
      </c>
      <c r="F136" s="272" t="str">
        <f>IF('①7.積算内訳（販促）'!F135="","",'①7.積算内訳（販促）'!F135)</f>
        <v/>
      </c>
      <c r="G136" s="272" t="str">
        <f>IF('①7.積算内訳（販促）'!G135="","",'①7.積算内訳（販促）'!G135)</f>
        <v/>
      </c>
      <c r="H136" s="659" t="str">
        <f>IF('①7.積算内訳（販促）'!H135="","",'①7.積算内訳（販促）'!H135)</f>
        <v/>
      </c>
      <c r="I136" s="1571"/>
      <c r="J136" s="258" t="s">
        <v>196</v>
      </c>
      <c r="K136" s="259"/>
      <c r="L136" s="272" t="str">
        <f t="shared" si="76"/>
        <v/>
      </c>
      <c r="M136" s="272" t="str">
        <f>IF('⑦2.変更活動積算内訳（販促）'!M136="","",'⑦2.変更活動積算内訳（販促）'!M136)</f>
        <v/>
      </c>
      <c r="N136" s="272" t="str">
        <f>IF('⑦2.変更活動積算内訳（販促）'!N136="","",'⑦2.変更活動積算内訳（販促）'!N136)</f>
        <v/>
      </c>
      <c r="O136" s="272" t="str">
        <f>IF('⑦2.変更活動積算内訳（販促）'!O136="","",'⑦2.変更活動積算内訳（販促）'!O136)</f>
        <v/>
      </c>
      <c r="P136" s="1571"/>
      <c r="Q136" s="258" t="s">
        <v>196</v>
      </c>
      <c r="R136" s="259"/>
      <c r="S136" s="272" t="str">
        <f t="shared" si="77"/>
        <v/>
      </c>
      <c r="T136" s="260" t="str">
        <f t="shared" si="78"/>
        <v/>
      </c>
      <c r="U136" s="260" t="str">
        <f t="shared" si="79"/>
        <v/>
      </c>
      <c r="V136" s="260" t="str">
        <f t="shared" si="80"/>
        <v/>
      </c>
      <c r="W136" s="1172"/>
      <c r="X136" s="1193"/>
      <c r="Y136" s="1194"/>
      <c r="Z136" s="240"/>
      <c r="AA136" s="213"/>
    </row>
    <row r="137" spans="2:27" ht="40.5" hidden="1" customHeight="1">
      <c r="B137" s="368" t="str">
        <f>IF('①4.事業内容（販促）'!B18="","",'①4.事業内容（販促）'!B18)</f>
        <v/>
      </c>
      <c r="C137" s="1199" t="str">
        <f>IF('①4.事業内容（販促）'!C18="","",'①4.事業内容（販促）'!C18)</f>
        <v/>
      </c>
      <c r="D137" s="1200"/>
      <c r="E137" s="267">
        <f>SUM(E138:E146)</f>
        <v>0</v>
      </c>
      <c r="F137" s="267">
        <f>SUM(F138:F146)</f>
        <v>0</v>
      </c>
      <c r="G137" s="267">
        <f>SUM(G138:G146)</f>
        <v>0</v>
      </c>
      <c r="H137" s="660">
        <f>SUM(H138:H146)</f>
        <v>0</v>
      </c>
      <c r="I137" s="664" t="str">
        <f>IF(B137="","",IF(I138="中止","",B137))</f>
        <v/>
      </c>
      <c r="J137" s="1199" t="str">
        <f>IF('⑦2.変更活動積算内訳（販促）'!J137="","",'⑦2.変更活動積算内訳（販促）'!J137)</f>
        <v/>
      </c>
      <c r="K137" s="1200" t="str">
        <f>IF('⑦2.変更活動積算内訳（PR）'!K137="","",'⑦2.変更活動積算内訳（PR）'!K137)</f>
        <v/>
      </c>
      <c r="L137" s="267" t="str">
        <f>IF(SUM(L138:L146)=0,"",SUM(L138:L146))</f>
        <v/>
      </c>
      <c r="M137" s="267" t="str">
        <f>IF(SUM(M138:M146)=0,"",SUM(M138:M146))</f>
        <v/>
      </c>
      <c r="N137" s="267" t="str">
        <f>IF(SUM(N138:N146)=0,"",SUM(N138:N146))</f>
        <v/>
      </c>
      <c r="O137" s="267" t="str">
        <f>IF(SUM(O138:O146)=0,"",SUM(O138:O146))</f>
        <v/>
      </c>
      <c r="P137" s="664" t="str">
        <f>IF(I137="","",IF('⑧1.活動計画変更（販促）'!B138="報告済","報告済",I137))</f>
        <v/>
      </c>
      <c r="Q137" s="1199" t="str">
        <f>IF(J137="","",IF('⑧1.活動計画変更（販促）'!C47="変更",'⑧1.活動計画変更（販促）'!D47,IF('⑧1.活動計画変更（販促）'!C47="中止","",'⑧2.変更活動積算内訳（販促）'!J137)))</f>
        <v/>
      </c>
      <c r="R137" s="1200"/>
      <c r="S137" s="269" t="str">
        <f>IF(SUM(S138:S146)=0,"",SUM(S138:S146))</f>
        <v/>
      </c>
      <c r="T137" s="269" t="str">
        <f>IF(SUM(T138:T146)=0,"",SUM(T138:T146))</f>
        <v/>
      </c>
      <c r="U137" s="269" t="str">
        <f>IF(SUM(U138:U146)=0,"",SUM(U138:U146))</f>
        <v/>
      </c>
      <c r="V137" s="269" t="str">
        <f>IF(SUM(V138:V146)=0,"",SUM(V138:V146))</f>
        <v/>
      </c>
      <c r="W137" s="262"/>
      <c r="X137" s="1197"/>
      <c r="Y137" s="1198"/>
      <c r="Z137" s="237"/>
    </row>
    <row r="138" spans="2:27" ht="19.5" hidden="1" customHeight="1">
      <c r="B138" s="1175"/>
      <c r="C138" s="249" t="s">
        <v>188</v>
      </c>
      <c r="D138" s="250"/>
      <c r="E138" s="270">
        <f>SUM(F138:H138)</f>
        <v>0</v>
      </c>
      <c r="F138" s="270" t="str">
        <f>IF('①7.積算内訳（販促）'!F137="","",'①7.積算内訳（販促）'!F137)</f>
        <v/>
      </c>
      <c r="G138" s="270" t="str">
        <f>IF('①7.積算内訳（販促）'!G137="","",'①7.積算内訳（販促）'!G137)</f>
        <v/>
      </c>
      <c r="H138" s="656" t="str">
        <f>IF('①7.積算内訳（販促）'!H137="","",'①7.積算内訳（販促）'!H137)</f>
        <v/>
      </c>
      <c r="I138" s="1569" t="str">
        <f>IF('⑦1.活動計画変更（販促）'!C33="選択","",IF('⑦1.活動計画変更（販促）'!C33="変更",'⑦1.活動計画変更（販促）'!C33,IF('⑦1.活動計画変更（販促）'!C33="中止","中止","")))</f>
        <v/>
      </c>
      <c r="J138" s="249" t="s">
        <v>188</v>
      </c>
      <c r="K138" s="250"/>
      <c r="L138" s="270" t="str">
        <f>IF(SUM(M138:O138)=0,"",SUM(M138:O138))</f>
        <v/>
      </c>
      <c r="M138" s="270" t="str">
        <f>IF('⑦2.変更活動積算内訳（販促）'!M138="","",'⑦2.変更活動積算内訳（販促）'!M138)</f>
        <v/>
      </c>
      <c r="N138" s="270" t="str">
        <f>IF('⑦2.変更活動積算内訳（販促）'!N138="","",'⑦2.変更活動積算内訳（販促）'!N138)</f>
        <v/>
      </c>
      <c r="O138" s="270" t="str">
        <f>IF('⑦2.変更活動積算内訳（販促）'!O138="","",'⑦2.変更活動積算内訳（販促）'!O138)</f>
        <v/>
      </c>
      <c r="P138" s="1569" t="str">
        <f>IF('⑧1.活動計画変更（販促）'!C47="選択","",IF('⑧1.活動計画変更（販促）'!C47="変更",'⑧1.活動計画変更（販促）'!C47,IF('⑧1.活動計画変更（販促）'!C47="中止","中止","")))</f>
        <v/>
      </c>
      <c r="Q138" s="249" t="s">
        <v>188</v>
      </c>
      <c r="R138" s="250"/>
      <c r="S138" s="270" t="str">
        <f>IF(SUM(T138:V138)=0,"",SUM(T138:V138))</f>
        <v/>
      </c>
      <c r="T138" s="251" t="str">
        <f>IF(M138="","",IF(P$138="中止","",M138))</f>
        <v/>
      </c>
      <c r="U138" s="251" t="str">
        <f>IF(N138="","",IF(P$138="中止","",N138))</f>
        <v/>
      </c>
      <c r="V138" s="251" t="str">
        <f>IF(O138="","",IF(P$138="中止","",O138))</f>
        <v/>
      </c>
      <c r="W138" s="1186"/>
      <c r="X138" s="1173"/>
      <c r="Y138" s="1174"/>
      <c r="Z138" s="237"/>
    </row>
    <row r="139" spans="2:27" ht="19.5" hidden="1" customHeight="1">
      <c r="B139" s="1176"/>
      <c r="C139" s="252" t="s">
        <v>189</v>
      </c>
      <c r="D139" s="253"/>
      <c r="E139" s="271">
        <f t="shared" ref="E139:E145" si="81">SUM(F139:H139)</f>
        <v>0</v>
      </c>
      <c r="F139" s="271" t="str">
        <f>IF('①7.積算内訳（販促）'!F138="","",'①7.積算内訳（販促）'!F138)</f>
        <v/>
      </c>
      <c r="G139" s="271" t="str">
        <f>IF('①7.積算内訳（販促）'!G138="","",'①7.積算内訳（販促）'!G138)</f>
        <v/>
      </c>
      <c r="H139" s="657" t="str">
        <f>IF('①7.積算内訳（販促）'!H138="","",'①7.積算内訳（販促）'!H138)</f>
        <v/>
      </c>
      <c r="I139" s="1570"/>
      <c r="J139" s="252" t="s">
        <v>189</v>
      </c>
      <c r="K139" s="253"/>
      <c r="L139" s="271" t="str">
        <f t="shared" ref="L139:L146" si="82">IF(SUM(M139:O139)=0,"",SUM(M139:O139))</f>
        <v/>
      </c>
      <c r="M139" s="271" t="str">
        <f>IF('⑦2.変更活動積算内訳（販促）'!M139="","",'⑦2.変更活動積算内訳（販促）'!M139)</f>
        <v/>
      </c>
      <c r="N139" s="271" t="str">
        <f>IF('⑦2.変更活動積算内訳（販促）'!N139="","",'⑦2.変更活動積算内訳（販促）'!N139)</f>
        <v/>
      </c>
      <c r="O139" s="271" t="str">
        <f>IF('⑦2.変更活動積算内訳（販促）'!O139="","",'⑦2.変更活動積算内訳（販促）'!O139)</f>
        <v/>
      </c>
      <c r="P139" s="1570"/>
      <c r="Q139" s="252" t="s">
        <v>189</v>
      </c>
      <c r="R139" s="253"/>
      <c r="S139" s="271" t="str">
        <f t="shared" ref="S139:S146" si="83">IF(SUM(T139:V139)=0,"",SUM(T139:V139))</f>
        <v/>
      </c>
      <c r="T139" s="254" t="str">
        <f t="shared" ref="T139:T146" si="84">IF(M139="","",IF(P$138="中止","",M139))</f>
        <v/>
      </c>
      <c r="U139" s="254" t="str">
        <f t="shared" ref="U139:U146" si="85">IF(N139="","",IF(P$138="中止","",N139))</f>
        <v/>
      </c>
      <c r="V139" s="254" t="str">
        <f t="shared" ref="V139:V146" si="86">IF(O139="","",IF(P$138="中止","",O139))</f>
        <v/>
      </c>
      <c r="W139" s="1171"/>
      <c r="X139" s="1168"/>
      <c r="Y139" s="1169"/>
      <c r="Z139" s="240"/>
      <c r="AA139" s="213"/>
    </row>
    <row r="140" spans="2:27" ht="19.5" hidden="1" customHeight="1">
      <c r="B140" s="1176"/>
      <c r="C140" s="252" t="s">
        <v>190</v>
      </c>
      <c r="D140" s="253"/>
      <c r="E140" s="271">
        <f t="shared" si="81"/>
        <v>0</v>
      </c>
      <c r="F140" s="271" t="str">
        <f>IF('①7.積算内訳（販促）'!F139="","",'①7.積算内訳（販促）'!F139)</f>
        <v/>
      </c>
      <c r="G140" s="271" t="str">
        <f>IF('①7.積算内訳（販促）'!G139="","",'①7.積算内訳（販促）'!G139)</f>
        <v/>
      </c>
      <c r="H140" s="657" t="str">
        <f>IF('①7.積算内訳（販促）'!H139="","",'①7.積算内訳（販促）'!H139)</f>
        <v/>
      </c>
      <c r="I140" s="1570"/>
      <c r="J140" s="252" t="s">
        <v>190</v>
      </c>
      <c r="K140" s="253"/>
      <c r="L140" s="271" t="str">
        <f t="shared" si="82"/>
        <v/>
      </c>
      <c r="M140" s="271" t="str">
        <f>IF('⑦2.変更活動積算内訳（販促）'!M140="","",'⑦2.変更活動積算内訳（販促）'!M140)</f>
        <v/>
      </c>
      <c r="N140" s="271" t="str">
        <f>IF('⑦2.変更活動積算内訳（販促）'!N140="","",'⑦2.変更活動積算内訳（販促）'!N140)</f>
        <v/>
      </c>
      <c r="O140" s="271" t="str">
        <f>IF('⑦2.変更活動積算内訳（販促）'!O140="","",'⑦2.変更活動積算内訳（販促）'!O140)</f>
        <v/>
      </c>
      <c r="P140" s="1570"/>
      <c r="Q140" s="252" t="s">
        <v>190</v>
      </c>
      <c r="R140" s="253"/>
      <c r="S140" s="271" t="str">
        <f t="shared" si="83"/>
        <v/>
      </c>
      <c r="T140" s="254" t="str">
        <f t="shared" si="84"/>
        <v/>
      </c>
      <c r="U140" s="254" t="str">
        <f t="shared" si="85"/>
        <v/>
      </c>
      <c r="V140" s="254" t="str">
        <f t="shared" si="86"/>
        <v/>
      </c>
      <c r="W140" s="1171"/>
      <c r="X140" s="1168"/>
      <c r="Y140" s="1169"/>
      <c r="Z140" s="240"/>
      <c r="AA140" s="213"/>
    </row>
    <row r="141" spans="2:27" ht="19.5" hidden="1" customHeight="1">
      <c r="B141" s="1176"/>
      <c r="C141" s="255" t="s">
        <v>191</v>
      </c>
      <c r="D141" s="253"/>
      <c r="E141" s="271">
        <f t="shared" si="81"/>
        <v>0</v>
      </c>
      <c r="F141" s="271" t="str">
        <f>IF('①7.積算内訳（販促）'!F140="","",'①7.積算内訳（販促）'!F140)</f>
        <v/>
      </c>
      <c r="G141" s="271" t="str">
        <f>IF('①7.積算内訳（販促）'!G140="","",'①7.積算内訳（販促）'!G140)</f>
        <v/>
      </c>
      <c r="H141" s="657" t="str">
        <f>IF('①7.積算内訳（販促）'!H140="","",'①7.積算内訳（販促）'!H140)</f>
        <v/>
      </c>
      <c r="I141" s="1570"/>
      <c r="J141" s="255" t="s">
        <v>191</v>
      </c>
      <c r="K141" s="253"/>
      <c r="L141" s="271" t="str">
        <f t="shared" si="82"/>
        <v/>
      </c>
      <c r="M141" s="271" t="str">
        <f>IF('⑦2.変更活動積算内訳（販促）'!M141="","",'⑦2.変更活動積算内訳（販促）'!M141)</f>
        <v/>
      </c>
      <c r="N141" s="271" t="str">
        <f>IF('⑦2.変更活動積算内訳（販促）'!N141="","",'⑦2.変更活動積算内訳（販促）'!N141)</f>
        <v/>
      </c>
      <c r="O141" s="271" t="str">
        <f>IF('⑦2.変更活動積算内訳（販促）'!O141="","",'⑦2.変更活動積算内訳（販促）'!O141)</f>
        <v/>
      </c>
      <c r="P141" s="1570"/>
      <c r="Q141" s="255" t="s">
        <v>191</v>
      </c>
      <c r="R141" s="253"/>
      <c r="S141" s="271" t="str">
        <f t="shared" si="83"/>
        <v/>
      </c>
      <c r="T141" s="254" t="str">
        <f t="shared" si="84"/>
        <v/>
      </c>
      <c r="U141" s="254" t="str">
        <f t="shared" si="85"/>
        <v/>
      </c>
      <c r="V141" s="254" t="str">
        <f t="shared" si="86"/>
        <v/>
      </c>
      <c r="W141" s="1171"/>
      <c r="X141" s="1168"/>
      <c r="Y141" s="1169"/>
      <c r="Z141" s="240"/>
      <c r="AA141" s="213"/>
    </row>
    <row r="142" spans="2:27" ht="19.5" hidden="1" customHeight="1">
      <c r="B142" s="1176"/>
      <c r="C142" s="252" t="s">
        <v>192</v>
      </c>
      <c r="D142" s="253"/>
      <c r="E142" s="271">
        <f t="shared" si="81"/>
        <v>0</v>
      </c>
      <c r="F142" s="271" t="str">
        <f>IF('①7.積算内訳（販促）'!F141="","",'①7.積算内訳（販促）'!F141)</f>
        <v/>
      </c>
      <c r="G142" s="271" t="str">
        <f>IF('①7.積算内訳（販促）'!G141="","",'①7.積算内訳（販促）'!G141)</f>
        <v/>
      </c>
      <c r="H142" s="657" t="str">
        <f>IF('①7.積算内訳（販促）'!H141="","",'①7.積算内訳（販促）'!H141)</f>
        <v/>
      </c>
      <c r="I142" s="1570"/>
      <c r="J142" s="252" t="s">
        <v>192</v>
      </c>
      <c r="K142" s="253"/>
      <c r="L142" s="271" t="str">
        <f t="shared" si="82"/>
        <v/>
      </c>
      <c r="M142" s="271" t="str">
        <f>IF('⑦2.変更活動積算内訳（販促）'!M142="","",'⑦2.変更活動積算内訳（販促）'!M142)</f>
        <v/>
      </c>
      <c r="N142" s="271" t="str">
        <f>IF('⑦2.変更活動積算内訳（販促）'!N142="","",'⑦2.変更活動積算内訳（販促）'!N142)</f>
        <v/>
      </c>
      <c r="O142" s="271" t="str">
        <f>IF('⑦2.変更活動積算内訳（販促）'!O142="","",'⑦2.変更活動積算内訳（販促）'!O142)</f>
        <v/>
      </c>
      <c r="P142" s="1570"/>
      <c r="Q142" s="252" t="s">
        <v>192</v>
      </c>
      <c r="R142" s="253"/>
      <c r="S142" s="271" t="str">
        <f t="shared" si="83"/>
        <v/>
      </c>
      <c r="T142" s="254" t="str">
        <f t="shared" si="84"/>
        <v/>
      </c>
      <c r="U142" s="254" t="str">
        <f t="shared" si="85"/>
        <v/>
      </c>
      <c r="V142" s="254" t="str">
        <f t="shared" si="86"/>
        <v/>
      </c>
      <c r="W142" s="1171"/>
      <c r="X142" s="1168"/>
      <c r="Y142" s="1169"/>
      <c r="Z142" s="237"/>
    </row>
    <row r="143" spans="2:27" ht="19.5" hidden="1" customHeight="1">
      <c r="B143" s="1176"/>
      <c r="C143" s="252" t="s">
        <v>193</v>
      </c>
      <c r="D143" s="253"/>
      <c r="E143" s="271">
        <f t="shared" si="81"/>
        <v>0</v>
      </c>
      <c r="F143" s="658" t="str">
        <f>IF('①7.積算内訳（販促）'!F142="","",'①7.積算内訳（販促）'!F142)</f>
        <v/>
      </c>
      <c r="G143" s="658" t="str">
        <f>IF('①7.積算内訳（販促）'!G142="","",'①7.積算内訳（販促）'!G142)</f>
        <v/>
      </c>
      <c r="H143" s="657" t="str">
        <f>IF('①7.積算内訳（販促）'!H142="","",'①7.積算内訳（販促）'!H142)</f>
        <v/>
      </c>
      <c r="I143" s="1570"/>
      <c r="J143" s="252" t="s">
        <v>193</v>
      </c>
      <c r="K143" s="253"/>
      <c r="L143" s="271" t="str">
        <f t="shared" si="82"/>
        <v/>
      </c>
      <c r="M143" s="658" t="str">
        <f>IF('⑦2.変更活動積算内訳（販促）'!M143="","",'⑦2.変更活動積算内訳（販促）'!M143)</f>
        <v/>
      </c>
      <c r="N143" s="658" t="str">
        <f>IF('⑦2.変更活動積算内訳（販促）'!N143="","",'⑦2.変更活動積算内訳（販促）'!N143)</f>
        <v/>
      </c>
      <c r="O143" s="658" t="str">
        <f>IF('⑦2.変更活動積算内訳（販促）'!O143="","",'⑦2.変更活動積算内訳（販促）'!O143)</f>
        <v/>
      </c>
      <c r="P143" s="1570"/>
      <c r="Q143" s="252" t="s">
        <v>193</v>
      </c>
      <c r="R143" s="253"/>
      <c r="S143" s="271" t="str">
        <f t="shared" si="83"/>
        <v/>
      </c>
      <c r="T143" s="256" t="str">
        <f t="shared" si="84"/>
        <v/>
      </c>
      <c r="U143" s="256" t="str">
        <f t="shared" si="85"/>
        <v/>
      </c>
      <c r="V143" s="256" t="str">
        <f t="shared" si="86"/>
        <v/>
      </c>
      <c r="W143" s="1171"/>
      <c r="X143" s="1191"/>
      <c r="Y143" s="1192"/>
      <c r="Z143" s="237"/>
    </row>
    <row r="144" spans="2:27" ht="19.5" hidden="1" customHeight="1">
      <c r="B144" s="1176"/>
      <c r="C144" s="257" t="s">
        <v>194</v>
      </c>
      <c r="D144" s="253"/>
      <c r="E144" s="271">
        <f t="shared" si="81"/>
        <v>0</v>
      </c>
      <c r="F144" s="271" t="str">
        <f>IF('①7.積算内訳（販促）'!F143="","",'①7.積算内訳（販促）'!F143)</f>
        <v/>
      </c>
      <c r="G144" s="271" t="str">
        <f>IF('①7.積算内訳（販促）'!G143="","",'①7.積算内訳（販促）'!G143)</f>
        <v/>
      </c>
      <c r="H144" s="657" t="str">
        <f>IF('①7.積算内訳（販促）'!H143="","",'①7.積算内訳（販促）'!H143)</f>
        <v/>
      </c>
      <c r="I144" s="1570"/>
      <c r="J144" s="257" t="s">
        <v>194</v>
      </c>
      <c r="K144" s="253"/>
      <c r="L144" s="271" t="str">
        <f t="shared" si="82"/>
        <v/>
      </c>
      <c r="M144" s="271" t="str">
        <f>IF('⑦2.変更活動積算内訳（販促）'!M144="","",'⑦2.変更活動積算内訳（販促）'!M144)</f>
        <v/>
      </c>
      <c r="N144" s="271" t="str">
        <f>IF('⑦2.変更活動積算内訳（販促）'!N144="","",'⑦2.変更活動積算内訳（販促）'!N144)</f>
        <v/>
      </c>
      <c r="O144" s="271" t="str">
        <f>IF('⑦2.変更活動積算内訳（販促）'!O144="","",'⑦2.変更活動積算内訳（販促）'!O144)</f>
        <v/>
      </c>
      <c r="P144" s="1570"/>
      <c r="Q144" s="257" t="s">
        <v>194</v>
      </c>
      <c r="R144" s="253"/>
      <c r="S144" s="271" t="str">
        <f t="shared" si="83"/>
        <v/>
      </c>
      <c r="T144" s="254" t="str">
        <f t="shared" si="84"/>
        <v/>
      </c>
      <c r="U144" s="254" t="str">
        <f t="shared" si="85"/>
        <v/>
      </c>
      <c r="V144" s="254" t="str">
        <f t="shared" si="86"/>
        <v/>
      </c>
      <c r="W144" s="1171"/>
      <c r="X144" s="1168"/>
      <c r="Y144" s="1169"/>
      <c r="Z144" s="237"/>
    </row>
    <row r="145" spans="2:27" ht="19.5" hidden="1" customHeight="1">
      <c r="B145" s="1176"/>
      <c r="C145" s="252" t="s">
        <v>195</v>
      </c>
      <c r="D145" s="253"/>
      <c r="E145" s="271">
        <f t="shared" si="81"/>
        <v>0</v>
      </c>
      <c r="F145" s="271" t="str">
        <f>IF('①7.積算内訳（販促）'!F144="","",'①7.積算内訳（販促）'!F144)</f>
        <v/>
      </c>
      <c r="G145" s="271" t="str">
        <f>IF('①7.積算内訳（販促）'!G144="","",'①7.積算内訳（販促）'!G144)</f>
        <v/>
      </c>
      <c r="H145" s="657" t="str">
        <f>IF('①7.積算内訳（販促）'!H144="","",'①7.積算内訳（販促）'!H144)</f>
        <v/>
      </c>
      <c r="I145" s="1570"/>
      <c r="J145" s="252" t="s">
        <v>195</v>
      </c>
      <c r="K145" s="253"/>
      <c r="L145" s="271" t="str">
        <f t="shared" si="82"/>
        <v/>
      </c>
      <c r="M145" s="271" t="str">
        <f>IF('⑦2.変更活動積算内訳（販促）'!M145="","",'⑦2.変更活動積算内訳（販促）'!M145)</f>
        <v/>
      </c>
      <c r="N145" s="271" t="str">
        <f>IF('⑦2.変更活動積算内訳（販促）'!N145="","",'⑦2.変更活動積算内訳（販促）'!N145)</f>
        <v/>
      </c>
      <c r="O145" s="271" t="str">
        <f>IF('⑦2.変更活動積算内訳（販促）'!O145="","",'⑦2.変更活動積算内訳（販促）'!O145)</f>
        <v/>
      </c>
      <c r="P145" s="1570"/>
      <c r="Q145" s="252" t="s">
        <v>195</v>
      </c>
      <c r="R145" s="253"/>
      <c r="S145" s="271" t="str">
        <f t="shared" si="83"/>
        <v/>
      </c>
      <c r="T145" s="254" t="str">
        <f t="shared" si="84"/>
        <v/>
      </c>
      <c r="U145" s="254" t="str">
        <f t="shared" si="85"/>
        <v/>
      </c>
      <c r="V145" s="254" t="str">
        <f t="shared" si="86"/>
        <v/>
      </c>
      <c r="W145" s="1171"/>
      <c r="X145" s="1168"/>
      <c r="Y145" s="1169"/>
      <c r="Z145" s="237"/>
    </row>
    <row r="146" spans="2:27" ht="19.5" hidden="1" customHeight="1" thickBot="1">
      <c r="B146" s="1177"/>
      <c r="C146" s="258" t="s">
        <v>196</v>
      </c>
      <c r="D146" s="662" t="str">
        <f>IF('①7.積算内訳（販促）'!D145="","",'①7.積算内訳（販促）'!D145)</f>
        <v/>
      </c>
      <c r="E146" s="272">
        <f>SUM(F146:H146)</f>
        <v>0</v>
      </c>
      <c r="F146" s="272" t="str">
        <f>IF('①7.積算内訳（販促）'!F145="","",'①7.積算内訳（販促）'!F145)</f>
        <v/>
      </c>
      <c r="G146" s="272" t="str">
        <f>IF('①7.積算内訳（販促）'!G145="","",'①7.積算内訳（販促）'!G145)</f>
        <v/>
      </c>
      <c r="H146" s="659" t="str">
        <f>IF('①7.積算内訳（販促）'!H145="","",'①7.積算内訳（販促）'!H145)</f>
        <v/>
      </c>
      <c r="I146" s="1571"/>
      <c r="J146" s="258" t="s">
        <v>196</v>
      </c>
      <c r="K146" s="259"/>
      <c r="L146" s="272" t="str">
        <f t="shared" si="82"/>
        <v/>
      </c>
      <c r="M146" s="272" t="str">
        <f>IF('⑦2.変更活動積算内訳（販促）'!M146="","",'⑦2.変更活動積算内訳（販促）'!M146)</f>
        <v/>
      </c>
      <c r="N146" s="272" t="str">
        <f>IF('⑦2.変更活動積算内訳（販促）'!N146="","",'⑦2.変更活動積算内訳（販促）'!N146)</f>
        <v/>
      </c>
      <c r="O146" s="272" t="str">
        <f>IF('⑦2.変更活動積算内訳（販促）'!O146="","",'⑦2.変更活動積算内訳（販促）'!O146)</f>
        <v/>
      </c>
      <c r="P146" s="1571"/>
      <c r="Q146" s="258" t="s">
        <v>196</v>
      </c>
      <c r="R146" s="259"/>
      <c r="S146" s="272" t="str">
        <f t="shared" si="83"/>
        <v/>
      </c>
      <c r="T146" s="260" t="str">
        <f t="shared" si="84"/>
        <v/>
      </c>
      <c r="U146" s="260" t="str">
        <f t="shared" si="85"/>
        <v/>
      </c>
      <c r="V146" s="260" t="str">
        <f t="shared" si="86"/>
        <v/>
      </c>
      <c r="W146" s="1172"/>
      <c r="X146" s="1189"/>
      <c r="Y146" s="1190"/>
      <c r="Z146" s="237"/>
    </row>
    <row r="147" spans="2:27" ht="37.5" hidden="1" customHeight="1">
      <c r="B147" s="368" t="str">
        <f>IF('①4.事業内容（販促）'!B19="","",'①4.事業内容（販促）'!B19)</f>
        <v/>
      </c>
      <c r="C147" s="1199" t="str">
        <f>IF('①4.事業内容（販促）'!C19="","",'①4.事業内容（販促）'!C19)</f>
        <v/>
      </c>
      <c r="D147" s="1200"/>
      <c r="E147" s="267">
        <f>SUM(E148:E156)</f>
        <v>0</v>
      </c>
      <c r="F147" s="267">
        <f>SUM(F148:F156)</f>
        <v>0</v>
      </c>
      <c r="G147" s="267">
        <f>SUM(G148:G156)</f>
        <v>0</v>
      </c>
      <c r="H147" s="660">
        <f>SUM(H148:H156)</f>
        <v>0</v>
      </c>
      <c r="I147" s="664" t="str">
        <f>IF(B147="","",IF(I148="中止","",B147))</f>
        <v/>
      </c>
      <c r="J147" s="1199" t="str">
        <f>IF('⑦2.変更活動積算内訳（販促）'!J147="","",'⑦2.変更活動積算内訳（販促）'!J147)</f>
        <v/>
      </c>
      <c r="K147" s="1200" t="str">
        <f>IF('⑦2.変更活動積算内訳（PR）'!K147="","",'⑦2.変更活動積算内訳（PR）'!K147)</f>
        <v/>
      </c>
      <c r="L147" s="267" t="str">
        <f>IF(SUM(L148:L156)=0,"",SUM(L148:L156))</f>
        <v/>
      </c>
      <c r="M147" s="267" t="str">
        <f>IF(SUM(M148:M156)=0,"",SUM(M148:M156))</f>
        <v/>
      </c>
      <c r="N147" s="267" t="str">
        <f>IF(SUM(N148:N156)=0,"",SUM(N148:N156))</f>
        <v/>
      </c>
      <c r="O147" s="267" t="str">
        <f>IF(SUM(O148:O156)=0,"",SUM(O148:O156))</f>
        <v/>
      </c>
      <c r="P147" s="664" t="str">
        <f>IF(I147="","",IF('⑧1.活動計画変更（販促）'!B148="報告済","報告済",I147))</f>
        <v/>
      </c>
      <c r="Q147" s="1199" t="str">
        <f>IF(J147="","",IF('⑧1.活動計画変更（販促）'!C50="変更",'⑧1.活動計画変更（販促）'!D50,IF('⑧1.活動計画変更（販促）'!C50="中止","",'⑧2.変更活動積算内訳（販促）'!J147)))</f>
        <v/>
      </c>
      <c r="R147" s="1200"/>
      <c r="S147" s="269" t="str">
        <f>IF(SUM(S148:S156)=0,"",SUM(S148:S156))</f>
        <v/>
      </c>
      <c r="T147" s="269" t="str">
        <f>IF(SUM(T148:T156)=0,"",SUM(T148:T156))</f>
        <v/>
      </c>
      <c r="U147" s="269" t="str">
        <f>IF(SUM(U148:U156)=0,"",SUM(U148:U156))</f>
        <v/>
      </c>
      <c r="V147" s="269" t="str">
        <f>IF(SUM(V148:V156)=0,"",SUM(V148:V156))</f>
        <v/>
      </c>
      <c r="W147" s="261"/>
      <c r="X147" s="1195"/>
      <c r="Y147" s="1196"/>
      <c r="Z147" s="237"/>
    </row>
    <row r="148" spans="2:27" ht="19.5" hidden="1" customHeight="1">
      <c r="B148" s="1175"/>
      <c r="C148" s="249" t="s">
        <v>188</v>
      </c>
      <c r="D148" s="250"/>
      <c r="E148" s="270">
        <f>SUM(F148:H148)</f>
        <v>0</v>
      </c>
      <c r="F148" s="270" t="str">
        <f>IF('①7.積算内訳（販促）'!F147="","",'①7.積算内訳（販促）'!F147)</f>
        <v/>
      </c>
      <c r="G148" s="270" t="str">
        <f>IF('①7.積算内訳（販促）'!G147="","",'①7.積算内訳（販促）'!G147)</f>
        <v/>
      </c>
      <c r="H148" s="656" t="str">
        <f>IF('①7.積算内訳（販促）'!H147="","",'①7.積算内訳（販促）'!H147)</f>
        <v/>
      </c>
      <c r="I148" s="1569" t="str">
        <f>IF('⑦1.活動計画変更（販促）'!C35="選択","",IF('⑦1.活動計画変更（販促）'!C35="変更",'⑦1.活動計画変更（販促）'!C35,IF('⑦1.活動計画変更（販促）'!C35="中止","中止","")))</f>
        <v/>
      </c>
      <c r="J148" s="249" t="s">
        <v>188</v>
      </c>
      <c r="K148" s="250"/>
      <c r="L148" s="270" t="str">
        <f>IF(SUM(M148:O148)=0,"",SUM(M148:O148))</f>
        <v/>
      </c>
      <c r="M148" s="270" t="str">
        <f>IF('⑦2.変更活動積算内訳（販促）'!M148="","",'⑦2.変更活動積算内訳（販促）'!M148)</f>
        <v/>
      </c>
      <c r="N148" s="270" t="str">
        <f>IF('⑦2.変更活動積算内訳（販促）'!N148="","",'⑦2.変更活動積算内訳（販促）'!N148)</f>
        <v/>
      </c>
      <c r="O148" s="270" t="str">
        <f>IF('⑦2.変更活動積算内訳（販促）'!O148="","",'⑦2.変更活動積算内訳（販促）'!O148)</f>
        <v/>
      </c>
      <c r="P148" s="1569" t="str">
        <f>IF('⑧1.活動計画変更（販促）'!C50="選択","",IF('⑧1.活動計画変更（販促）'!C50="変更",'⑧1.活動計画変更（販促）'!C50,IF('⑧1.活動計画変更（販促）'!C50="中止","中止","")))</f>
        <v/>
      </c>
      <c r="Q148" s="249" t="s">
        <v>188</v>
      </c>
      <c r="R148" s="250"/>
      <c r="S148" s="270" t="str">
        <f>IF(SUM(T148:V148)=0,"",SUM(T148:V148))</f>
        <v/>
      </c>
      <c r="T148" s="251" t="str">
        <f>IF(M148="","",IF(P$148="中止","",M148))</f>
        <v/>
      </c>
      <c r="U148" s="251" t="str">
        <f>IF(N148="","",IF(P$148="中止","",N148))</f>
        <v/>
      </c>
      <c r="V148" s="251" t="str">
        <f>IF(O148="","",IF(P$148="中止","",O148))</f>
        <v/>
      </c>
      <c r="W148" s="1186"/>
      <c r="X148" s="1173"/>
      <c r="Y148" s="1174"/>
      <c r="Z148" s="240"/>
      <c r="AA148" s="213"/>
    </row>
    <row r="149" spans="2:27" ht="19.5" hidden="1" customHeight="1">
      <c r="B149" s="1176"/>
      <c r="C149" s="252" t="s">
        <v>189</v>
      </c>
      <c r="D149" s="253"/>
      <c r="E149" s="271">
        <f t="shared" ref="E149:E155" si="87">SUM(F149:H149)</f>
        <v>0</v>
      </c>
      <c r="F149" s="271" t="str">
        <f>IF('①7.積算内訳（販促）'!F148="","",'①7.積算内訳（販促）'!F148)</f>
        <v/>
      </c>
      <c r="G149" s="271" t="str">
        <f>IF('①7.積算内訳（販促）'!G148="","",'①7.積算内訳（販促）'!G148)</f>
        <v/>
      </c>
      <c r="H149" s="657" t="str">
        <f>IF('①7.積算内訳（販促）'!H148="","",'①7.積算内訳（販促）'!H148)</f>
        <v/>
      </c>
      <c r="I149" s="1570"/>
      <c r="J149" s="252" t="s">
        <v>189</v>
      </c>
      <c r="K149" s="253"/>
      <c r="L149" s="271" t="str">
        <f t="shared" ref="L149:L156" si="88">IF(SUM(M149:O149)=0,"",SUM(M149:O149))</f>
        <v/>
      </c>
      <c r="M149" s="271" t="str">
        <f>IF('⑦2.変更活動積算内訳（販促）'!M149="","",'⑦2.変更活動積算内訳（販促）'!M149)</f>
        <v/>
      </c>
      <c r="N149" s="271" t="str">
        <f>IF('⑦2.変更活動積算内訳（販促）'!N149="","",'⑦2.変更活動積算内訳（販促）'!N149)</f>
        <v/>
      </c>
      <c r="O149" s="271" t="str">
        <f>IF('⑦2.変更活動積算内訳（販促）'!O149="","",'⑦2.変更活動積算内訳（販促）'!O149)</f>
        <v/>
      </c>
      <c r="P149" s="1570"/>
      <c r="Q149" s="252" t="s">
        <v>189</v>
      </c>
      <c r="R149" s="253"/>
      <c r="S149" s="271" t="str">
        <f t="shared" ref="S149:S156" si="89">IF(SUM(T149:V149)=0,"",SUM(T149:V149))</f>
        <v/>
      </c>
      <c r="T149" s="254" t="str">
        <f t="shared" ref="T149:T156" si="90">IF(M149="","",IF(P$148="中止","",M149))</f>
        <v/>
      </c>
      <c r="U149" s="254" t="str">
        <f t="shared" ref="U149:U156" si="91">IF(N149="","",IF(P$148="中止","",N149))</f>
        <v/>
      </c>
      <c r="V149" s="254" t="str">
        <f t="shared" ref="V149:V156" si="92">IF(O149="","",IF(P$148="中止","",O149))</f>
        <v/>
      </c>
      <c r="W149" s="1171"/>
      <c r="X149" s="1168"/>
      <c r="Y149" s="1169"/>
      <c r="Z149" s="237"/>
    </row>
    <row r="150" spans="2:27" ht="19.5" hidden="1" customHeight="1">
      <c r="B150" s="1176"/>
      <c r="C150" s="252" t="s">
        <v>190</v>
      </c>
      <c r="D150" s="253"/>
      <c r="E150" s="271">
        <f t="shared" si="87"/>
        <v>0</v>
      </c>
      <c r="F150" s="271" t="str">
        <f>IF('①7.積算内訳（販促）'!F149="","",'①7.積算内訳（販促）'!F149)</f>
        <v/>
      </c>
      <c r="G150" s="271" t="str">
        <f>IF('①7.積算内訳（販促）'!G149="","",'①7.積算内訳（販促）'!G149)</f>
        <v/>
      </c>
      <c r="H150" s="657" t="str">
        <f>IF('①7.積算内訳（販促）'!H149="","",'①7.積算内訳（販促）'!H149)</f>
        <v/>
      </c>
      <c r="I150" s="1570"/>
      <c r="J150" s="252" t="s">
        <v>190</v>
      </c>
      <c r="K150" s="253"/>
      <c r="L150" s="271" t="str">
        <f t="shared" si="88"/>
        <v/>
      </c>
      <c r="M150" s="271" t="str">
        <f>IF('⑦2.変更活動積算内訳（販促）'!M150="","",'⑦2.変更活動積算内訳（販促）'!M150)</f>
        <v/>
      </c>
      <c r="N150" s="271" t="str">
        <f>IF('⑦2.変更活動積算内訳（販促）'!N150="","",'⑦2.変更活動積算内訳（販促）'!N150)</f>
        <v/>
      </c>
      <c r="O150" s="271" t="str">
        <f>IF('⑦2.変更活動積算内訳（販促）'!O150="","",'⑦2.変更活動積算内訳（販促）'!O150)</f>
        <v/>
      </c>
      <c r="P150" s="1570"/>
      <c r="Q150" s="252" t="s">
        <v>190</v>
      </c>
      <c r="R150" s="253"/>
      <c r="S150" s="271" t="str">
        <f t="shared" si="89"/>
        <v/>
      </c>
      <c r="T150" s="254" t="str">
        <f t="shared" si="90"/>
        <v/>
      </c>
      <c r="U150" s="254" t="str">
        <f t="shared" si="91"/>
        <v/>
      </c>
      <c r="V150" s="254" t="str">
        <f t="shared" si="92"/>
        <v/>
      </c>
      <c r="W150" s="1171"/>
      <c r="X150" s="1168"/>
      <c r="Y150" s="1169"/>
      <c r="Z150" s="237"/>
    </row>
    <row r="151" spans="2:27" ht="19.5" hidden="1" customHeight="1">
      <c r="B151" s="1176"/>
      <c r="C151" s="255" t="s">
        <v>191</v>
      </c>
      <c r="D151" s="253"/>
      <c r="E151" s="271">
        <f t="shared" si="87"/>
        <v>0</v>
      </c>
      <c r="F151" s="271" t="str">
        <f>IF('①7.積算内訳（販促）'!F150="","",'①7.積算内訳（販促）'!F150)</f>
        <v/>
      </c>
      <c r="G151" s="271" t="str">
        <f>IF('①7.積算内訳（販促）'!G150="","",'①7.積算内訳（販促）'!G150)</f>
        <v/>
      </c>
      <c r="H151" s="657" t="str">
        <f>IF('①7.積算内訳（販促）'!H150="","",'①7.積算内訳（販促）'!H150)</f>
        <v/>
      </c>
      <c r="I151" s="1570"/>
      <c r="J151" s="255" t="s">
        <v>191</v>
      </c>
      <c r="K151" s="253"/>
      <c r="L151" s="271" t="str">
        <f t="shared" si="88"/>
        <v/>
      </c>
      <c r="M151" s="271" t="str">
        <f>IF('⑦2.変更活動積算内訳（販促）'!M151="","",'⑦2.変更活動積算内訳（販促）'!M151)</f>
        <v/>
      </c>
      <c r="N151" s="271" t="str">
        <f>IF('⑦2.変更活動積算内訳（販促）'!N151="","",'⑦2.変更活動積算内訳（販促）'!N151)</f>
        <v/>
      </c>
      <c r="O151" s="271" t="str">
        <f>IF('⑦2.変更活動積算内訳（販促）'!O151="","",'⑦2.変更活動積算内訳（販促）'!O151)</f>
        <v/>
      </c>
      <c r="P151" s="1570"/>
      <c r="Q151" s="255" t="s">
        <v>191</v>
      </c>
      <c r="R151" s="253"/>
      <c r="S151" s="271" t="str">
        <f t="shared" si="89"/>
        <v/>
      </c>
      <c r="T151" s="254" t="str">
        <f t="shared" si="90"/>
        <v/>
      </c>
      <c r="U151" s="254" t="str">
        <f t="shared" si="91"/>
        <v/>
      </c>
      <c r="V151" s="254" t="str">
        <f t="shared" si="92"/>
        <v/>
      </c>
      <c r="W151" s="1171"/>
      <c r="X151" s="1168"/>
      <c r="Y151" s="1169"/>
      <c r="Z151" s="237"/>
    </row>
    <row r="152" spans="2:27" ht="19.5" hidden="1" customHeight="1">
      <c r="B152" s="1176"/>
      <c r="C152" s="252" t="s">
        <v>192</v>
      </c>
      <c r="D152" s="253"/>
      <c r="E152" s="271">
        <f t="shared" si="87"/>
        <v>0</v>
      </c>
      <c r="F152" s="271" t="str">
        <f>IF('①7.積算内訳（販促）'!F151="","",'①7.積算内訳（販促）'!F151)</f>
        <v/>
      </c>
      <c r="G152" s="271" t="str">
        <f>IF('①7.積算内訳（販促）'!G151="","",'①7.積算内訳（販促）'!G151)</f>
        <v/>
      </c>
      <c r="H152" s="657" t="str">
        <f>IF('①7.積算内訳（販促）'!H151="","",'①7.積算内訳（販促）'!H151)</f>
        <v/>
      </c>
      <c r="I152" s="1570"/>
      <c r="J152" s="252" t="s">
        <v>192</v>
      </c>
      <c r="K152" s="253"/>
      <c r="L152" s="271" t="str">
        <f t="shared" si="88"/>
        <v/>
      </c>
      <c r="M152" s="271" t="str">
        <f>IF('⑦2.変更活動積算内訳（販促）'!M152="","",'⑦2.変更活動積算内訳（販促）'!M152)</f>
        <v/>
      </c>
      <c r="N152" s="271" t="str">
        <f>IF('⑦2.変更活動積算内訳（販促）'!N152="","",'⑦2.変更活動積算内訳（販促）'!N152)</f>
        <v/>
      </c>
      <c r="O152" s="271" t="str">
        <f>IF('⑦2.変更活動積算内訳（販促）'!O152="","",'⑦2.変更活動積算内訳（販促）'!O152)</f>
        <v/>
      </c>
      <c r="P152" s="1570"/>
      <c r="Q152" s="252" t="s">
        <v>192</v>
      </c>
      <c r="R152" s="253"/>
      <c r="S152" s="271" t="str">
        <f t="shared" si="89"/>
        <v/>
      </c>
      <c r="T152" s="254" t="str">
        <f t="shared" si="90"/>
        <v/>
      </c>
      <c r="U152" s="254" t="str">
        <f t="shared" si="91"/>
        <v/>
      </c>
      <c r="V152" s="254" t="str">
        <f t="shared" si="92"/>
        <v/>
      </c>
      <c r="W152" s="1171"/>
      <c r="X152" s="1168"/>
      <c r="Y152" s="1169"/>
      <c r="Z152" s="240"/>
      <c r="AA152" s="213"/>
    </row>
    <row r="153" spans="2:27" ht="19.5" hidden="1" customHeight="1">
      <c r="B153" s="1176"/>
      <c r="C153" s="252" t="s">
        <v>193</v>
      </c>
      <c r="D153" s="253"/>
      <c r="E153" s="271">
        <f t="shared" si="87"/>
        <v>0</v>
      </c>
      <c r="F153" s="658" t="str">
        <f>IF('①7.積算内訳（販促）'!F152="","",'①7.積算内訳（販促）'!F152)</f>
        <v/>
      </c>
      <c r="G153" s="658" t="str">
        <f>IF('①7.積算内訳（販促）'!G152="","",'①7.積算内訳（販促）'!G152)</f>
        <v/>
      </c>
      <c r="H153" s="657" t="str">
        <f>IF('①7.積算内訳（販促）'!H152="","",'①7.積算内訳（販促）'!H152)</f>
        <v/>
      </c>
      <c r="I153" s="1570"/>
      <c r="J153" s="252" t="s">
        <v>193</v>
      </c>
      <c r="K153" s="253"/>
      <c r="L153" s="271" t="str">
        <f t="shared" si="88"/>
        <v/>
      </c>
      <c r="M153" s="658" t="str">
        <f>IF('⑦2.変更活動積算内訳（販促）'!M153="","",'⑦2.変更活動積算内訳（販促）'!M153)</f>
        <v/>
      </c>
      <c r="N153" s="658" t="str">
        <f>IF('⑦2.変更活動積算内訳（販促）'!N153="","",'⑦2.変更活動積算内訳（販促）'!N153)</f>
        <v/>
      </c>
      <c r="O153" s="658" t="str">
        <f>IF('⑦2.変更活動積算内訳（販促）'!O153="","",'⑦2.変更活動積算内訳（販促）'!O153)</f>
        <v/>
      </c>
      <c r="P153" s="1570"/>
      <c r="Q153" s="252" t="s">
        <v>193</v>
      </c>
      <c r="R153" s="253"/>
      <c r="S153" s="271" t="str">
        <f t="shared" si="89"/>
        <v/>
      </c>
      <c r="T153" s="256" t="str">
        <f t="shared" si="90"/>
        <v/>
      </c>
      <c r="U153" s="256" t="str">
        <f t="shared" si="91"/>
        <v/>
      </c>
      <c r="V153" s="256" t="str">
        <f t="shared" si="92"/>
        <v/>
      </c>
      <c r="W153" s="1171"/>
      <c r="X153" s="1168"/>
      <c r="Y153" s="1169"/>
      <c r="Z153" s="240"/>
      <c r="AA153" s="213"/>
    </row>
    <row r="154" spans="2:27" ht="19.5" hidden="1" customHeight="1">
      <c r="B154" s="1176"/>
      <c r="C154" s="257" t="s">
        <v>194</v>
      </c>
      <c r="D154" s="253"/>
      <c r="E154" s="271">
        <f t="shared" si="87"/>
        <v>0</v>
      </c>
      <c r="F154" s="271" t="str">
        <f>IF('①7.積算内訳（販促）'!F153="","",'①7.積算内訳（販促）'!F153)</f>
        <v/>
      </c>
      <c r="G154" s="271" t="str">
        <f>IF('①7.積算内訳（販促）'!G153="","",'①7.積算内訳（販促）'!G153)</f>
        <v/>
      </c>
      <c r="H154" s="657" t="str">
        <f>IF('①7.積算内訳（販促）'!H153="","",'①7.積算内訳（販促）'!H153)</f>
        <v/>
      </c>
      <c r="I154" s="1570"/>
      <c r="J154" s="257" t="s">
        <v>194</v>
      </c>
      <c r="K154" s="253"/>
      <c r="L154" s="271" t="str">
        <f t="shared" si="88"/>
        <v/>
      </c>
      <c r="M154" s="271" t="str">
        <f>IF('⑦2.変更活動積算内訳（販促）'!M154="","",'⑦2.変更活動積算内訳（販促）'!M154)</f>
        <v/>
      </c>
      <c r="N154" s="271" t="str">
        <f>IF('⑦2.変更活動積算内訳（販促）'!N154="","",'⑦2.変更活動積算内訳（販促）'!N154)</f>
        <v/>
      </c>
      <c r="O154" s="271" t="str">
        <f>IF('⑦2.変更活動積算内訳（販促）'!O154="","",'⑦2.変更活動積算内訳（販促）'!O154)</f>
        <v/>
      </c>
      <c r="P154" s="1570"/>
      <c r="Q154" s="257" t="s">
        <v>194</v>
      </c>
      <c r="R154" s="253"/>
      <c r="S154" s="271" t="str">
        <f t="shared" si="89"/>
        <v/>
      </c>
      <c r="T154" s="254" t="str">
        <f t="shared" si="90"/>
        <v/>
      </c>
      <c r="U154" s="254" t="str">
        <f t="shared" si="91"/>
        <v/>
      </c>
      <c r="V154" s="254" t="str">
        <f t="shared" si="92"/>
        <v/>
      </c>
      <c r="W154" s="1171"/>
      <c r="X154" s="1168"/>
      <c r="Y154" s="1169"/>
      <c r="Z154" s="240"/>
      <c r="AA154" s="213"/>
    </row>
    <row r="155" spans="2:27" ht="19.5" hidden="1" customHeight="1">
      <c r="B155" s="1176"/>
      <c r="C155" s="252" t="s">
        <v>195</v>
      </c>
      <c r="D155" s="253"/>
      <c r="E155" s="271">
        <f t="shared" si="87"/>
        <v>0</v>
      </c>
      <c r="F155" s="271" t="str">
        <f>IF('①7.積算内訳（販促）'!F154="","",'①7.積算内訳（販促）'!F154)</f>
        <v/>
      </c>
      <c r="G155" s="271" t="str">
        <f>IF('①7.積算内訳（販促）'!G154="","",'①7.積算内訳（販促）'!G154)</f>
        <v/>
      </c>
      <c r="H155" s="657" t="str">
        <f>IF('①7.積算内訳（販促）'!H154="","",'①7.積算内訳（販促）'!H154)</f>
        <v/>
      </c>
      <c r="I155" s="1570"/>
      <c r="J155" s="252" t="s">
        <v>195</v>
      </c>
      <c r="K155" s="253"/>
      <c r="L155" s="271" t="str">
        <f t="shared" si="88"/>
        <v/>
      </c>
      <c r="M155" s="271" t="str">
        <f>IF('⑦2.変更活動積算内訳（販促）'!M155="","",'⑦2.変更活動積算内訳（販促）'!M155)</f>
        <v/>
      </c>
      <c r="N155" s="271" t="str">
        <f>IF('⑦2.変更活動積算内訳（販促）'!N155="","",'⑦2.変更活動積算内訳（販促）'!N155)</f>
        <v/>
      </c>
      <c r="O155" s="271" t="str">
        <f>IF('⑦2.変更活動積算内訳（販促）'!O155="","",'⑦2.変更活動積算内訳（販促）'!O155)</f>
        <v/>
      </c>
      <c r="P155" s="1570"/>
      <c r="Q155" s="252" t="s">
        <v>195</v>
      </c>
      <c r="R155" s="253"/>
      <c r="S155" s="271" t="str">
        <f t="shared" si="89"/>
        <v/>
      </c>
      <c r="T155" s="254" t="str">
        <f t="shared" si="90"/>
        <v/>
      </c>
      <c r="U155" s="254" t="str">
        <f t="shared" si="91"/>
        <v/>
      </c>
      <c r="V155" s="254" t="str">
        <f t="shared" si="92"/>
        <v/>
      </c>
      <c r="W155" s="1171"/>
      <c r="X155" s="1168"/>
      <c r="Y155" s="1169"/>
      <c r="Z155" s="240"/>
      <c r="AA155" s="213"/>
    </row>
    <row r="156" spans="2:27" ht="19.5" hidden="1" customHeight="1" thickBot="1">
      <c r="B156" s="1177"/>
      <c r="C156" s="258" t="s">
        <v>196</v>
      </c>
      <c r="D156" s="662" t="str">
        <f>IF('①7.積算内訳（販促）'!D155="","",'①7.積算内訳（販促）'!D155)</f>
        <v/>
      </c>
      <c r="E156" s="272">
        <f>SUM(F156:H156)</f>
        <v>0</v>
      </c>
      <c r="F156" s="272" t="str">
        <f>IF('①7.積算内訳（販促）'!F155="","",'①7.積算内訳（販促）'!F155)</f>
        <v/>
      </c>
      <c r="G156" s="272" t="str">
        <f>IF('①7.積算内訳（販促）'!G155="","",'①7.積算内訳（販促）'!G155)</f>
        <v/>
      </c>
      <c r="H156" s="659" t="str">
        <f>IF('①7.積算内訳（販促）'!H155="","",'①7.積算内訳（販促）'!H155)</f>
        <v/>
      </c>
      <c r="I156" s="1571"/>
      <c r="J156" s="258" t="s">
        <v>196</v>
      </c>
      <c r="K156" s="259"/>
      <c r="L156" s="272" t="str">
        <f t="shared" si="88"/>
        <v/>
      </c>
      <c r="M156" s="272" t="str">
        <f>IF('⑦2.変更活動積算内訳（販促）'!M156="","",'⑦2.変更活動積算内訳（販促）'!M156)</f>
        <v/>
      </c>
      <c r="N156" s="272" t="str">
        <f>IF('⑦2.変更活動積算内訳（販促）'!N156="","",'⑦2.変更活動積算内訳（販促）'!N156)</f>
        <v/>
      </c>
      <c r="O156" s="272" t="str">
        <f>IF('⑦2.変更活動積算内訳（販促）'!O156="","",'⑦2.変更活動積算内訳（販促）'!O156)</f>
        <v/>
      </c>
      <c r="P156" s="1571"/>
      <c r="Q156" s="258" t="s">
        <v>196</v>
      </c>
      <c r="R156" s="259"/>
      <c r="S156" s="272" t="str">
        <f t="shared" si="89"/>
        <v/>
      </c>
      <c r="T156" s="260" t="str">
        <f t="shared" si="90"/>
        <v/>
      </c>
      <c r="U156" s="260" t="str">
        <f t="shared" si="91"/>
        <v/>
      </c>
      <c r="V156" s="260" t="str">
        <f t="shared" si="92"/>
        <v/>
      </c>
      <c r="W156" s="1172"/>
      <c r="X156" s="1193"/>
      <c r="Y156" s="1194"/>
      <c r="Z156" s="240"/>
      <c r="AA156" s="213"/>
    </row>
    <row r="157" spans="2:27" ht="37.5" hidden="1" customHeight="1">
      <c r="B157" s="368" t="str">
        <f>IF('①4.事業内容（販促）'!B20="","",'①4.事業内容（販促）'!B20)</f>
        <v/>
      </c>
      <c r="C157" s="1199" t="str">
        <f>IF('①4.事業内容（販促）'!C20="","",'①4.事業内容（販促）'!C20)</f>
        <v/>
      </c>
      <c r="D157" s="1200"/>
      <c r="E157" s="267">
        <f>SUM(E158:E166)</f>
        <v>0</v>
      </c>
      <c r="F157" s="267">
        <f>SUM(F158:F166)</f>
        <v>0</v>
      </c>
      <c r="G157" s="267">
        <f>SUM(G158:G166)</f>
        <v>0</v>
      </c>
      <c r="H157" s="660">
        <f>SUM(H158:H166)</f>
        <v>0</v>
      </c>
      <c r="I157" s="664" t="str">
        <f>IF(B157="","",IF(I158="中止","",B157))</f>
        <v/>
      </c>
      <c r="J157" s="1199" t="str">
        <f>IF('⑦2.変更活動積算内訳（販促）'!J157="","",'⑦2.変更活動積算内訳（販促）'!J157)</f>
        <v/>
      </c>
      <c r="K157" s="1200" t="str">
        <f>IF('⑦2.変更活動積算内訳（PR）'!K157="","",'⑦2.変更活動積算内訳（PR）'!K157)</f>
        <v/>
      </c>
      <c r="L157" s="267" t="str">
        <f>IF(SUM(L158:L166)=0,"",SUM(L158:L166))</f>
        <v/>
      </c>
      <c r="M157" s="267" t="str">
        <f>IF(SUM(M158:M166)=0,"",SUM(M158:M166))</f>
        <v/>
      </c>
      <c r="N157" s="267" t="str">
        <f>IF(SUM(N158:N166)=0,"",SUM(N158:N166))</f>
        <v/>
      </c>
      <c r="O157" s="267" t="str">
        <f>IF(SUM(O158:O166)=0,"",SUM(O158:O166))</f>
        <v/>
      </c>
      <c r="P157" s="664" t="str">
        <f>IF(I157="","",IF('⑧1.活動計画変更（販促）'!B158="報告済","報告済",I157))</f>
        <v/>
      </c>
      <c r="Q157" s="1199" t="str">
        <f>IF(J157="","",IF('⑧1.活動計画変更（販促）'!C53="変更",'⑧1.活動計画変更（販促）'!D53,IF('⑧1.活動計画変更（販促）'!C53="中止","",'⑧2.変更活動積算内訳（販促）'!J157)))</f>
        <v/>
      </c>
      <c r="R157" s="1200"/>
      <c r="S157" s="269" t="str">
        <f>IF(SUM(S158:S166)=0,"",SUM(S158:S166))</f>
        <v/>
      </c>
      <c r="T157" s="269" t="str">
        <f>IF(SUM(T158:T166)=0,"",SUM(T158:T166))</f>
        <v/>
      </c>
      <c r="U157" s="269" t="str">
        <f>IF(SUM(U158:U166)=0,"",SUM(U158:U166))</f>
        <v/>
      </c>
      <c r="V157" s="269" t="str">
        <f>IF(SUM(V158:V166)=0,"",SUM(V158:V166))</f>
        <v/>
      </c>
      <c r="W157" s="262"/>
      <c r="X157" s="1197"/>
      <c r="Y157" s="1198"/>
      <c r="Z157" s="237"/>
    </row>
    <row r="158" spans="2:27" ht="19.5" hidden="1" customHeight="1">
      <c r="B158" s="1175"/>
      <c r="C158" s="249" t="s">
        <v>188</v>
      </c>
      <c r="D158" s="250"/>
      <c r="E158" s="270">
        <f>SUM(F158:H158)</f>
        <v>0</v>
      </c>
      <c r="F158" s="270" t="str">
        <f>IF('①7.積算内訳（販促）'!F157="","",'①7.積算内訳（販促）'!F157)</f>
        <v/>
      </c>
      <c r="G158" s="270" t="str">
        <f>IF('①7.積算内訳（販促）'!G157="","",'①7.積算内訳（販促）'!G157)</f>
        <v/>
      </c>
      <c r="H158" s="656" t="str">
        <f>IF('①7.積算内訳（販促）'!H157="","",'①7.積算内訳（販促）'!H157)</f>
        <v/>
      </c>
      <c r="I158" s="1569" t="str">
        <f>IF('⑦1.活動計画変更（販促）'!C37="選択","",IF('⑦1.活動計画変更（販促）'!C37="変更",'⑦1.活動計画変更（販促）'!C37,IF('⑦1.活動計画変更（販促）'!C37="中止","中止","")))</f>
        <v/>
      </c>
      <c r="J158" s="249" t="s">
        <v>188</v>
      </c>
      <c r="K158" s="250"/>
      <c r="L158" s="270" t="str">
        <f>IF(SUM(M158:O158)=0,"",SUM(M158:O158))</f>
        <v/>
      </c>
      <c r="M158" s="270" t="str">
        <f>IF('⑦2.変更活動積算内訳（販促）'!M158="","",'⑦2.変更活動積算内訳（販促）'!M158)</f>
        <v/>
      </c>
      <c r="N158" s="270" t="str">
        <f>IF('⑦2.変更活動積算内訳（販促）'!N158="","",'⑦2.変更活動積算内訳（販促）'!N158)</f>
        <v/>
      </c>
      <c r="O158" s="270" t="str">
        <f>IF('⑦2.変更活動積算内訳（販促）'!O158="","",'⑦2.変更活動積算内訳（販促）'!O158)</f>
        <v/>
      </c>
      <c r="P158" s="1569" t="str">
        <f>IF('⑧1.活動計画変更（販促）'!C53="選択","",IF('⑧1.活動計画変更（販促）'!C53="変更",'⑧1.活動計画変更（販促）'!C53,IF('⑧1.活動計画変更（販促）'!C53="中止","中止","")))</f>
        <v/>
      </c>
      <c r="Q158" s="249" t="s">
        <v>188</v>
      </c>
      <c r="R158" s="250"/>
      <c r="S158" s="270" t="str">
        <f>IF(SUM(T158:V158)=0,"",SUM(T158:V158))</f>
        <v/>
      </c>
      <c r="T158" s="251" t="str">
        <f>IF(M158="","",IF(P$158="中止","",M158))</f>
        <v/>
      </c>
      <c r="U158" s="251" t="str">
        <f>IF(N158="","",IF(P$158="中止","",N158))</f>
        <v/>
      </c>
      <c r="V158" s="251" t="str">
        <f>IF(O158="","",IF(P$158="中止","",O158))</f>
        <v/>
      </c>
      <c r="W158" s="1186"/>
      <c r="X158" s="1173"/>
      <c r="Y158" s="1174"/>
      <c r="Z158" s="240"/>
      <c r="AA158" s="213"/>
    </row>
    <row r="159" spans="2:27" ht="19.5" hidden="1" customHeight="1">
      <c r="B159" s="1176"/>
      <c r="C159" s="252" t="s">
        <v>189</v>
      </c>
      <c r="D159" s="253"/>
      <c r="E159" s="271">
        <f t="shared" ref="E159:E165" si="93">SUM(F159:H159)</f>
        <v>0</v>
      </c>
      <c r="F159" s="271" t="str">
        <f>IF('①7.積算内訳（販促）'!F158="","",'①7.積算内訳（販促）'!F158)</f>
        <v/>
      </c>
      <c r="G159" s="271" t="str">
        <f>IF('①7.積算内訳（販促）'!G158="","",'①7.積算内訳（販促）'!G158)</f>
        <v/>
      </c>
      <c r="H159" s="657" t="str">
        <f>IF('①7.積算内訳（販促）'!H158="","",'①7.積算内訳（販促）'!H158)</f>
        <v/>
      </c>
      <c r="I159" s="1570"/>
      <c r="J159" s="252" t="s">
        <v>189</v>
      </c>
      <c r="K159" s="253"/>
      <c r="L159" s="271" t="str">
        <f t="shared" ref="L159:L166" si="94">IF(SUM(M159:O159)=0,"",SUM(M159:O159))</f>
        <v/>
      </c>
      <c r="M159" s="271" t="str">
        <f>IF('⑦2.変更活動積算内訳（販促）'!M159="","",'⑦2.変更活動積算内訳（販促）'!M159)</f>
        <v/>
      </c>
      <c r="N159" s="271" t="str">
        <f>IF('⑦2.変更活動積算内訳（販促）'!N159="","",'⑦2.変更活動積算内訳（販促）'!N159)</f>
        <v/>
      </c>
      <c r="O159" s="271" t="str">
        <f>IF('⑦2.変更活動積算内訳（販促）'!O159="","",'⑦2.変更活動積算内訳（販促）'!O159)</f>
        <v/>
      </c>
      <c r="P159" s="1570"/>
      <c r="Q159" s="252" t="s">
        <v>189</v>
      </c>
      <c r="R159" s="253"/>
      <c r="S159" s="271" t="str">
        <f t="shared" ref="S159:S166" si="95">IF(SUM(T159:V159)=0,"",SUM(T159:V159))</f>
        <v/>
      </c>
      <c r="T159" s="254" t="str">
        <f t="shared" ref="T159:T166" si="96">IF(M159="","",IF(P$158="中止","",M159))</f>
        <v/>
      </c>
      <c r="U159" s="254" t="str">
        <f t="shared" ref="U159:U166" si="97">IF(N159="","",IF(P$158="中止","",N159))</f>
        <v/>
      </c>
      <c r="V159" s="254" t="str">
        <f t="shared" ref="V159:V166" si="98">IF(O159="","",IF(P$158="中止","",O159))</f>
        <v/>
      </c>
      <c r="W159" s="1171"/>
      <c r="X159" s="1168"/>
      <c r="Y159" s="1169"/>
      <c r="Z159" s="237"/>
    </row>
    <row r="160" spans="2:27" ht="19.5" hidden="1" customHeight="1">
      <c r="B160" s="1176"/>
      <c r="C160" s="252" t="s">
        <v>190</v>
      </c>
      <c r="D160" s="253"/>
      <c r="E160" s="271">
        <f t="shared" si="93"/>
        <v>0</v>
      </c>
      <c r="F160" s="271" t="str">
        <f>IF('①7.積算内訳（販促）'!F159="","",'①7.積算内訳（販促）'!F159)</f>
        <v/>
      </c>
      <c r="G160" s="271" t="str">
        <f>IF('①7.積算内訳（販促）'!G159="","",'①7.積算内訳（販促）'!G159)</f>
        <v/>
      </c>
      <c r="H160" s="657" t="str">
        <f>IF('①7.積算内訳（販促）'!H159="","",'①7.積算内訳（販促）'!H159)</f>
        <v/>
      </c>
      <c r="I160" s="1570"/>
      <c r="J160" s="252" t="s">
        <v>190</v>
      </c>
      <c r="K160" s="253"/>
      <c r="L160" s="271" t="str">
        <f t="shared" si="94"/>
        <v/>
      </c>
      <c r="M160" s="271" t="str">
        <f>IF('⑦2.変更活動積算内訳（販促）'!M160="","",'⑦2.変更活動積算内訳（販促）'!M160)</f>
        <v/>
      </c>
      <c r="N160" s="271" t="str">
        <f>IF('⑦2.変更活動積算内訳（販促）'!N160="","",'⑦2.変更活動積算内訳（販促）'!N160)</f>
        <v/>
      </c>
      <c r="O160" s="271" t="str">
        <f>IF('⑦2.変更活動積算内訳（販促）'!O160="","",'⑦2.変更活動積算内訳（販促）'!O160)</f>
        <v/>
      </c>
      <c r="P160" s="1570"/>
      <c r="Q160" s="252" t="s">
        <v>190</v>
      </c>
      <c r="R160" s="253"/>
      <c r="S160" s="271" t="str">
        <f t="shared" si="95"/>
        <v/>
      </c>
      <c r="T160" s="254" t="str">
        <f t="shared" si="96"/>
        <v/>
      </c>
      <c r="U160" s="254" t="str">
        <f t="shared" si="97"/>
        <v/>
      </c>
      <c r="V160" s="254" t="str">
        <f t="shared" si="98"/>
        <v/>
      </c>
      <c r="W160" s="1171"/>
      <c r="X160" s="1168"/>
      <c r="Y160" s="1169"/>
      <c r="Z160" s="237"/>
    </row>
    <row r="161" spans="2:27" ht="19.5" hidden="1" customHeight="1">
      <c r="B161" s="1176"/>
      <c r="C161" s="255" t="s">
        <v>191</v>
      </c>
      <c r="D161" s="253"/>
      <c r="E161" s="271">
        <f t="shared" si="93"/>
        <v>0</v>
      </c>
      <c r="F161" s="271" t="str">
        <f>IF('①7.積算内訳（販促）'!F160="","",'①7.積算内訳（販促）'!F160)</f>
        <v/>
      </c>
      <c r="G161" s="271" t="str">
        <f>IF('①7.積算内訳（販促）'!G160="","",'①7.積算内訳（販促）'!G160)</f>
        <v/>
      </c>
      <c r="H161" s="657" t="str">
        <f>IF('①7.積算内訳（販促）'!H160="","",'①7.積算内訳（販促）'!H160)</f>
        <v/>
      </c>
      <c r="I161" s="1570"/>
      <c r="J161" s="255" t="s">
        <v>191</v>
      </c>
      <c r="K161" s="253"/>
      <c r="L161" s="271" t="str">
        <f t="shared" si="94"/>
        <v/>
      </c>
      <c r="M161" s="271" t="str">
        <f>IF('⑦2.変更活動積算内訳（販促）'!M161="","",'⑦2.変更活動積算内訳（販促）'!M161)</f>
        <v/>
      </c>
      <c r="N161" s="271" t="str">
        <f>IF('⑦2.変更活動積算内訳（販促）'!N161="","",'⑦2.変更活動積算内訳（販促）'!N161)</f>
        <v/>
      </c>
      <c r="O161" s="271" t="str">
        <f>IF('⑦2.変更活動積算内訳（販促）'!O161="","",'⑦2.変更活動積算内訳（販促）'!O161)</f>
        <v/>
      </c>
      <c r="P161" s="1570"/>
      <c r="Q161" s="255" t="s">
        <v>191</v>
      </c>
      <c r="R161" s="253"/>
      <c r="S161" s="271" t="str">
        <f t="shared" si="95"/>
        <v/>
      </c>
      <c r="T161" s="254" t="str">
        <f t="shared" si="96"/>
        <v/>
      </c>
      <c r="U161" s="254" t="str">
        <f t="shared" si="97"/>
        <v/>
      </c>
      <c r="V161" s="254" t="str">
        <f t="shared" si="98"/>
        <v/>
      </c>
      <c r="W161" s="1171"/>
      <c r="X161" s="1168"/>
      <c r="Y161" s="1169"/>
      <c r="Z161" s="237"/>
    </row>
    <row r="162" spans="2:27" ht="19.5" hidden="1" customHeight="1">
      <c r="B162" s="1176"/>
      <c r="C162" s="252" t="s">
        <v>192</v>
      </c>
      <c r="D162" s="253"/>
      <c r="E162" s="271">
        <f t="shared" si="93"/>
        <v>0</v>
      </c>
      <c r="F162" s="271" t="str">
        <f>IF('①7.積算内訳（販促）'!F161="","",'①7.積算内訳（販促）'!F161)</f>
        <v/>
      </c>
      <c r="G162" s="271" t="str">
        <f>IF('①7.積算内訳（販促）'!G161="","",'①7.積算内訳（販促）'!G161)</f>
        <v/>
      </c>
      <c r="H162" s="657" t="str">
        <f>IF('①7.積算内訳（販促）'!H161="","",'①7.積算内訳（販促）'!H161)</f>
        <v/>
      </c>
      <c r="I162" s="1570"/>
      <c r="J162" s="252" t="s">
        <v>192</v>
      </c>
      <c r="K162" s="253"/>
      <c r="L162" s="271" t="str">
        <f t="shared" si="94"/>
        <v/>
      </c>
      <c r="M162" s="271" t="str">
        <f>IF('⑦2.変更活動積算内訳（販促）'!M162="","",'⑦2.変更活動積算内訳（販促）'!M162)</f>
        <v/>
      </c>
      <c r="N162" s="271" t="str">
        <f>IF('⑦2.変更活動積算内訳（販促）'!N162="","",'⑦2.変更活動積算内訳（販促）'!N162)</f>
        <v/>
      </c>
      <c r="O162" s="271" t="str">
        <f>IF('⑦2.変更活動積算内訳（販促）'!O162="","",'⑦2.変更活動積算内訳（販促）'!O162)</f>
        <v/>
      </c>
      <c r="P162" s="1570"/>
      <c r="Q162" s="252" t="s">
        <v>192</v>
      </c>
      <c r="R162" s="253"/>
      <c r="S162" s="271" t="str">
        <f t="shared" si="95"/>
        <v/>
      </c>
      <c r="T162" s="254" t="str">
        <f t="shared" si="96"/>
        <v/>
      </c>
      <c r="U162" s="254" t="str">
        <f t="shared" si="97"/>
        <v/>
      </c>
      <c r="V162" s="254" t="str">
        <f t="shared" si="98"/>
        <v/>
      </c>
      <c r="W162" s="1171"/>
      <c r="X162" s="1168"/>
      <c r="Y162" s="1169"/>
      <c r="Z162" s="240"/>
      <c r="AA162" s="213"/>
    </row>
    <row r="163" spans="2:27" ht="19.5" hidden="1" customHeight="1">
      <c r="B163" s="1176"/>
      <c r="C163" s="252" t="s">
        <v>193</v>
      </c>
      <c r="D163" s="253"/>
      <c r="E163" s="271">
        <f t="shared" si="93"/>
        <v>0</v>
      </c>
      <c r="F163" s="658" t="str">
        <f>IF('①7.積算内訳（販促）'!F162="","",'①7.積算内訳（販促）'!F162)</f>
        <v/>
      </c>
      <c r="G163" s="658" t="str">
        <f>IF('①7.積算内訳（販促）'!G162="","",'①7.積算内訳（販促）'!G162)</f>
        <v/>
      </c>
      <c r="H163" s="657" t="str">
        <f>IF('①7.積算内訳（販促）'!H162="","",'①7.積算内訳（販促）'!H162)</f>
        <v/>
      </c>
      <c r="I163" s="1570"/>
      <c r="J163" s="252" t="s">
        <v>193</v>
      </c>
      <c r="K163" s="253"/>
      <c r="L163" s="271" t="str">
        <f t="shared" si="94"/>
        <v/>
      </c>
      <c r="M163" s="658" t="str">
        <f>IF('⑦2.変更活動積算内訳（販促）'!M163="","",'⑦2.変更活動積算内訳（販促）'!M163)</f>
        <v/>
      </c>
      <c r="N163" s="658" t="str">
        <f>IF('⑦2.変更活動積算内訳（販促）'!N163="","",'⑦2.変更活動積算内訳（販促）'!N163)</f>
        <v/>
      </c>
      <c r="O163" s="658" t="str">
        <f>IF('⑦2.変更活動積算内訳（販促）'!O163="","",'⑦2.変更活動積算内訳（販促）'!O163)</f>
        <v/>
      </c>
      <c r="P163" s="1570"/>
      <c r="Q163" s="252" t="s">
        <v>193</v>
      </c>
      <c r="R163" s="253"/>
      <c r="S163" s="271" t="str">
        <f t="shared" si="95"/>
        <v/>
      </c>
      <c r="T163" s="256" t="str">
        <f t="shared" si="96"/>
        <v/>
      </c>
      <c r="U163" s="256" t="str">
        <f t="shared" si="97"/>
        <v/>
      </c>
      <c r="V163" s="256" t="str">
        <f t="shared" si="98"/>
        <v/>
      </c>
      <c r="W163" s="1171"/>
      <c r="X163" s="1191"/>
      <c r="Y163" s="1192"/>
      <c r="Z163" s="240"/>
      <c r="AA163" s="213"/>
    </row>
    <row r="164" spans="2:27" ht="19.5" hidden="1" customHeight="1">
      <c r="B164" s="1176"/>
      <c r="C164" s="257" t="s">
        <v>194</v>
      </c>
      <c r="D164" s="253"/>
      <c r="E164" s="271">
        <f t="shared" si="93"/>
        <v>0</v>
      </c>
      <c r="F164" s="271" t="str">
        <f>IF('①7.積算内訳（販促）'!F163="","",'①7.積算内訳（販促）'!F163)</f>
        <v/>
      </c>
      <c r="G164" s="271" t="str">
        <f>IF('①7.積算内訳（販促）'!G163="","",'①7.積算内訳（販促）'!G163)</f>
        <v/>
      </c>
      <c r="H164" s="657" t="str">
        <f>IF('①7.積算内訳（販促）'!H163="","",'①7.積算内訳（販促）'!H163)</f>
        <v/>
      </c>
      <c r="I164" s="1570"/>
      <c r="J164" s="257" t="s">
        <v>194</v>
      </c>
      <c r="K164" s="253"/>
      <c r="L164" s="271" t="str">
        <f t="shared" si="94"/>
        <v/>
      </c>
      <c r="M164" s="271" t="str">
        <f>IF('⑦2.変更活動積算内訳（販促）'!M164="","",'⑦2.変更活動積算内訳（販促）'!M164)</f>
        <v/>
      </c>
      <c r="N164" s="271" t="str">
        <f>IF('⑦2.変更活動積算内訳（販促）'!N164="","",'⑦2.変更活動積算内訳（販促）'!N164)</f>
        <v/>
      </c>
      <c r="O164" s="271" t="str">
        <f>IF('⑦2.変更活動積算内訳（販促）'!O164="","",'⑦2.変更活動積算内訳（販促）'!O164)</f>
        <v/>
      </c>
      <c r="P164" s="1570"/>
      <c r="Q164" s="257" t="s">
        <v>194</v>
      </c>
      <c r="R164" s="253"/>
      <c r="S164" s="271" t="str">
        <f t="shared" si="95"/>
        <v/>
      </c>
      <c r="T164" s="254" t="str">
        <f t="shared" si="96"/>
        <v/>
      </c>
      <c r="U164" s="254" t="str">
        <f t="shared" si="97"/>
        <v/>
      </c>
      <c r="V164" s="254" t="str">
        <f t="shared" si="98"/>
        <v/>
      </c>
      <c r="W164" s="1171"/>
      <c r="X164" s="1168"/>
      <c r="Y164" s="1169"/>
      <c r="Z164" s="240"/>
      <c r="AA164" s="213"/>
    </row>
    <row r="165" spans="2:27" ht="19.5" hidden="1" customHeight="1">
      <c r="B165" s="1176"/>
      <c r="C165" s="252" t="s">
        <v>195</v>
      </c>
      <c r="D165" s="253"/>
      <c r="E165" s="271">
        <f t="shared" si="93"/>
        <v>0</v>
      </c>
      <c r="F165" s="271" t="str">
        <f>IF('①7.積算内訳（販促）'!F164="","",'①7.積算内訳（販促）'!F164)</f>
        <v/>
      </c>
      <c r="G165" s="271" t="str">
        <f>IF('①7.積算内訳（販促）'!G164="","",'①7.積算内訳（販促）'!G164)</f>
        <v/>
      </c>
      <c r="H165" s="657" t="str">
        <f>IF('①7.積算内訳（販促）'!H164="","",'①7.積算内訳（販促）'!H164)</f>
        <v/>
      </c>
      <c r="I165" s="1570"/>
      <c r="J165" s="252" t="s">
        <v>195</v>
      </c>
      <c r="K165" s="253"/>
      <c r="L165" s="271" t="str">
        <f t="shared" si="94"/>
        <v/>
      </c>
      <c r="M165" s="271" t="str">
        <f>IF('⑦2.変更活動積算内訳（販促）'!M165="","",'⑦2.変更活動積算内訳（販促）'!M165)</f>
        <v/>
      </c>
      <c r="N165" s="271" t="str">
        <f>IF('⑦2.変更活動積算内訳（販促）'!N165="","",'⑦2.変更活動積算内訳（販促）'!N165)</f>
        <v/>
      </c>
      <c r="O165" s="271" t="str">
        <f>IF('⑦2.変更活動積算内訳（販促）'!O165="","",'⑦2.変更活動積算内訳（販促）'!O165)</f>
        <v/>
      </c>
      <c r="P165" s="1570"/>
      <c r="Q165" s="252" t="s">
        <v>195</v>
      </c>
      <c r="R165" s="253"/>
      <c r="S165" s="271" t="str">
        <f t="shared" si="95"/>
        <v/>
      </c>
      <c r="T165" s="254" t="str">
        <f t="shared" si="96"/>
        <v/>
      </c>
      <c r="U165" s="254" t="str">
        <f t="shared" si="97"/>
        <v/>
      </c>
      <c r="V165" s="254" t="str">
        <f t="shared" si="98"/>
        <v/>
      </c>
      <c r="W165" s="1171"/>
      <c r="X165" s="1168"/>
      <c r="Y165" s="1169"/>
      <c r="Z165" s="240"/>
      <c r="AA165" s="213"/>
    </row>
    <row r="166" spans="2:27" ht="19.5" hidden="1" customHeight="1" thickBot="1">
      <c r="B166" s="1177"/>
      <c r="C166" s="258" t="s">
        <v>196</v>
      </c>
      <c r="D166" s="662" t="str">
        <f>IF('①7.積算内訳（販促）'!D165="","",'①7.積算内訳（販促）'!D165)</f>
        <v/>
      </c>
      <c r="E166" s="272">
        <f>SUM(F166:H166)</f>
        <v>0</v>
      </c>
      <c r="F166" s="272" t="str">
        <f>IF('①7.積算内訳（販促）'!F165="","",'①7.積算内訳（販促）'!F165)</f>
        <v/>
      </c>
      <c r="G166" s="272" t="str">
        <f>IF('①7.積算内訳（販促）'!G165="","",'①7.積算内訳（販促）'!G165)</f>
        <v/>
      </c>
      <c r="H166" s="659" t="str">
        <f>IF('①7.積算内訳（販促）'!H165="","",'①7.積算内訳（販促）'!H165)</f>
        <v/>
      </c>
      <c r="I166" s="1571"/>
      <c r="J166" s="258" t="s">
        <v>196</v>
      </c>
      <c r="K166" s="259"/>
      <c r="L166" s="272" t="str">
        <f t="shared" si="94"/>
        <v/>
      </c>
      <c r="M166" s="272" t="str">
        <f>IF('⑦2.変更活動積算内訳（販促）'!M166="","",'⑦2.変更活動積算内訳（販促）'!M166)</f>
        <v/>
      </c>
      <c r="N166" s="272" t="str">
        <f>IF('⑦2.変更活動積算内訳（販促）'!N166="","",'⑦2.変更活動積算内訳（販促）'!N166)</f>
        <v/>
      </c>
      <c r="O166" s="272" t="str">
        <f>IF('⑦2.変更活動積算内訳（販促）'!O166="","",'⑦2.変更活動積算内訳（販促）'!O166)</f>
        <v/>
      </c>
      <c r="P166" s="1571"/>
      <c r="Q166" s="258" t="s">
        <v>196</v>
      </c>
      <c r="R166" s="259"/>
      <c r="S166" s="272" t="str">
        <f t="shared" si="95"/>
        <v/>
      </c>
      <c r="T166" s="260" t="str">
        <f t="shared" si="96"/>
        <v/>
      </c>
      <c r="U166" s="260" t="str">
        <f t="shared" si="97"/>
        <v/>
      </c>
      <c r="V166" s="260" t="str">
        <f t="shared" si="98"/>
        <v/>
      </c>
      <c r="W166" s="1172"/>
      <c r="X166" s="1189"/>
      <c r="Y166" s="1190"/>
      <c r="Z166" s="240"/>
      <c r="AA166" s="213"/>
    </row>
    <row r="167" spans="2:27" ht="37.5" hidden="1" customHeight="1">
      <c r="B167" s="368" t="str">
        <f>IF('①4.事業内容（販促）'!B21="","",'①4.事業内容（販促）'!B21)</f>
        <v/>
      </c>
      <c r="C167" s="1199" t="str">
        <f>IF('①4.事業内容（販促）'!C21="","",'①4.事業内容（販促）'!C21)</f>
        <v/>
      </c>
      <c r="D167" s="1200"/>
      <c r="E167" s="267">
        <f>SUM(E168:E176)</f>
        <v>0</v>
      </c>
      <c r="F167" s="267">
        <f>SUM(F168:F176)</f>
        <v>0</v>
      </c>
      <c r="G167" s="267">
        <f>SUM(G168:G176)</f>
        <v>0</v>
      </c>
      <c r="H167" s="660">
        <f>SUM(H168:H176)</f>
        <v>0</v>
      </c>
      <c r="I167" s="664" t="str">
        <f>IF(B167="","",IF(I168="中止","",B167))</f>
        <v/>
      </c>
      <c r="J167" s="1199" t="str">
        <f>IF('⑦2.変更活動積算内訳（販促）'!J167="","",'⑦2.変更活動積算内訳（販促）'!J167)</f>
        <v/>
      </c>
      <c r="K167" s="1200" t="str">
        <f>IF('⑦2.変更活動積算内訳（PR）'!K167="","",'⑦2.変更活動積算内訳（PR）'!K167)</f>
        <v/>
      </c>
      <c r="L167" s="267" t="str">
        <f>IF(SUM(L168:L176)=0,"",SUM(L168:L176))</f>
        <v/>
      </c>
      <c r="M167" s="267" t="str">
        <f>IF(SUM(M168:M176)=0,"",SUM(M168:M176))</f>
        <v/>
      </c>
      <c r="N167" s="267" t="str">
        <f>IF(SUM(N168:N176)=0,"",SUM(N168:N176))</f>
        <v/>
      </c>
      <c r="O167" s="267" t="str">
        <f>IF(SUM(O168:O176)=0,"",SUM(O168:O176))</f>
        <v/>
      </c>
      <c r="P167" s="664" t="str">
        <f>IF(I167="","",IF('⑧1.活動計画変更（販促）'!B168="報告済","報告済",I167))</f>
        <v/>
      </c>
      <c r="Q167" s="1199" t="str">
        <f>IF(J167="","",IF('⑧1.活動計画変更（販促）'!C56="変更",'⑧1.活動計画変更（販促）'!D56,IF('⑧1.活動計画変更（販促）'!C56="中止","",'⑧2.変更活動積算内訳（販促）'!J167)))</f>
        <v/>
      </c>
      <c r="R167" s="1200"/>
      <c r="S167" s="269" t="str">
        <f>IF(SUM(S168:S176)=0,"",SUM(S168:S176))</f>
        <v/>
      </c>
      <c r="T167" s="269" t="str">
        <f>IF(SUM(T168:T176)=0,"",SUM(T168:T176))</f>
        <v/>
      </c>
      <c r="U167" s="269" t="str">
        <f>IF(SUM(U168:U176)=0,"",SUM(U168:U176))</f>
        <v/>
      </c>
      <c r="V167" s="269" t="str">
        <f>IF(SUM(V168:V176)=0,"",SUM(V168:V176))</f>
        <v/>
      </c>
      <c r="W167" s="261"/>
      <c r="X167" s="1195"/>
      <c r="Y167" s="1196"/>
      <c r="Z167" s="237"/>
    </row>
    <row r="168" spans="2:27" ht="19.5" hidden="1" customHeight="1">
      <c r="B168" s="1175"/>
      <c r="C168" s="249" t="s">
        <v>188</v>
      </c>
      <c r="D168" s="250"/>
      <c r="E168" s="270">
        <f>SUM(F168:H168)</f>
        <v>0</v>
      </c>
      <c r="F168" s="270" t="str">
        <f>IF('①7.積算内訳（販促）'!F167="","",'①7.積算内訳（販促）'!F167)</f>
        <v/>
      </c>
      <c r="G168" s="270" t="str">
        <f>IF('①7.積算内訳（販促）'!G167="","",'①7.積算内訳（販促）'!G167)</f>
        <v/>
      </c>
      <c r="H168" s="656" t="str">
        <f>IF('①7.積算内訳（販促）'!H167="","",'①7.積算内訳（販促）'!H167)</f>
        <v/>
      </c>
      <c r="I168" s="1569" t="str">
        <f>IF('⑦1.活動計画変更（販促）'!C39="選択","",IF('⑦1.活動計画変更（販促）'!C39="変更",'⑦1.活動計画変更（販促）'!C39,IF('⑦1.活動計画変更（販促）'!C39="中止","中止","")))</f>
        <v/>
      </c>
      <c r="J168" s="249" t="s">
        <v>188</v>
      </c>
      <c r="K168" s="250"/>
      <c r="L168" s="270" t="str">
        <f>IF(SUM(M168:O168)=0,"",SUM(M168:O168))</f>
        <v/>
      </c>
      <c r="M168" s="270" t="str">
        <f>IF('⑦2.変更活動積算内訳（販促）'!M168="","",'⑦2.変更活動積算内訳（販促）'!M168)</f>
        <v/>
      </c>
      <c r="N168" s="270" t="str">
        <f>IF('⑦2.変更活動積算内訳（販促）'!N168="","",'⑦2.変更活動積算内訳（販促）'!N168)</f>
        <v/>
      </c>
      <c r="O168" s="270" t="str">
        <f>IF('⑦2.変更活動積算内訳（販促）'!O168="","",'⑦2.変更活動積算内訳（販促）'!O168)</f>
        <v/>
      </c>
      <c r="P168" s="1569" t="str">
        <f>IF('⑧1.活動計画変更（販促）'!C56="選択","",IF('⑧1.活動計画変更（販促）'!C56="変更",'⑧1.活動計画変更（販促）'!C56,IF('⑧1.活動計画変更（販促）'!C56="中止","中止","")))</f>
        <v/>
      </c>
      <c r="Q168" s="249" t="s">
        <v>188</v>
      </c>
      <c r="R168" s="250"/>
      <c r="S168" s="270" t="str">
        <f>IF(SUM(T168:V168)=0,"",SUM(T168:V168))</f>
        <v/>
      </c>
      <c r="T168" s="251" t="str">
        <f>IF(M168="","",IF(P$168="中止","",M168))</f>
        <v/>
      </c>
      <c r="U168" s="251" t="str">
        <f>IF(N168="","",IF(P$168="中止","",N168))</f>
        <v/>
      </c>
      <c r="V168" s="251" t="str">
        <f>IF(O168="","",IF(P$168="中止","",O168))</f>
        <v/>
      </c>
      <c r="W168" s="1186"/>
      <c r="X168" s="1173"/>
      <c r="Y168" s="1174"/>
      <c r="Z168" s="240"/>
      <c r="AA168" s="213"/>
    </row>
    <row r="169" spans="2:27" ht="19.5" hidden="1" customHeight="1">
      <c r="B169" s="1176"/>
      <c r="C169" s="252" t="s">
        <v>189</v>
      </c>
      <c r="D169" s="253"/>
      <c r="E169" s="271">
        <f t="shared" ref="E169:E175" si="99">SUM(F169:H169)</f>
        <v>0</v>
      </c>
      <c r="F169" s="271" t="str">
        <f>IF('①7.積算内訳（販促）'!F168="","",'①7.積算内訳（販促）'!F168)</f>
        <v/>
      </c>
      <c r="G169" s="271" t="str">
        <f>IF('①7.積算内訳（販促）'!G168="","",'①7.積算内訳（販促）'!G168)</f>
        <v/>
      </c>
      <c r="H169" s="657" t="str">
        <f>IF('①7.積算内訳（販促）'!H168="","",'①7.積算内訳（販促）'!H168)</f>
        <v/>
      </c>
      <c r="I169" s="1570"/>
      <c r="J169" s="252" t="s">
        <v>189</v>
      </c>
      <c r="K169" s="253"/>
      <c r="L169" s="271" t="str">
        <f t="shared" ref="L169:L176" si="100">IF(SUM(M169:O169)=0,"",SUM(M169:O169))</f>
        <v/>
      </c>
      <c r="M169" s="271" t="str">
        <f>IF('⑦2.変更活動積算内訳（販促）'!M169="","",'⑦2.変更活動積算内訳（販促）'!M169)</f>
        <v/>
      </c>
      <c r="N169" s="271" t="str">
        <f>IF('⑦2.変更活動積算内訳（販促）'!N169="","",'⑦2.変更活動積算内訳（販促）'!N169)</f>
        <v/>
      </c>
      <c r="O169" s="271" t="str">
        <f>IF('⑦2.変更活動積算内訳（販促）'!O169="","",'⑦2.変更活動積算内訳（販促）'!O169)</f>
        <v/>
      </c>
      <c r="P169" s="1570"/>
      <c r="Q169" s="252" t="s">
        <v>189</v>
      </c>
      <c r="R169" s="253"/>
      <c r="S169" s="271" t="str">
        <f t="shared" ref="S169:S176" si="101">IF(SUM(T169:V169)=0,"",SUM(T169:V169))</f>
        <v/>
      </c>
      <c r="T169" s="254" t="str">
        <f t="shared" ref="T169:T176" si="102">IF(M169="","",IF(P$168="中止","",M169))</f>
        <v/>
      </c>
      <c r="U169" s="254" t="str">
        <f t="shared" ref="U169:U176" si="103">IF(N169="","",IF(P$168="中止","",N169))</f>
        <v/>
      </c>
      <c r="V169" s="254" t="str">
        <f t="shared" ref="V169:V176" si="104">IF(O169="","",IF(P$168="中止","",O169))</f>
        <v/>
      </c>
      <c r="W169" s="1171"/>
      <c r="X169" s="1168"/>
      <c r="Y169" s="1169"/>
      <c r="Z169" s="237"/>
    </row>
    <row r="170" spans="2:27" ht="19.5" hidden="1" customHeight="1">
      <c r="B170" s="1176"/>
      <c r="C170" s="252" t="s">
        <v>190</v>
      </c>
      <c r="D170" s="253"/>
      <c r="E170" s="271">
        <f t="shared" si="99"/>
        <v>0</v>
      </c>
      <c r="F170" s="271" t="str">
        <f>IF('①7.積算内訳（販促）'!F169="","",'①7.積算内訳（販促）'!F169)</f>
        <v/>
      </c>
      <c r="G170" s="271" t="str">
        <f>IF('①7.積算内訳（販促）'!G169="","",'①7.積算内訳（販促）'!G169)</f>
        <v/>
      </c>
      <c r="H170" s="657" t="str">
        <f>IF('①7.積算内訳（販促）'!H169="","",'①7.積算内訳（販促）'!H169)</f>
        <v/>
      </c>
      <c r="I170" s="1570"/>
      <c r="J170" s="252" t="s">
        <v>190</v>
      </c>
      <c r="K170" s="253"/>
      <c r="L170" s="271" t="str">
        <f t="shared" si="100"/>
        <v/>
      </c>
      <c r="M170" s="271" t="str">
        <f>IF('⑦2.変更活動積算内訳（販促）'!M170="","",'⑦2.変更活動積算内訳（販促）'!M170)</f>
        <v/>
      </c>
      <c r="N170" s="271" t="str">
        <f>IF('⑦2.変更活動積算内訳（販促）'!N170="","",'⑦2.変更活動積算内訳（販促）'!N170)</f>
        <v/>
      </c>
      <c r="O170" s="271" t="str">
        <f>IF('⑦2.変更活動積算内訳（販促）'!O170="","",'⑦2.変更活動積算内訳（販促）'!O170)</f>
        <v/>
      </c>
      <c r="P170" s="1570"/>
      <c r="Q170" s="252" t="s">
        <v>190</v>
      </c>
      <c r="R170" s="253"/>
      <c r="S170" s="271" t="str">
        <f t="shared" si="101"/>
        <v/>
      </c>
      <c r="T170" s="254" t="str">
        <f t="shared" si="102"/>
        <v/>
      </c>
      <c r="U170" s="254" t="str">
        <f t="shared" si="103"/>
        <v/>
      </c>
      <c r="V170" s="254" t="str">
        <f t="shared" si="104"/>
        <v/>
      </c>
      <c r="W170" s="1171"/>
      <c r="X170" s="1168"/>
      <c r="Y170" s="1169"/>
      <c r="Z170" s="237"/>
    </row>
    <row r="171" spans="2:27" ht="19.5" hidden="1" customHeight="1">
      <c r="B171" s="1176"/>
      <c r="C171" s="255" t="s">
        <v>191</v>
      </c>
      <c r="D171" s="253"/>
      <c r="E171" s="271">
        <f t="shared" si="99"/>
        <v>0</v>
      </c>
      <c r="F171" s="271" t="str">
        <f>IF('①7.積算内訳（販促）'!F170="","",'①7.積算内訳（販促）'!F170)</f>
        <v/>
      </c>
      <c r="G171" s="271" t="str">
        <f>IF('①7.積算内訳（販促）'!G170="","",'①7.積算内訳（販促）'!G170)</f>
        <v/>
      </c>
      <c r="H171" s="657" t="str">
        <f>IF('①7.積算内訳（販促）'!H170="","",'①7.積算内訳（販促）'!H170)</f>
        <v/>
      </c>
      <c r="I171" s="1570"/>
      <c r="J171" s="255" t="s">
        <v>191</v>
      </c>
      <c r="K171" s="253"/>
      <c r="L171" s="271" t="str">
        <f t="shared" si="100"/>
        <v/>
      </c>
      <c r="M171" s="271" t="str">
        <f>IF('⑦2.変更活動積算内訳（販促）'!M171="","",'⑦2.変更活動積算内訳（販促）'!M171)</f>
        <v/>
      </c>
      <c r="N171" s="271" t="str">
        <f>IF('⑦2.変更活動積算内訳（販促）'!N171="","",'⑦2.変更活動積算内訳（販促）'!N171)</f>
        <v/>
      </c>
      <c r="O171" s="271" t="str">
        <f>IF('⑦2.変更活動積算内訳（販促）'!O171="","",'⑦2.変更活動積算内訳（販促）'!O171)</f>
        <v/>
      </c>
      <c r="P171" s="1570"/>
      <c r="Q171" s="255" t="s">
        <v>191</v>
      </c>
      <c r="R171" s="253"/>
      <c r="S171" s="271" t="str">
        <f t="shared" si="101"/>
        <v/>
      </c>
      <c r="T171" s="254" t="str">
        <f t="shared" si="102"/>
        <v/>
      </c>
      <c r="U171" s="254" t="str">
        <f t="shared" si="103"/>
        <v/>
      </c>
      <c r="V171" s="254" t="str">
        <f t="shared" si="104"/>
        <v/>
      </c>
      <c r="W171" s="1171"/>
      <c r="X171" s="1168"/>
      <c r="Y171" s="1169"/>
      <c r="Z171" s="237"/>
    </row>
    <row r="172" spans="2:27" ht="19.5" hidden="1" customHeight="1">
      <c r="B172" s="1176"/>
      <c r="C172" s="252" t="s">
        <v>192</v>
      </c>
      <c r="D172" s="253"/>
      <c r="E172" s="271">
        <f t="shared" si="99"/>
        <v>0</v>
      </c>
      <c r="F172" s="271" t="str">
        <f>IF('①7.積算内訳（販促）'!F171="","",'①7.積算内訳（販促）'!F171)</f>
        <v/>
      </c>
      <c r="G172" s="271" t="str">
        <f>IF('①7.積算内訳（販促）'!G171="","",'①7.積算内訳（販促）'!G171)</f>
        <v/>
      </c>
      <c r="H172" s="657" t="str">
        <f>IF('①7.積算内訳（販促）'!H171="","",'①7.積算内訳（販促）'!H171)</f>
        <v/>
      </c>
      <c r="I172" s="1570"/>
      <c r="J172" s="252" t="s">
        <v>192</v>
      </c>
      <c r="K172" s="253"/>
      <c r="L172" s="271" t="str">
        <f t="shared" si="100"/>
        <v/>
      </c>
      <c r="M172" s="271" t="str">
        <f>IF('⑦2.変更活動積算内訳（販促）'!M172="","",'⑦2.変更活動積算内訳（販促）'!M172)</f>
        <v/>
      </c>
      <c r="N172" s="271" t="str">
        <f>IF('⑦2.変更活動積算内訳（販促）'!N172="","",'⑦2.変更活動積算内訳（販促）'!N172)</f>
        <v/>
      </c>
      <c r="O172" s="271" t="str">
        <f>IF('⑦2.変更活動積算内訳（販促）'!O172="","",'⑦2.変更活動積算内訳（販促）'!O172)</f>
        <v/>
      </c>
      <c r="P172" s="1570"/>
      <c r="Q172" s="252" t="s">
        <v>192</v>
      </c>
      <c r="R172" s="253"/>
      <c r="S172" s="271" t="str">
        <f t="shared" si="101"/>
        <v/>
      </c>
      <c r="T172" s="254" t="str">
        <f t="shared" si="102"/>
        <v/>
      </c>
      <c r="U172" s="254" t="str">
        <f t="shared" si="103"/>
        <v/>
      </c>
      <c r="V172" s="254" t="str">
        <f t="shared" si="104"/>
        <v/>
      </c>
      <c r="W172" s="1171"/>
      <c r="X172" s="1168"/>
      <c r="Y172" s="1169"/>
      <c r="Z172" s="240"/>
      <c r="AA172" s="213"/>
    </row>
    <row r="173" spans="2:27" ht="19.5" hidden="1" customHeight="1">
      <c r="B173" s="1176"/>
      <c r="C173" s="252" t="s">
        <v>193</v>
      </c>
      <c r="D173" s="253"/>
      <c r="E173" s="271">
        <f t="shared" si="99"/>
        <v>0</v>
      </c>
      <c r="F173" s="658" t="str">
        <f>IF('①7.積算内訳（販促）'!F172="","",'①7.積算内訳（販促）'!F172)</f>
        <v/>
      </c>
      <c r="G173" s="658" t="str">
        <f>IF('①7.積算内訳（販促）'!G172="","",'①7.積算内訳（販促）'!G172)</f>
        <v/>
      </c>
      <c r="H173" s="657" t="str">
        <f>IF('①7.積算内訳（販促）'!H172="","",'①7.積算内訳（販促）'!H172)</f>
        <v/>
      </c>
      <c r="I173" s="1570"/>
      <c r="J173" s="252" t="s">
        <v>193</v>
      </c>
      <c r="K173" s="253"/>
      <c r="L173" s="271" t="str">
        <f t="shared" si="100"/>
        <v/>
      </c>
      <c r="M173" s="658" t="str">
        <f>IF('⑦2.変更活動積算内訳（販促）'!M173="","",'⑦2.変更活動積算内訳（販促）'!M173)</f>
        <v/>
      </c>
      <c r="N173" s="658" t="str">
        <f>IF('⑦2.変更活動積算内訳（販促）'!N173="","",'⑦2.変更活動積算内訳（販促）'!N173)</f>
        <v/>
      </c>
      <c r="O173" s="658" t="str">
        <f>IF('⑦2.変更活動積算内訳（販促）'!O173="","",'⑦2.変更活動積算内訳（販促）'!O173)</f>
        <v/>
      </c>
      <c r="P173" s="1570"/>
      <c r="Q173" s="252" t="s">
        <v>193</v>
      </c>
      <c r="R173" s="253"/>
      <c r="S173" s="271" t="str">
        <f t="shared" si="101"/>
        <v/>
      </c>
      <c r="T173" s="256" t="str">
        <f t="shared" si="102"/>
        <v/>
      </c>
      <c r="U173" s="256" t="str">
        <f t="shared" si="103"/>
        <v/>
      </c>
      <c r="V173" s="256" t="str">
        <f t="shared" si="104"/>
        <v/>
      </c>
      <c r="W173" s="1171"/>
      <c r="X173" s="1168"/>
      <c r="Y173" s="1169"/>
      <c r="Z173" s="240"/>
      <c r="AA173" s="213"/>
    </row>
    <row r="174" spans="2:27" ht="19.5" hidden="1" customHeight="1">
      <c r="B174" s="1176"/>
      <c r="C174" s="257" t="s">
        <v>194</v>
      </c>
      <c r="D174" s="253"/>
      <c r="E174" s="271">
        <f t="shared" si="99"/>
        <v>0</v>
      </c>
      <c r="F174" s="271" t="str">
        <f>IF('①7.積算内訳（販促）'!F173="","",'①7.積算内訳（販促）'!F173)</f>
        <v/>
      </c>
      <c r="G174" s="271" t="str">
        <f>IF('①7.積算内訳（販促）'!G173="","",'①7.積算内訳（販促）'!G173)</f>
        <v/>
      </c>
      <c r="H174" s="657" t="str">
        <f>IF('①7.積算内訳（販促）'!H173="","",'①7.積算内訳（販促）'!H173)</f>
        <v/>
      </c>
      <c r="I174" s="1570"/>
      <c r="J174" s="257" t="s">
        <v>194</v>
      </c>
      <c r="K174" s="253"/>
      <c r="L174" s="271" t="str">
        <f t="shared" si="100"/>
        <v/>
      </c>
      <c r="M174" s="271" t="str">
        <f>IF('⑦2.変更活動積算内訳（販促）'!M174="","",'⑦2.変更活動積算内訳（販促）'!M174)</f>
        <v/>
      </c>
      <c r="N174" s="271" t="str">
        <f>IF('⑦2.変更活動積算内訳（販促）'!N174="","",'⑦2.変更活動積算内訳（販促）'!N174)</f>
        <v/>
      </c>
      <c r="O174" s="271" t="str">
        <f>IF('⑦2.変更活動積算内訳（販促）'!O174="","",'⑦2.変更活動積算内訳（販促）'!O174)</f>
        <v/>
      </c>
      <c r="P174" s="1570"/>
      <c r="Q174" s="257" t="s">
        <v>194</v>
      </c>
      <c r="R174" s="253"/>
      <c r="S174" s="271" t="str">
        <f t="shared" si="101"/>
        <v/>
      </c>
      <c r="T174" s="254" t="str">
        <f t="shared" si="102"/>
        <v/>
      </c>
      <c r="U174" s="254" t="str">
        <f t="shared" si="103"/>
        <v/>
      </c>
      <c r="V174" s="254" t="str">
        <f t="shared" si="104"/>
        <v/>
      </c>
      <c r="W174" s="1171"/>
      <c r="X174" s="1168"/>
      <c r="Y174" s="1169"/>
      <c r="Z174" s="240"/>
      <c r="AA174" s="213"/>
    </row>
    <row r="175" spans="2:27" ht="19.5" hidden="1" customHeight="1">
      <c r="B175" s="1176"/>
      <c r="C175" s="252" t="s">
        <v>195</v>
      </c>
      <c r="D175" s="253"/>
      <c r="E175" s="271">
        <f t="shared" si="99"/>
        <v>0</v>
      </c>
      <c r="F175" s="271" t="str">
        <f>IF('①7.積算内訳（販促）'!F174="","",'①7.積算内訳（販促）'!F174)</f>
        <v/>
      </c>
      <c r="G175" s="271" t="str">
        <f>IF('①7.積算内訳（販促）'!G174="","",'①7.積算内訳（販促）'!G174)</f>
        <v/>
      </c>
      <c r="H175" s="657" t="str">
        <f>IF('①7.積算内訳（販促）'!H174="","",'①7.積算内訳（販促）'!H174)</f>
        <v/>
      </c>
      <c r="I175" s="1570"/>
      <c r="J175" s="252" t="s">
        <v>195</v>
      </c>
      <c r="K175" s="253"/>
      <c r="L175" s="271" t="str">
        <f t="shared" si="100"/>
        <v/>
      </c>
      <c r="M175" s="271" t="str">
        <f>IF('⑦2.変更活動積算内訳（販促）'!M175="","",'⑦2.変更活動積算内訳（販促）'!M175)</f>
        <v/>
      </c>
      <c r="N175" s="271" t="str">
        <f>IF('⑦2.変更活動積算内訳（販促）'!N175="","",'⑦2.変更活動積算内訳（販促）'!N175)</f>
        <v/>
      </c>
      <c r="O175" s="271" t="str">
        <f>IF('⑦2.変更活動積算内訳（販促）'!O175="","",'⑦2.変更活動積算内訳（販促）'!O175)</f>
        <v/>
      </c>
      <c r="P175" s="1570"/>
      <c r="Q175" s="252" t="s">
        <v>195</v>
      </c>
      <c r="R175" s="253"/>
      <c r="S175" s="271" t="str">
        <f t="shared" si="101"/>
        <v/>
      </c>
      <c r="T175" s="254" t="str">
        <f t="shared" si="102"/>
        <v/>
      </c>
      <c r="U175" s="254" t="str">
        <f t="shared" si="103"/>
        <v/>
      </c>
      <c r="V175" s="254" t="str">
        <f t="shared" si="104"/>
        <v/>
      </c>
      <c r="W175" s="1171"/>
      <c r="X175" s="1168"/>
      <c r="Y175" s="1169"/>
      <c r="Z175" s="240"/>
      <c r="AA175" s="213"/>
    </row>
    <row r="176" spans="2:27" ht="19.5" hidden="1" customHeight="1" thickBot="1">
      <c r="B176" s="1177"/>
      <c r="C176" s="258" t="s">
        <v>196</v>
      </c>
      <c r="D176" s="662" t="str">
        <f>IF('①7.積算内訳（販促）'!D175="","",'①7.積算内訳（販促）'!D175)</f>
        <v/>
      </c>
      <c r="E176" s="277">
        <f>SUM(F176:H176)</f>
        <v>0</v>
      </c>
      <c r="F176" s="272" t="str">
        <f>IF('①7.積算内訳（販促）'!F175="","",'①7.積算内訳（販促）'!F175)</f>
        <v/>
      </c>
      <c r="G176" s="272" t="str">
        <f>IF('①7.積算内訳（販促）'!G175="","",'①7.積算内訳（販促）'!G175)</f>
        <v/>
      </c>
      <c r="H176" s="659" t="str">
        <f>IF('①7.積算内訳（販促）'!H175="","",'①7.積算内訳（販促）'!H175)</f>
        <v/>
      </c>
      <c r="I176" s="1571"/>
      <c r="J176" s="258" t="s">
        <v>196</v>
      </c>
      <c r="K176" s="259"/>
      <c r="L176" s="277" t="str">
        <f t="shared" si="100"/>
        <v/>
      </c>
      <c r="M176" s="272" t="str">
        <f>IF('⑦2.変更活動積算内訳（販促）'!M176="","",'⑦2.変更活動積算内訳（販促）'!M176)</f>
        <v/>
      </c>
      <c r="N176" s="272" t="str">
        <f>IF('⑦2.変更活動積算内訳（販促）'!N176="","",'⑦2.変更活動積算内訳（販促）'!N176)</f>
        <v/>
      </c>
      <c r="O176" s="272" t="str">
        <f>IF('⑦2.変更活動積算内訳（販促）'!O176="","",'⑦2.変更活動積算内訳（販促）'!O176)</f>
        <v/>
      </c>
      <c r="P176" s="1571"/>
      <c r="Q176" s="258" t="s">
        <v>196</v>
      </c>
      <c r="R176" s="259"/>
      <c r="S176" s="272" t="str">
        <f t="shared" si="101"/>
        <v/>
      </c>
      <c r="T176" s="260" t="str">
        <f t="shared" si="102"/>
        <v/>
      </c>
      <c r="U176" s="260" t="str">
        <f t="shared" si="103"/>
        <v/>
      </c>
      <c r="V176" s="260" t="str">
        <f t="shared" si="104"/>
        <v/>
      </c>
      <c r="W176" s="1171"/>
      <c r="X176" s="1203"/>
      <c r="Y176" s="1204"/>
      <c r="Z176" s="240"/>
      <c r="AA176" s="213"/>
    </row>
    <row r="177" spans="2:27" ht="37.5" hidden="1" customHeight="1">
      <c r="B177" s="268" t="str">
        <f>IF('①4.事業内容（販促）'!B22="","",'①4.事業内容（販促）'!B22)</f>
        <v/>
      </c>
      <c r="C177" s="1199" t="str">
        <f>IF('①4.事業内容（販促）'!C22="","",'①4.事業内容（販促）'!C22)</f>
        <v/>
      </c>
      <c r="D177" s="1200"/>
      <c r="E177" s="269">
        <f>SUM(E178:E186)</f>
        <v>0</v>
      </c>
      <c r="F177" s="269">
        <f>SUM(F178:F186)</f>
        <v>0</v>
      </c>
      <c r="G177" s="269">
        <f>SUM(G178:G186)</f>
        <v>0</v>
      </c>
      <c r="H177" s="661">
        <f>SUM(H178:H186)</f>
        <v>0</v>
      </c>
      <c r="I177" s="664" t="str">
        <f>IF(B177="","",IF(I178="中止","",B177))</f>
        <v/>
      </c>
      <c r="J177" s="1199" t="str">
        <f>IF('⑦2.変更活動積算内訳（販促）'!J177="","",'⑦2.変更活動積算内訳（販促）'!J177)</f>
        <v/>
      </c>
      <c r="K177" s="1200" t="str">
        <f>IF('⑦2.変更活動積算内訳（PR）'!K177="","",'⑦2.変更活動積算内訳（PR）'!K177)</f>
        <v/>
      </c>
      <c r="L177" s="269" t="str">
        <f>IF(SUM(L178:L186)=0,"",SUM(L178:L186))</f>
        <v/>
      </c>
      <c r="M177" s="269" t="str">
        <f>IF(SUM(M178:M186)=0,"",SUM(M178:M186))</f>
        <v/>
      </c>
      <c r="N177" s="269" t="str">
        <f>IF(SUM(N178:N186)=0,"",SUM(N178:N186))</f>
        <v/>
      </c>
      <c r="O177" s="269" t="str">
        <f>IF(SUM(O178:O186)=0,"",SUM(O178:O186))</f>
        <v/>
      </c>
      <c r="P177" s="664" t="str">
        <f>IF(I177="","",IF('⑧1.活動計画変更（販促）'!B178="報告済","報告済",I177))</f>
        <v/>
      </c>
      <c r="Q177" s="1199" t="str">
        <f>IF(J177="","",IF('⑧1.活動計画変更（販促）'!C59="変更",'⑧1.活動計画変更（販促）'!D59,IF('⑧1.活動計画変更（販促）'!C59="中止","",'⑧2.変更活動積算内訳（販促）'!J177)))</f>
        <v/>
      </c>
      <c r="R177" s="1200"/>
      <c r="S177" s="269" t="str">
        <f>IF(SUM(S178:S186)=0,"",SUM(S178:S186))</f>
        <v/>
      </c>
      <c r="T177" s="269" t="str">
        <f>IF(SUM(T178:T186)=0,"",SUM(T178:T186))</f>
        <v/>
      </c>
      <c r="U177" s="269" t="str">
        <f>IF(SUM(U178:U186)=0,"",SUM(U178:U186))</f>
        <v/>
      </c>
      <c r="V177" s="269" t="str">
        <f>IF(SUM(V178:V186)=0,"",SUM(V178:V186))</f>
        <v/>
      </c>
      <c r="W177" s="263"/>
      <c r="X177" s="1201"/>
      <c r="Y177" s="1202"/>
      <c r="Z177" s="237"/>
    </row>
    <row r="178" spans="2:27" ht="19.5" hidden="1" customHeight="1">
      <c r="B178" s="1175"/>
      <c r="C178" s="249" t="s">
        <v>188</v>
      </c>
      <c r="D178" s="250"/>
      <c r="E178" s="270">
        <f>SUM(F178:H178)</f>
        <v>0</v>
      </c>
      <c r="F178" s="270" t="str">
        <f>IF('①7.積算内訳（販促）'!F177="","",'①7.積算内訳（販促）'!F177)</f>
        <v/>
      </c>
      <c r="G178" s="270" t="str">
        <f>IF('①7.積算内訳（販促）'!G177="","",'①7.積算内訳（販促）'!G177)</f>
        <v/>
      </c>
      <c r="H178" s="656" t="str">
        <f>IF('①7.積算内訳（販促）'!H177="","",'①7.積算内訳（販促）'!H177)</f>
        <v/>
      </c>
      <c r="I178" s="1569" t="str">
        <f>IF('⑦1.活動計画変更（販促）'!C41="選択","",IF('⑦1.活動計画変更（販促）'!C41="変更",'⑦1.活動計画変更（販促）'!C41,IF('⑦1.活動計画変更（販促）'!C41="中止","中止","")))</f>
        <v/>
      </c>
      <c r="J178" s="249" t="s">
        <v>188</v>
      </c>
      <c r="K178" s="250"/>
      <c r="L178" s="270" t="str">
        <f>IF(SUM(M178:O178)=0,"",SUM(M178:O178))</f>
        <v/>
      </c>
      <c r="M178" s="270" t="str">
        <f>IF('⑦2.変更活動積算内訳（販促）'!M178="","",'⑦2.変更活動積算内訳（販促）'!M178)</f>
        <v/>
      </c>
      <c r="N178" s="270" t="str">
        <f>IF('⑦2.変更活動積算内訳（販促）'!N178="","",'⑦2.変更活動積算内訳（販促）'!N178)</f>
        <v/>
      </c>
      <c r="O178" s="270" t="str">
        <f>IF('⑦2.変更活動積算内訳（販促）'!O178="","",'⑦2.変更活動積算内訳（販促）'!O178)</f>
        <v/>
      </c>
      <c r="P178" s="1569" t="str">
        <f>IF('⑧1.活動計画変更（販促）'!C59="選択","",IF('⑧1.活動計画変更（販促）'!C59="変更",'⑧1.活動計画変更（販促）'!C59,IF('⑧1.活動計画変更（販促）'!C59="中止","中止","")))</f>
        <v/>
      </c>
      <c r="Q178" s="249" t="s">
        <v>188</v>
      </c>
      <c r="R178" s="250"/>
      <c r="S178" s="270" t="str">
        <f>IF(SUM(T178:V178)=0,"",SUM(T178:V178))</f>
        <v/>
      </c>
      <c r="T178" s="251" t="str">
        <f>IF(M178="","",IF(P$178="中止","",M178))</f>
        <v/>
      </c>
      <c r="U178" s="251" t="str">
        <f>IF(N178="","",IF(P$178="中止","",N178))</f>
        <v/>
      </c>
      <c r="V178" s="251" t="str">
        <f>IF(O178="","",IF(P$178="中止","",O178))</f>
        <v/>
      </c>
      <c r="W178" s="1186"/>
      <c r="X178" s="1173"/>
      <c r="Y178" s="1174"/>
      <c r="Z178" s="240"/>
      <c r="AA178" s="213"/>
    </row>
    <row r="179" spans="2:27" ht="19.5" hidden="1" customHeight="1">
      <c r="B179" s="1176"/>
      <c r="C179" s="252" t="s">
        <v>189</v>
      </c>
      <c r="D179" s="253"/>
      <c r="E179" s="271">
        <f t="shared" ref="E179:E185" si="105">SUM(F179:H179)</f>
        <v>0</v>
      </c>
      <c r="F179" s="271" t="str">
        <f>IF('①7.積算内訳（販促）'!F178="","",'①7.積算内訳（販促）'!F178)</f>
        <v/>
      </c>
      <c r="G179" s="271" t="str">
        <f>IF('①7.積算内訳（販促）'!G178="","",'①7.積算内訳（販促）'!G178)</f>
        <v/>
      </c>
      <c r="H179" s="657" t="str">
        <f>IF('①7.積算内訳（販促）'!H178="","",'①7.積算内訳（販促）'!H178)</f>
        <v/>
      </c>
      <c r="I179" s="1570"/>
      <c r="J179" s="252" t="s">
        <v>189</v>
      </c>
      <c r="K179" s="253"/>
      <c r="L179" s="271" t="str">
        <f t="shared" ref="L179:L186" si="106">IF(SUM(M179:O179)=0,"",SUM(M179:O179))</f>
        <v/>
      </c>
      <c r="M179" s="271" t="str">
        <f>IF('⑦2.変更活動積算内訳（販促）'!M179="","",'⑦2.変更活動積算内訳（販促）'!M179)</f>
        <v/>
      </c>
      <c r="N179" s="271" t="str">
        <f>IF('⑦2.変更活動積算内訳（販促）'!N179="","",'⑦2.変更活動積算内訳（販促）'!N179)</f>
        <v/>
      </c>
      <c r="O179" s="271" t="str">
        <f>IF('⑦2.変更活動積算内訳（販促）'!O179="","",'⑦2.変更活動積算内訳（販促）'!O179)</f>
        <v/>
      </c>
      <c r="P179" s="1570"/>
      <c r="Q179" s="252" t="s">
        <v>189</v>
      </c>
      <c r="R179" s="253"/>
      <c r="S179" s="271" t="str">
        <f t="shared" ref="S179:S186" si="107">IF(SUM(T179:V179)=0,"",SUM(T179:V179))</f>
        <v/>
      </c>
      <c r="T179" s="254" t="str">
        <f t="shared" ref="T179:T186" si="108">IF(M179="","",IF(P$178="中止","",M179))</f>
        <v/>
      </c>
      <c r="U179" s="254" t="str">
        <f t="shared" ref="U179:U186" si="109">IF(N179="","",IF(P$178="中止","",N179))</f>
        <v/>
      </c>
      <c r="V179" s="254" t="str">
        <f t="shared" ref="V179:V186" si="110">IF(O179="","",IF(P$178="中止","",O179))</f>
        <v/>
      </c>
      <c r="W179" s="1171"/>
      <c r="X179" s="1168"/>
      <c r="Y179" s="1169"/>
      <c r="Z179" s="237"/>
    </row>
    <row r="180" spans="2:27" ht="19.5" hidden="1" customHeight="1">
      <c r="B180" s="1176"/>
      <c r="C180" s="252" t="s">
        <v>190</v>
      </c>
      <c r="D180" s="253"/>
      <c r="E180" s="271">
        <f t="shared" si="105"/>
        <v>0</v>
      </c>
      <c r="F180" s="271" t="str">
        <f>IF('①7.積算内訳（販促）'!F179="","",'①7.積算内訳（販促）'!F179)</f>
        <v/>
      </c>
      <c r="G180" s="271" t="str">
        <f>IF('①7.積算内訳（販促）'!G179="","",'①7.積算内訳（販促）'!G179)</f>
        <v/>
      </c>
      <c r="H180" s="657" t="str">
        <f>IF('①7.積算内訳（販促）'!H179="","",'①7.積算内訳（販促）'!H179)</f>
        <v/>
      </c>
      <c r="I180" s="1570"/>
      <c r="J180" s="252" t="s">
        <v>190</v>
      </c>
      <c r="K180" s="253"/>
      <c r="L180" s="271" t="str">
        <f t="shared" si="106"/>
        <v/>
      </c>
      <c r="M180" s="271" t="str">
        <f>IF('⑦2.変更活動積算内訳（販促）'!M180="","",'⑦2.変更活動積算内訳（販促）'!M180)</f>
        <v/>
      </c>
      <c r="N180" s="271" t="str">
        <f>IF('⑦2.変更活動積算内訳（販促）'!N180="","",'⑦2.変更活動積算内訳（販促）'!N180)</f>
        <v/>
      </c>
      <c r="O180" s="271" t="str">
        <f>IF('⑦2.変更活動積算内訳（販促）'!O180="","",'⑦2.変更活動積算内訳（販促）'!O180)</f>
        <v/>
      </c>
      <c r="P180" s="1570"/>
      <c r="Q180" s="252" t="s">
        <v>190</v>
      </c>
      <c r="R180" s="253"/>
      <c r="S180" s="271" t="str">
        <f t="shared" si="107"/>
        <v/>
      </c>
      <c r="T180" s="254" t="str">
        <f t="shared" si="108"/>
        <v/>
      </c>
      <c r="U180" s="254" t="str">
        <f t="shared" si="109"/>
        <v/>
      </c>
      <c r="V180" s="254" t="str">
        <f t="shared" si="110"/>
        <v/>
      </c>
      <c r="W180" s="1171"/>
      <c r="X180" s="1168"/>
      <c r="Y180" s="1169"/>
      <c r="Z180" s="237"/>
    </row>
    <row r="181" spans="2:27" ht="19.5" hidden="1" customHeight="1">
      <c r="B181" s="1176"/>
      <c r="C181" s="255" t="s">
        <v>191</v>
      </c>
      <c r="D181" s="253"/>
      <c r="E181" s="271">
        <f t="shared" si="105"/>
        <v>0</v>
      </c>
      <c r="F181" s="271" t="str">
        <f>IF('①7.積算内訳（販促）'!F180="","",'①7.積算内訳（販促）'!F180)</f>
        <v/>
      </c>
      <c r="G181" s="271" t="str">
        <f>IF('①7.積算内訳（販促）'!G180="","",'①7.積算内訳（販促）'!G180)</f>
        <v/>
      </c>
      <c r="H181" s="657" t="str">
        <f>IF('①7.積算内訳（販促）'!H180="","",'①7.積算内訳（販促）'!H180)</f>
        <v/>
      </c>
      <c r="I181" s="1570"/>
      <c r="J181" s="255" t="s">
        <v>191</v>
      </c>
      <c r="K181" s="253"/>
      <c r="L181" s="271" t="str">
        <f t="shared" si="106"/>
        <v/>
      </c>
      <c r="M181" s="271" t="str">
        <f>IF('⑦2.変更活動積算内訳（販促）'!M181="","",'⑦2.変更活動積算内訳（販促）'!M181)</f>
        <v/>
      </c>
      <c r="N181" s="271" t="str">
        <f>IF('⑦2.変更活動積算内訳（販促）'!N181="","",'⑦2.変更活動積算内訳（販促）'!N181)</f>
        <v/>
      </c>
      <c r="O181" s="271" t="str">
        <f>IF('⑦2.変更活動積算内訳（販促）'!O181="","",'⑦2.変更活動積算内訳（販促）'!O181)</f>
        <v/>
      </c>
      <c r="P181" s="1570"/>
      <c r="Q181" s="255" t="s">
        <v>191</v>
      </c>
      <c r="R181" s="253"/>
      <c r="S181" s="271" t="str">
        <f t="shared" si="107"/>
        <v/>
      </c>
      <c r="T181" s="254" t="str">
        <f t="shared" si="108"/>
        <v/>
      </c>
      <c r="U181" s="254" t="str">
        <f t="shared" si="109"/>
        <v/>
      </c>
      <c r="V181" s="254" t="str">
        <f t="shared" si="110"/>
        <v/>
      </c>
      <c r="W181" s="1171"/>
      <c r="X181" s="1168"/>
      <c r="Y181" s="1169"/>
      <c r="Z181" s="237"/>
    </row>
    <row r="182" spans="2:27" ht="19.5" hidden="1" customHeight="1">
      <c r="B182" s="1176"/>
      <c r="C182" s="252" t="s">
        <v>192</v>
      </c>
      <c r="D182" s="253"/>
      <c r="E182" s="271">
        <f t="shared" si="105"/>
        <v>0</v>
      </c>
      <c r="F182" s="271" t="str">
        <f>IF('①7.積算内訳（販促）'!F181="","",'①7.積算内訳（販促）'!F181)</f>
        <v/>
      </c>
      <c r="G182" s="271" t="str">
        <f>IF('①7.積算内訳（販促）'!G181="","",'①7.積算内訳（販促）'!G181)</f>
        <v/>
      </c>
      <c r="H182" s="657" t="str">
        <f>IF('①7.積算内訳（販促）'!H181="","",'①7.積算内訳（販促）'!H181)</f>
        <v/>
      </c>
      <c r="I182" s="1570"/>
      <c r="J182" s="252" t="s">
        <v>192</v>
      </c>
      <c r="K182" s="253"/>
      <c r="L182" s="271" t="str">
        <f t="shared" si="106"/>
        <v/>
      </c>
      <c r="M182" s="271" t="str">
        <f>IF('⑦2.変更活動積算内訳（販促）'!M182="","",'⑦2.変更活動積算内訳（販促）'!M182)</f>
        <v/>
      </c>
      <c r="N182" s="271" t="str">
        <f>IF('⑦2.変更活動積算内訳（販促）'!N182="","",'⑦2.変更活動積算内訳（販促）'!N182)</f>
        <v/>
      </c>
      <c r="O182" s="271" t="str">
        <f>IF('⑦2.変更活動積算内訳（販促）'!O182="","",'⑦2.変更活動積算内訳（販促）'!O182)</f>
        <v/>
      </c>
      <c r="P182" s="1570"/>
      <c r="Q182" s="252" t="s">
        <v>192</v>
      </c>
      <c r="R182" s="253"/>
      <c r="S182" s="271" t="str">
        <f t="shared" si="107"/>
        <v/>
      </c>
      <c r="T182" s="254" t="str">
        <f t="shared" si="108"/>
        <v/>
      </c>
      <c r="U182" s="254" t="str">
        <f t="shared" si="109"/>
        <v/>
      </c>
      <c r="V182" s="254" t="str">
        <f t="shared" si="110"/>
        <v/>
      </c>
      <c r="W182" s="1171"/>
      <c r="X182" s="1168"/>
      <c r="Y182" s="1169"/>
      <c r="Z182" s="240"/>
      <c r="AA182" s="213"/>
    </row>
    <row r="183" spans="2:27" ht="19.5" hidden="1" customHeight="1">
      <c r="B183" s="1176"/>
      <c r="C183" s="252" t="s">
        <v>193</v>
      </c>
      <c r="D183" s="253"/>
      <c r="E183" s="271">
        <f t="shared" si="105"/>
        <v>0</v>
      </c>
      <c r="F183" s="658" t="str">
        <f>IF('①7.積算内訳（販促）'!F182="","",'①7.積算内訳（販促）'!F182)</f>
        <v/>
      </c>
      <c r="G183" s="658" t="str">
        <f>IF('①7.積算内訳（販促）'!G182="","",'①7.積算内訳（販促）'!G182)</f>
        <v/>
      </c>
      <c r="H183" s="657" t="str">
        <f>IF('①7.積算内訳（販促）'!H182="","",'①7.積算内訳（販促）'!H182)</f>
        <v/>
      </c>
      <c r="I183" s="1570"/>
      <c r="J183" s="252" t="s">
        <v>193</v>
      </c>
      <c r="K183" s="253"/>
      <c r="L183" s="271" t="str">
        <f t="shared" si="106"/>
        <v/>
      </c>
      <c r="M183" s="658" t="str">
        <f>IF('⑦2.変更活動積算内訳（販促）'!M183="","",'⑦2.変更活動積算内訳（販促）'!M183)</f>
        <v/>
      </c>
      <c r="N183" s="658" t="str">
        <f>IF('⑦2.変更活動積算内訳（販促）'!N183="","",'⑦2.変更活動積算内訳（販促）'!N183)</f>
        <v/>
      </c>
      <c r="O183" s="658" t="str">
        <f>IF('⑦2.変更活動積算内訳（販促）'!O183="","",'⑦2.変更活動積算内訳（販促）'!O183)</f>
        <v/>
      </c>
      <c r="P183" s="1570"/>
      <c r="Q183" s="252" t="s">
        <v>193</v>
      </c>
      <c r="R183" s="253"/>
      <c r="S183" s="271" t="str">
        <f t="shared" si="107"/>
        <v/>
      </c>
      <c r="T183" s="256" t="str">
        <f t="shared" si="108"/>
        <v/>
      </c>
      <c r="U183" s="256" t="str">
        <f t="shared" si="109"/>
        <v/>
      </c>
      <c r="V183" s="256" t="str">
        <f t="shared" si="110"/>
        <v/>
      </c>
      <c r="W183" s="1171"/>
      <c r="X183" s="1191"/>
      <c r="Y183" s="1192"/>
      <c r="Z183" s="240"/>
      <c r="AA183" s="213"/>
    </row>
    <row r="184" spans="2:27" ht="19.5" hidden="1" customHeight="1">
      <c r="B184" s="1176"/>
      <c r="C184" s="257" t="s">
        <v>194</v>
      </c>
      <c r="D184" s="253"/>
      <c r="E184" s="271">
        <f t="shared" si="105"/>
        <v>0</v>
      </c>
      <c r="F184" s="271" t="str">
        <f>IF('①7.積算内訳（販促）'!F183="","",'①7.積算内訳（販促）'!F183)</f>
        <v/>
      </c>
      <c r="G184" s="271" t="str">
        <f>IF('①7.積算内訳（販促）'!G183="","",'①7.積算内訳（販促）'!G183)</f>
        <v/>
      </c>
      <c r="H184" s="657" t="str">
        <f>IF('①7.積算内訳（販促）'!H183="","",'①7.積算内訳（販促）'!H183)</f>
        <v/>
      </c>
      <c r="I184" s="1570"/>
      <c r="J184" s="257" t="s">
        <v>194</v>
      </c>
      <c r="K184" s="253"/>
      <c r="L184" s="271" t="str">
        <f t="shared" si="106"/>
        <v/>
      </c>
      <c r="M184" s="271" t="str">
        <f>IF('⑦2.変更活動積算内訳（販促）'!M184="","",'⑦2.変更活動積算内訳（販促）'!M184)</f>
        <v/>
      </c>
      <c r="N184" s="271" t="str">
        <f>IF('⑦2.変更活動積算内訳（販促）'!N184="","",'⑦2.変更活動積算内訳（販促）'!N184)</f>
        <v/>
      </c>
      <c r="O184" s="271" t="str">
        <f>IF('⑦2.変更活動積算内訳（販促）'!O184="","",'⑦2.変更活動積算内訳（販促）'!O184)</f>
        <v/>
      </c>
      <c r="P184" s="1570"/>
      <c r="Q184" s="257" t="s">
        <v>194</v>
      </c>
      <c r="R184" s="253"/>
      <c r="S184" s="271" t="str">
        <f t="shared" si="107"/>
        <v/>
      </c>
      <c r="T184" s="254" t="str">
        <f t="shared" si="108"/>
        <v/>
      </c>
      <c r="U184" s="254" t="str">
        <f t="shared" si="109"/>
        <v/>
      </c>
      <c r="V184" s="254" t="str">
        <f t="shared" si="110"/>
        <v/>
      </c>
      <c r="W184" s="1171"/>
      <c r="X184" s="1168"/>
      <c r="Y184" s="1169"/>
      <c r="Z184" s="240"/>
      <c r="AA184" s="213"/>
    </row>
    <row r="185" spans="2:27" ht="19.5" hidden="1" customHeight="1">
      <c r="B185" s="1176"/>
      <c r="C185" s="252" t="s">
        <v>195</v>
      </c>
      <c r="D185" s="253"/>
      <c r="E185" s="271">
        <f t="shared" si="105"/>
        <v>0</v>
      </c>
      <c r="F185" s="271" t="str">
        <f>IF('①7.積算内訳（販促）'!F184="","",'①7.積算内訳（販促）'!F184)</f>
        <v/>
      </c>
      <c r="G185" s="271" t="str">
        <f>IF('①7.積算内訳（販促）'!G184="","",'①7.積算内訳（販促）'!G184)</f>
        <v/>
      </c>
      <c r="H185" s="657" t="str">
        <f>IF('①7.積算内訳（販促）'!H184="","",'①7.積算内訳（販促）'!H184)</f>
        <v/>
      </c>
      <c r="I185" s="1570"/>
      <c r="J185" s="252" t="s">
        <v>195</v>
      </c>
      <c r="K185" s="253"/>
      <c r="L185" s="271" t="str">
        <f t="shared" si="106"/>
        <v/>
      </c>
      <c r="M185" s="271" t="str">
        <f>IF('⑦2.変更活動積算内訳（販促）'!M185="","",'⑦2.変更活動積算内訳（販促）'!M185)</f>
        <v/>
      </c>
      <c r="N185" s="271" t="str">
        <f>IF('⑦2.変更活動積算内訳（販促）'!N185="","",'⑦2.変更活動積算内訳（販促）'!N185)</f>
        <v/>
      </c>
      <c r="O185" s="271" t="str">
        <f>IF('⑦2.変更活動積算内訳（販促）'!O185="","",'⑦2.変更活動積算内訳（販促）'!O185)</f>
        <v/>
      </c>
      <c r="P185" s="1570"/>
      <c r="Q185" s="252" t="s">
        <v>195</v>
      </c>
      <c r="R185" s="253"/>
      <c r="S185" s="271" t="str">
        <f t="shared" si="107"/>
        <v/>
      </c>
      <c r="T185" s="254" t="str">
        <f t="shared" si="108"/>
        <v/>
      </c>
      <c r="U185" s="254" t="str">
        <f t="shared" si="109"/>
        <v/>
      </c>
      <c r="V185" s="254" t="str">
        <f t="shared" si="110"/>
        <v/>
      </c>
      <c r="W185" s="1171"/>
      <c r="X185" s="1168"/>
      <c r="Y185" s="1169"/>
      <c r="Z185" s="240"/>
      <c r="AA185" s="213"/>
    </row>
    <row r="186" spans="2:27" ht="19.5" hidden="1" customHeight="1" thickBot="1">
      <c r="B186" s="1177"/>
      <c r="C186" s="258" t="s">
        <v>196</v>
      </c>
      <c r="D186" s="662" t="str">
        <f>IF('①7.積算内訳（販促）'!D185="","",'①7.積算内訳（販促）'!D185)</f>
        <v/>
      </c>
      <c r="E186" s="272">
        <f>SUM(F186:H186)</f>
        <v>0</v>
      </c>
      <c r="F186" s="272" t="str">
        <f>IF('①7.積算内訳（販促）'!F185="","",'①7.積算内訳（販促）'!F185)</f>
        <v/>
      </c>
      <c r="G186" s="272" t="str">
        <f>IF('①7.積算内訳（販促）'!G185="","",'①7.積算内訳（販促）'!G185)</f>
        <v/>
      </c>
      <c r="H186" s="659" t="str">
        <f>IF('①7.積算内訳（販促）'!H185="","",'①7.積算内訳（販促）'!H185)</f>
        <v/>
      </c>
      <c r="I186" s="1571"/>
      <c r="J186" s="258" t="s">
        <v>196</v>
      </c>
      <c r="K186" s="259"/>
      <c r="L186" s="272" t="str">
        <f t="shared" si="106"/>
        <v/>
      </c>
      <c r="M186" s="272" t="str">
        <f>IF('⑦2.変更活動積算内訳（販促）'!M186="","",'⑦2.変更活動積算内訳（販促）'!M186)</f>
        <v/>
      </c>
      <c r="N186" s="272" t="str">
        <f>IF('⑦2.変更活動積算内訳（販促）'!N186="","",'⑦2.変更活動積算内訳（販促）'!N186)</f>
        <v/>
      </c>
      <c r="O186" s="272" t="str">
        <f>IF('⑦2.変更活動積算内訳（販促）'!O186="","",'⑦2.変更活動積算内訳（販促）'!O186)</f>
        <v/>
      </c>
      <c r="P186" s="1571"/>
      <c r="Q186" s="258" t="s">
        <v>196</v>
      </c>
      <c r="R186" s="259"/>
      <c r="S186" s="272" t="str">
        <f t="shared" si="107"/>
        <v/>
      </c>
      <c r="T186" s="260" t="str">
        <f t="shared" si="108"/>
        <v/>
      </c>
      <c r="U186" s="260" t="str">
        <f t="shared" si="109"/>
        <v/>
      </c>
      <c r="V186" s="260" t="str">
        <f t="shared" si="110"/>
        <v/>
      </c>
      <c r="W186" s="1172"/>
      <c r="X186" s="1189"/>
      <c r="Y186" s="1190"/>
      <c r="Z186" s="240"/>
      <c r="AA186" s="213"/>
    </row>
    <row r="187" spans="2:27" ht="37.5" hidden="1" customHeight="1">
      <c r="B187" s="368" t="str">
        <f>IF('①4.事業内容（販促）'!B23="","",'①4.事業内容（販促）'!B23)</f>
        <v/>
      </c>
      <c r="C187" s="1199" t="str">
        <f>IF('①4.事業内容（販促）'!C23="","",'①4.事業内容（販促）'!C23)</f>
        <v/>
      </c>
      <c r="D187" s="1200"/>
      <c r="E187" s="267">
        <f>SUM(E188:E196)</f>
        <v>0</v>
      </c>
      <c r="F187" s="267">
        <f>SUM(F188:F196)</f>
        <v>0</v>
      </c>
      <c r="G187" s="267">
        <f>SUM(G188:G196)</f>
        <v>0</v>
      </c>
      <c r="H187" s="660">
        <f>SUM(H188:H196)</f>
        <v>0</v>
      </c>
      <c r="I187" s="664" t="str">
        <f>IF(B187="","",IF(I188="中止","",B187))</f>
        <v/>
      </c>
      <c r="J187" s="1199" t="str">
        <f>IF('⑦2.変更活動積算内訳（販促）'!J187="","",'⑦2.変更活動積算内訳（販促）'!J187)</f>
        <v/>
      </c>
      <c r="K187" s="1200" t="str">
        <f>IF('⑦2.変更活動積算内訳（PR）'!K187="","",'⑦2.変更活動積算内訳（PR）'!K187)</f>
        <v/>
      </c>
      <c r="L187" s="267" t="str">
        <f>IF(SUM(L188:L196)=0,"",SUM(L188:L196))</f>
        <v/>
      </c>
      <c r="M187" s="267" t="str">
        <f>IF(SUM(M188:M196)=0,"",SUM(M188:M196))</f>
        <v/>
      </c>
      <c r="N187" s="267" t="str">
        <f>IF(SUM(N188:N196)=0,"",SUM(N188:N196))</f>
        <v/>
      </c>
      <c r="O187" s="267" t="str">
        <f>IF(SUM(O188:O196)=0,"",SUM(O188:O196))</f>
        <v/>
      </c>
      <c r="P187" s="664" t="str">
        <f>IF(I187="","",IF('⑧1.活動計画変更（販促）'!B188="報告済","報告済",I187))</f>
        <v/>
      </c>
      <c r="Q187" s="1199" t="str">
        <f>IF(J187="","",IF('⑧1.活動計画変更（販促）'!C62="変更",'⑧1.活動計画変更（販促）'!D62,IF('⑧1.活動計画変更（販促）'!C62="中止","",'⑧2.変更活動積算内訳（販促）'!J187)))</f>
        <v/>
      </c>
      <c r="R187" s="1200"/>
      <c r="S187" s="269" t="str">
        <f>IF(SUM(S188:S196)=0,"",SUM(S188:S196))</f>
        <v/>
      </c>
      <c r="T187" s="269" t="str">
        <f>IF(SUM(T188:T196)=0,"",SUM(T188:T196))</f>
        <v/>
      </c>
      <c r="U187" s="269" t="str">
        <f>IF(SUM(U188:U196)=0,"",SUM(U188:U196))</f>
        <v/>
      </c>
      <c r="V187" s="269" t="str">
        <f>IF(SUM(V188:V196)=0,"",SUM(V188:V196))</f>
        <v/>
      </c>
      <c r="W187" s="261"/>
      <c r="X187" s="1195"/>
      <c r="Y187" s="1196"/>
      <c r="Z187" s="237"/>
    </row>
    <row r="188" spans="2:27" ht="19.5" hidden="1" customHeight="1">
      <c r="B188" s="1175"/>
      <c r="C188" s="249" t="s">
        <v>188</v>
      </c>
      <c r="D188" s="250"/>
      <c r="E188" s="270">
        <f>SUM(F188:H188)</f>
        <v>0</v>
      </c>
      <c r="F188" s="270" t="str">
        <f>IF('①7.積算内訳（販促）'!F187="","",'①7.積算内訳（販促）'!F187)</f>
        <v/>
      </c>
      <c r="G188" s="270" t="str">
        <f>IF('①7.積算内訳（販促）'!G187="","",'①7.積算内訳（販促）'!G187)</f>
        <v/>
      </c>
      <c r="H188" s="656" t="str">
        <f>IF('①7.積算内訳（販促）'!H187="","",'①7.積算内訳（販促）'!H187)</f>
        <v/>
      </c>
      <c r="I188" s="1569" t="str">
        <f>IF('⑦1.活動計画変更（販促）'!C43="選択","",IF('⑦1.活動計画変更（販促）'!C43="変更",'⑦1.活動計画変更（販促）'!C43,IF('⑦1.活動計画変更（販促）'!C43="中止","中止","")))</f>
        <v/>
      </c>
      <c r="J188" s="249" t="s">
        <v>188</v>
      </c>
      <c r="K188" s="250"/>
      <c r="L188" s="270" t="str">
        <f>IF(SUM(M188:O188)=0,"",SUM(M188:O188))</f>
        <v/>
      </c>
      <c r="M188" s="270" t="str">
        <f>IF('⑦2.変更活動積算内訳（販促）'!M188="","",'⑦2.変更活動積算内訳（販促）'!M188)</f>
        <v/>
      </c>
      <c r="N188" s="270" t="str">
        <f>IF('⑦2.変更活動積算内訳（販促）'!N188="","",'⑦2.変更活動積算内訳（販促）'!N188)</f>
        <v/>
      </c>
      <c r="O188" s="270" t="str">
        <f>IF('⑦2.変更活動積算内訳（販促）'!O188="","",'⑦2.変更活動積算内訳（販促）'!O188)</f>
        <v/>
      </c>
      <c r="P188" s="1569" t="str">
        <f>IF('⑧1.活動計画変更（販促）'!C62="選択","",IF('⑧1.活動計画変更（販促）'!C62="変更",'⑧1.活動計画変更（販促）'!C62,IF('⑧1.活動計画変更（販促）'!C62="中止","中止","")))</f>
        <v/>
      </c>
      <c r="Q188" s="249" t="s">
        <v>188</v>
      </c>
      <c r="R188" s="250"/>
      <c r="S188" s="270" t="str">
        <f>IF(SUM(T188:V188)=0,"",SUM(T188:V188))</f>
        <v/>
      </c>
      <c r="T188" s="251" t="str">
        <f>IF(M188="","",IF(P$188="中止","",M188))</f>
        <v/>
      </c>
      <c r="U188" s="251" t="str">
        <f>IF(N188="","",IF(P$188="中止","",N188))</f>
        <v/>
      </c>
      <c r="V188" s="251" t="str">
        <f>IF(O188="","",IF(P$188="中止","",O188))</f>
        <v/>
      </c>
      <c r="W188" s="1186"/>
      <c r="X188" s="1173"/>
      <c r="Y188" s="1174"/>
      <c r="Z188" s="240"/>
      <c r="AA188" s="213"/>
    </row>
    <row r="189" spans="2:27" ht="19.5" hidden="1" customHeight="1">
      <c r="B189" s="1176"/>
      <c r="C189" s="252" t="s">
        <v>189</v>
      </c>
      <c r="D189" s="253"/>
      <c r="E189" s="271">
        <f t="shared" ref="E189:E195" si="111">SUM(F189:H189)</f>
        <v>0</v>
      </c>
      <c r="F189" s="271" t="str">
        <f>IF('①7.積算内訳（販促）'!F188="","",'①7.積算内訳（販促）'!F188)</f>
        <v/>
      </c>
      <c r="G189" s="271" t="str">
        <f>IF('①7.積算内訳（販促）'!G188="","",'①7.積算内訳（販促）'!G188)</f>
        <v/>
      </c>
      <c r="H189" s="657" t="str">
        <f>IF('①7.積算内訳（販促）'!H188="","",'①7.積算内訳（販促）'!H188)</f>
        <v/>
      </c>
      <c r="I189" s="1570"/>
      <c r="J189" s="252" t="s">
        <v>189</v>
      </c>
      <c r="K189" s="253"/>
      <c r="L189" s="271" t="str">
        <f t="shared" ref="L189:L196" si="112">IF(SUM(M189:O189)=0,"",SUM(M189:O189))</f>
        <v/>
      </c>
      <c r="M189" s="271" t="str">
        <f>IF('⑦2.変更活動積算内訳（販促）'!M189="","",'⑦2.変更活動積算内訳（販促）'!M189)</f>
        <v/>
      </c>
      <c r="N189" s="271" t="str">
        <f>IF('⑦2.変更活動積算内訳（販促）'!N189="","",'⑦2.変更活動積算内訳（販促）'!N189)</f>
        <v/>
      </c>
      <c r="O189" s="271" t="str">
        <f>IF('⑦2.変更活動積算内訳（販促）'!O189="","",'⑦2.変更活動積算内訳（販促）'!O189)</f>
        <v/>
      </c>
      <c r="P189" s="1570"/>
      <c r="Q189" s="252" t="s">
        <v>189</v>
      </c>
      <c r="R189" s="253"/>
      <c r="S189" s="271" t="str">
        <f t="shared" ref="S189:S196" si="113">IF(SUM(T189:V189)=0,"",SUM(T189:V189))</f>
        <v/>
      </c>
      <c r="T189" s="254" t="str">
        <f t="shared" ref="T189:T196" si="114">IF(M189="","",IF(P$188="中止","",M189))</f>
        <v/>
      </c>
      <c r="U189" s="254" t="str">
        <f t="shared" ref="U189:U196" si="115">IF(N189="","",IF(P$188="中止","",N189))</f>
        <v/>
      </c>
      <c r="V189" s="254" t="str">
        <f t="shared" ref="V189:V196" si="116">IF(O189="","",IF(P$188="中止","",O189))</f>
        <v/>
      </c>
      <c r="W189" s="1171"/>
      <c r="X189" s="1168"/>
      <c r="Y189" s="1169"/>
      <c r="Z189" s="237"/>
    </row>
    <row r="190" spans="2:27" ht="19.5" hidden="1" customHeight="1">
      <c r="B190" s="1176"/>
      <c r="C190" s="252" t="s">
        <v>190</v>
      </c>
      <c r="D190" s="253"/>
      <c r="E190" s="271">
        <f t="shared" si="111"/>
        <v>0</v>
      </c>
      <c r="F190" s="271" t="str">
        <f>IF('①7.積算内訳（販促）'!F189="","",'①7.積算内訳（販促）'!F189)</f>
        <v/>
      </c>
      <c r="G190" s="271" t="str">
        <f>IF('①7.積算内訳（販促）'!G189="","",'①7.積算内訳（販促）'!G189)</f>
        <v/>
      </c>
      <c r="H190" s="657" t="str">
        <f>IF('①7.積算内訳（販促）'!H189="","",'①7.積算内訳（販促）'!H189)</f>
        <v/>
      </c>
      <c r="I190" s="1570"/>
      <c r="J190" s="252" t="s">
        <v>190</v>
      </c>
      <c r="K190" s="253"/>
      <c r="L190" s="271" t="str">
        <f t="shared" si="112"/>
        <v/>
      </c>
      <c r="M190" s="271" t="str">
        <f>IF('⑦2.変更活動積算内訳（販促）'!M190="","",'⑦2.変更活動積算内訳（販促）'!M190)</f>
        <v/>
      </c>
      <c r="N190" s="271" t="str">
        <f>IF('⑦2.変更活動積算内訳（販促）'!N190="","",'⑦2.変更活動積算内訳（販促）'!N190)</f>
        <v/>
      </c>
      <c r="O190" s="271" t="str">
        <f>IF('⑦2.変更活動積算内訳（販促）'!O190="","",'⑦2.変更活動積算内訳（販促）'!O190)</f>
        <v/>
      </c>
      <c r="P190" s="1570"/>
      <c r="Q190" s="252" t="s">
        <v>190</v>
      </c>
      <c r="R190" s="253"/>
      <c r="S190" s="271" t="str">
        <f t="shared" si="113"/>
        <v/>
      </c>
      <c r="T190" s="254" t="str">
        <f t="shared" si="114"/>
        <v/>
      </c>
      <c r="U190" s="254" t="str">
        <f t="shared" si="115"/>
        <v/>
      </c>
      <c r="V190" s="254" t="str">
        <f t="shared" si="116"/>
        <v/>
      </c>
      <c r="W190" s="1171"/>
      <c r="X190" s="1168"/>
      <c r="Y190" s="1169"/>
      <c r="Z190" s="237"/>
    </row>
    <row r="191" spans="2:27" ht="19.5" hidden="1" customHeight="1">
      <c r="B191" s="1176"/>
      <c r="C191" s="255" t="s">
        <v>191</v>
      </c>
      <c r="D191" s="253"/>
      <c r="E191" s="271">
        <f t="shared" si="111"/>
        <v>0</v>
      </c>
      <c r="F191" s="271" t="str">
        <f>IF('①7.積算内訳（販促）'!F190="","",'①7.積算内訳（販促）'!F190)</f>
        <v/>
      </c>
      <c r="G191" s="271" t="str">
        <f>IF('①7.積算内訳（販促）'!G190="","",'①7.積算内訳（販促）'!G190)</f>
        <v/>
      </c>
      <c r="H191" s="657" t="str">
        <f>IF('①7.積算内訳（販促）'!H190="","",'①7.積算内訳（販促）'!H190)</f>
        <v/>
      </c>
      <c r="I191" s="1570"/>
      <c r="J191" s="255" t="s">
        <v>191</v>
      </c>
      <c r="K191" s="253"/>
      <c r="L191" s="271" t="str">
        <f t="shared" si="112"/>
        <v/>
      </c>
      <c r="M191" s="271" t="str">
        <f>IF('⑦2.変更活動積算内訳（販促）'!M191="","",'⑦2.変更活動積算内訳（販促）'!M191)</f>
        <v/>
      </c>
      <c r="N191" s="271" t="str">
        <f>IF('⑦2.変更活動積算内訳（販促）'!N191="","",'⑦2.変更活動積算内訳（販促）'!N191)</f>
        <v/>
      </c>
      <c r="O191" s="271" t="str">
        <f>IF('⑦2.変更活動積算内訳（販促）'!O191="","",'⑦2.変更活動積算内訳（販促）'!O191)</f>
        <v/>
      </c>
      <c r="P191" s="1570"/>
      <c r="Q191" s="255" t="s">
        <v>191</v>
      </c>
      <c r="R191" s="253"/>
      <c r="S191" s="271" t="str">
        <f t="shared" si="113"/>
        <v/>
      </c>
      <c r="T191" s="254" t="str">
        <f t="shared" si="114"/>
        <v/>
      </c>
      <c r="U191" s="254" t="str">
        <f t="shared" si="115"/>
        <v/>
      </c>
      <c r="V191" s="254" t="str">
        <f t="shared" si="116"/>
        <v/>
      </c>
      <c r="W191" s="1171"/>
      <c r="X191" s="1168"/>
      <c r="Y191" s="1169"/>
      <c r="Z191" s="237"/>
    </row>
    <row r="192" spans="2:27" ht="19.5" hidden="1" customHeight="1">
      <c r="B192" s="1176"/>
      <c r="C192" s="252" t="s">
        <v>192</v>
      </c>
      <c r="D192" s="253"/>
      <c r="E192" s="271">
        <f t="shared" si="111"/>
        <v>0</v>
      </c>
      <c r="F192" s="271" t="str">
        <f>IF('①7.積算内訳（販促）'!F191="","",'①7.積算内訳（販促）'!F191)</f>
        <v/>
      </c>
      <c r="G192" s="271" t="str">
        <f>IF('①7.積算内訳（販促）'!G191="","",'①7.積算内訳（販促）'!G191)</f>
        <v/>
      </c>
      <c r="H192" s="657" t="str">
        <f>IF('①7.積算内訳（販促）'!H191="","",'①7.積算内訳（販促）'!H191)</f>
        <v/>
      </c>
      <c r="I192" s="1570"/>
      <c r="J192" s="252" t="s">
        <v>192</v>
      </c>
      <c r="K192" s="253"/>
      <c r="L192" s="271" t="str">
        <f t="shared" si="112"/>
        <v/>
      </c>
      <c r="M192" s="271" t="str">
        <f>IF('⑦2.変更活動積算内訳（販促）'!M192="","",'⑦2.変更活動積算内訳（販促）'!M192)</f>
        <v/>
      </c>
      <c r="N192" s="271" t="str">
        <f>IF('⑦2.変更活動積算内訳（販促）'!N192="","",'⑦2.変更活動積算内訳（販促）'!N192)</f>
        <v/>
      </c>
      <c r="O192" s="271" t="str">
        <f>IF('⑦2.変更活動積算内訳（販促）'!O192="","",'⑦2.変更活動積算内訳（販促）'!O192)</f>
        <v/>
      </c>
      <c r="P192" s="1570"/>
      <c r="Q192" s="252" t="s">
        <v>192</v>
      </c>
      <c r="R192" s="253"/>
      <c r="S192" s="271" t="str">
        <f t="shared" si="113"/>
        <v/>
      </c>
      <c r="T192" s="254" t="str">
        <f t="shared" si="114"/>
        <v/>
      </c>
      <c r="U192" s="254" t="str">
        <f t="shared" si="115"/>
        <v/>
      </c>
      <c r="V192" s="254" t="str">
        <f t="shared" si="116"/>
        <v/>
      </c>
      <c r="W192" s="1171"/>
      <c r="X192" s="1168"/>
      <c r="Y192" s="1169"/>
      <c r="Z192" s="240"/>
      <c r="AA192" s="213"/>
    </row>
    <row r="193" spans="2:27" ht="19.5" hidden="1" customHeight="1">
      <c r="B193" s="1176"/>
      <c r="C193" s="252" t="s">
        <v>193</v>
      </c>
      <c r="D193" s="253"/>
      <c r="E193" s="271">
        <f t="shared" si="111"/>
        <v>0</v>
      </c>
      <c r="F193" s="658" t="str">
        <f>IF('①7.積算内訳（販促）'!F192="","",'①7.積算内訳（販促）'!F192)</f>
        <v/>
      </c>
      <c r="G193" s="658" t="str">
        <f>IF('①7.積算内訳（販促）'!G192="","",'①7.積算内訳（販促）'!G192)</f>
        <v/>
      </c>
      <c r="H193" s="657" t="str">
        <f>IF('①7.積算内訳（販促）'!H192="","",'①7.積算内訳（販促）'!H192)</f>
        <v/>
      </c>
      <c r="I193" s="1570"/>
      <c r="J193" s="252" t="s">
        <v>193</v>
      </c>
      <c r="K193" s="253"/>
      <c r="L193" s="271" t="str">
        <f t="shared" si="112"/>
        <v/>
      </c>
      <c r="M193" s="658" t="str">
        <f>IF('⑦2.変更活動積算内訳（販促）'!M193="","",'⑦2.変更活動積算内訳（販促）'!M193)</f>
        <v/>
      </c>
      <c r="N193" s="658" t="str">
        <f>IF('⑦2.変更活動積算内訳（販促）'!N193="","",'⑦2.変更活動積算内訳（販促）'!N193)</f>
        <v/>
      </c>
      <c r="O193" s="658" t="str">
        <f>IF('⑦2.変更活動積算内訳（販促）'!O193="","",'⑦2.変更活動積算内訳（販促）'!O193)</f>
        <v/>
      </c>
      <c r="P193" s="1570"/>
      <c r="Q193" s="252" t="s">
        <v>193</v>
      </c>
      <c r="R193" s="253"/>
      <c r="S193" s="271" t="str">
        <f t="shared" si="113"/>
        <v/>
      </c>
      <c r="T193" s="256" t="str">
        <f t="shared" si="114"/>
        <v/>
      </c>
      <c r="U193" s="256" t="str">
        <f t="shared" si="115"/>
        <v/>
      </c>
      <c r="V193" s="256" t="str">
        <f t="shared" si="116"/>
        <v/>
      </c>
      <c r="W193" s="1171"/>
      <c r="X193" s="1168"/>
      <c r="Y193" s="1169"/>
      <c r="Z193" s="240"/>
      <c r="AA193" s="213"/>
    </row>
    <row r="194" spans="2:27" ht="19.5" hidden="1" customHeight="1">
      <c r="B194" s="1176"/>
      <c r="C194" s="257" t="s">
        <v>194</v>
      </c>
      <c r="D194" s="253"/>
      <c r="E194" s="271">
        <f t="shared" si="111"/>
        <v>0</v>
      </c>
      <c r="F194" s="271" t="str">
        <f>IF('①7.積算内訳（販促）'!F193="","",'①7.積算内訳（販促）'!F193)</f>
        <v/>
      </c>
      <c r="G194" s="271" t="str">
        <f>IF('①7.積算内訳（販促）'!G193="","",'①7.積算内訳（販促）'!G193)</f>
        <v/>
      </c>
      <c r="H194" s="657" t="str">
        <f>IF('①7.積算内訳（販促）'!H193="","",'①7.積算内訳（販促）'!H193)</f>
        <v/>
      </c>
      <c r="I194" s="1570"/>
      <c r="J194" s="257" t="s">
        <v>194</v>
      </c>
      <c r="K194" s="253"/>
      <c r="L194" s="271" t="str">
        <f t="shared" si="112"/>
        <v/>
      </c>
      <c r="M194" s="271" t="str">
        <f>IF('⑦2.変更活動積算内訳（販促）'!M194="","",'⑦2.変更活動積算内訳（販促）'!M194)</f>
        <v/>
      </c>
      <c r="N194" s="271" t="str">
        <f>IF('⑦2.変更活動積算内訳（販促）'!N194="","",'⑦2.変更活動積算内訳（販促）'!N194)</f>
        <v/>
      </c>
      <c r="O194" s="271" t="str">
        <f>IF('⑦2.変更活動積算内訳（販促）'!O194="","",'⑦2.変更活動積算内訳（販促）'!O194)</f>
        <v/>
      </c>
      <c r="P194" s="1570"/>
      <c r="Q194" s="257" t="s">
        <v>194</v>
      </c>
      <c r="R194" s="253"/>
      <c r="S194" s="271" t="str">
        <f t="shared" si="113"/>
        <v/>
      </c>
      <c r="T194" s="254" t="str">
        <f t="shared" si="114"/>
        <v/>
      </c>
      <c r="U194" s="254" t="str">
        <f t="shared" si="115"/>
        <v/>
      </c>
      <c r="V194" s="254" t="str">
        <f t="shared" si="116"/>
        <v/>
      </c>
      <c r="W194" s="1171"/>
      <c r="X194" s="1168"/>
      <c r="Y194" s="1169"/>
      <c r="Z194" s="240"/>
      <c r="AA194" s="213"/>
    </row>
    <row r="195" spans="2:27" ht="19.5" hidden="1" customHeight="1">
      <c r="B195" s="1176"/>
      <c r="C195" s="252" t="s">
        <v>195</v>
      </c>
      <c r="D195" s="253"/>
      <c r="E195" s="271">
        <f t="shared" si="111"/>
        <v>0</v>
      </c>
      <c r="F195" s="271" t="str">
        <f>IF('①7.積算内訳（販促）'!F194="","",'①7.積算内訳（販促）'!F194)</f>
        <v/>
      </c>
      <c r="G195" s="271" t="str">
        <f>IF('①7.積算内訳（販促）'!G194="","",'①7.積算内訳（販促）'!G194)</f>
        <v/>
      </c>
      <c r="H195" s="657" t="str">
        <f>IF('①7.積算内訳（販促）'!H194="","",'①7.積算内訳（販促）'!H194)</f>
        <v/>
      </c>
      <c r="I195" s="1570"/>
      <c r="J195" s="252" t="s">
        <v>195</v>
      </c>
      <c r="K195" s="253"/>
      <c r="L195" s="271" t="str">
        <f t="shared" si="112"/>
        <v/>
      </c>
      <c r="M195" s="271" t="str">
        <f>IF('⑦2.変更活動積算内訳（販促）'!M195="","",'⑦2.変更活動積算内訳（販促）'!M195)</f>
        <v/>
      </c>
      <c r="N195" s="271" t="str">
        <f>IF('⑦2.変更活動積算内訳（販促）'!N195="","",'⑦2.変更活動積算内訳（販促）'!N195)</f>
        <v/>
      </c>
      <c r="O195" s="271" t="str">
        <f>IF('⑦2.変更活動積算内訳（販促）'!O195="","",'⑦2.変更活動積算内訳（販促）'!O195)</f>
        <v/>
      </c>
      <c r="P195" s="1570"/>
      <c r="Q195" s="252" t="s">
        <v>195</v>
      </c>
      <c r="R195" s="253"/>
      <c r="S195" s="271" t="str">
        <f t="shared" si="113"/>
        <v/>
      </c>
      <c r="T195" s="254" t="str">
        <f t="shared" si="114"/>
        <v/>
      </c>
      <c r="U195" s="254" t="str">
        <f t="shared" si="115"/>
        <v/>
      </c>
      <c r="V195" s="254" t="str">
        <f t="shared" si="116"/>
        <v/>
      </c>
      <c r="W195" s="1171"/>
      <c r="X195" s="1168"/>
      <c r="Y195" s="1169"/>
      <c r="Z195" s="240"/>
      <c r="AA195" s="213"/>
    </row>
    <row r="196" spans="2:27" ht="19.5" hidden="1" customHeight="1" thickBot="1">
      <c r="B196" s="1177"/>
      <c r="C196" s="258" t="s">
        <v>196</v>
      </c>
      <c r="D196" s="662" t="str">
        <f>IF('①7.積算内訳（販促）'!D195="","",'①7.積算内訳（販促）'!D195)</f>
        <v/>
      </c>
      <c r="E196" s="277">
        <f>SUM(F196:H196)</f>
        <v>0</v>
      </c>
      <c r="F196" s="272" t="str">
        <f>IF('①7.積算内訳（販促）'!F195="","",'①7.積算内訳（販促）'!F195)</f>
        <v/>
      </c>
      <c r="G196" s="272" t="str">
        <f>IF('①7.積算内訳（販促）'!G195="","",'①7.積算内訳（販促）'!G195)</f>
        <v/>
      </c>
      <c r="H196" s="659" t="str">
        <f>IF('①7.積算内訳（販促）'!H195="","",'①7.積算内訳（販促）'!H195)</f>
        <v/>
      </c>
      <c r="I196" s="1571"/>
      <c r="J196" s="258" t="s">
        <v>196</v>
      </c>
      <c r="K196" s="259"/>
      <c r="L196" s="277" t="str">
        <f t="shared" si="112"/>
        <v/>
      </c>
      <c r="M196" s="272" t="str">
        <f>IF('⑦2.変更活動積算内訳（販促）'!M196="","",'⑦2.変更活動積算内訳（販促）'!M196)</f>
        <v/>
      </c>
      <c r="N196" s="272" t="str">
        <f>IF('⑦2.変更活動積算内訳（販促）'!N196="","",'⑦2.変更活動積算内訳（販促）'!N196)</f>
        <v/>
      </c>
      <c r="O196" s="272" t="str">
        <f>IF('⑦2.変更活動積算内訳（販促）'!O196="","",'⑦2.変更活動積算内訳（販促）'!O196)</f>
        <v/>
      </c>
      <c r="P196" s="1571"/>
      <c r="Q196" s="258" t="s">
        <v>196</v>
      </c>
      <c r="R196" s="259"/>
      <c r="S196" s="272" t="str">
        <f t="shared" si="113"/>
        <v/>
      </c>
      <c r="T196" s="260" t="str">
        <f t="shared" si="114"/>
        <v/>
      </c>
      <c r="U196" s="260" t="str">
        <f t="shared" si="115"/>
        <v/>
      </c>
      <c r="V196" s="260" t="str">
        <f t="shared" si="116"/>
        <v/>
      </c>
      <c r="W196" s="1171"/>
      <c r="X196" s="1203"/>
      <c r="Y196" s="1204"/>
      <c r="Z196" s="240"/>
      <c r="AA196" s="213"/>
    </row>
    <row r="197" spans="2:27" ht="37.5" hidden="1" customHeight="1">
      <c r="B197" s="268" t="str">
        <f>IF('①4.事業内容（販促）'!B24="","",'①4.事業内容（販促）'!B24)</f>
        <v/>
      </c>
      <c r="C197" s="1199" t="str">
        <f>IF('①4.事業内容（販促）'!C24="","",'①4.事業内容（販促）'!C24)</f>
        <v/>
      </c>
      <c r="D197" s="1200"/>
      <c r="E197" s="269">
        <f>SUM(E198:E206)</f>
        <v>0</v>
      </c>
      <c r="F197" s="269">
        <f>SUM(F198:F206)</f>
        <v>0</v>
      </c>
      <c r="G197" s="269">
        <f>SUM(G198:G206)</f>
        <v>0</v>
      </c>
      <c r="H197" s="661">
        <f>SUM(H198:H206)</f>
        <v>0</v>
      </c>
      <c r="I197" s="664" t="str">
        <f>IF(B197="","",IF(I198="中止","",B197))</f>
        <v/>
      </c>
      <c r="J197" s="1199" t="str">
        <f t="shared" ref="J197:K197" si="117">IF(C197="","",IF(J198="中止","",C197))</f>
        <v/>
      </c>
      <c r="K197" s="1200" t="str">
        <f t="shared" si="117"/>
        <v/>
      </c>
      <c r="L197" s="269" t="str">
        <f>IF(SUM(L198:L206)=0,"",SUM(L198:L206))</f>
        <v/>
      </c>
      <c r="M197" s="269" t="str">
        <f>IF(SUM(M198:M206)=0,"",SUM(M198:M206))</f>
        <v/>
      </c>
      <c r="N197" s="269" t="str">
        <f>IF(SUM(N198:N206)=0,"",SUM(N198:N206))</f>
        <v/>
      </c>
      <c r="O197" s="269" t="str">
        <f>IF(SUM(O198:O206)=0,"",SUM(O198:O206))</f>
        <v/>
      </c>
      <c r="P197" s="664" t="str">
        <f>IF(I197="","",IF('⑧1.活動計画変更（販促）'!B198="報告済","報告済",I197))</f>
        <v/>
      </c>
      <c r="Q197" s="1199" t="str">
        <f>IF(J197="","",IF('⑧1.活動計画変更（販促）'!C65="変更",'⑧1.活動計画変更（販促）'!D65,IF('⑧1.活動計画変更（販促）'!C65="中止","",'⑧2.変更活動積算内訳（販促）'!J197)))</f>
        <v/>
      </c>
      <c r="R197" s="1200"/>
      <c r="S197" s="269" t="str">
        <f>IF(SUM(S198:S206)=0,"",SUM(S198:S206))</f>
        <v/>
      </c>
      <c r="T197" s="269" t="str">
        <f>IF(SUM(T198:T206)=0,"",SUM(T198:T206))</f>
        <v/>
      </c>
      <c r="U197" s="269" t="str">
        <f>IF(SUM(U198:U206)=0,"",SUM(U198:U206))</f>
        <v/>
      </c>
      <c r="V197" s="269" t="str">
        <f>IF(SUM(V198:V206)=0,"",SUM(V198:V206))</f>
        <v/>
      </c>
      <c r="W197" s="263"/>
      <c r="X197" s="1201"/>
      <c r="Y197" s="1202"/>
      <c r="Z197" s="237"/>
    </row>
    <row r="198" spans="2:27" ht="19.5" hidden="1" customHeight="1">
      <c r="B198" s="1175"/>
      <c r="C198" s="249" t="s">
        <v>188</v>
      </c>
      <c r="D198" s="250"/>
      <c r="E198" s="270">
        <f>SUM(F198:H198)</f>
        <v>0</v>
      </c>
      <c r="F198" s="270" t="str">
        <f>IF('①7.積算内訳（販促）'!F197="","",'①7.積算内訳（販促）'!F197)</f>
        <v/>
      </c>
      <c r="G198" s="270" t="str">
        <f>IF('①7.積算内訳（販促）'!G197="","",'①7.積算内訳（販促）'!G197)</f>
        <v/>
      </c>
      <c r="H198" s="656" t="str">
        <f>IF('①7.積算内訳（販促）'!H197="","",'①7.積算内訳（販促）'!H197)</f>
        <v/>
      </c>
      <c r="I198" s="1569" t="str">
        <f>IF('⑦1.活動計画変更（販促）'!C45="選択","",IF('⑦1.活動計画変更（販促）'!C45="変更",'⑦1.活動計画変更（販促）'!C45,IF('⑦1.活動計画変更（販促）'!C45="中止","中止","")))</f>
        <v/>
      </c>
      <c r="J198" s="249" t="s">
        <v>188</v>
      </c>
      <c r="K198" s="250"/>
      <c r="L198" s="270" t="str">
        <f>IF(SUM(M198:O198)=0,"",SUM(M198:O198))</f>
        <v/>
      </c>
      <c r="M198" s="270" t="str">
        <f>IF('⑦2.変更活動積算内訳（販促）'!M198="","",'⑦2.変更活動積算内訳（販促）'!M198)</f>
        <v/>
      </c>
      <c r="N198" s="270" t="str">
        <f>IF('⑦2.変更活動積算内訳（販促）'!N198="","",'⑦2.変更活動積算内訳（販促）'!N198)</f>
        <v/>
      </c>
      <c r="O198" s="270" t="str">
        <f>IF('⑦2.変更活動積算内訳（販促）'!O198="","",'⑦2.変更活動積算内訳（販促）'!O198)</f>
        <v/>
      </c>
      <c r="P198" s="1569" t="str">
        <f>IF('⑧1.活動計画変更（販促）'!C65="選択","",IF('⑧1.活動計画変更（販促）'!C65="変更",'⑧1.活動計画変更（販促）'!C65,IF('⑧1.活動計画変更（販促）'!C65="中止","中止","")))</f>
        <v/>
      </c>
      <c r="Q198" s="249" t="s">
        <v>188</v>
      </c>
      <c r="R198" s="250"/>
      <c r="S198" s="270" t="str">
        <f>IF(SUM(T198:V198)=0,"",SUM(T198:V198))</f>
        <v/>
      </c>
      <c r="T198" s="251" t="str">
        <f>IF(M198="","",IF(P$198="中止","",M198))</f>
        <v/>
      </c>
      <c r="U198" s="251" t="str">
        <f>IF(N198="","",IF(P$198="中止","",N198))</f>
        <v/>
      </c>
      <c r="V198" s="251" t="str">
        <f>IF(O198="","",IF(P$198="中止","",O198))</f>
        <v/>
      </c>
      <c r="W198" s="1186"/>
      <c r="X198" s="1173"/>
      <c r="Y198" s="1174"/>
      <c r="Z198" s="240"/>
      <c r="AA198" s="213"/>
    </row>
    <row r="199" spans="2:27" ht="19.5" hidden="1" customHeight="1">
      <c r="B199" s="1176"/>
      <c r="C199" s="252" t="s">
        <v>189</v>
      </c>
      <c r="D199" s="253"/>
      <c r="E199" s="271">
        <f t="shared" ref="E199:E205" si="118">SUM(F199:H199)</f>
        <v>0</v>
      </c>
      <c r="F199" s="271" t="str">
        <f>IF('①7.積算内訳（販促）'!F198="","",'①7.積算内訳（販促）'!F198)</f>
        <v/>
      </c>
      <c r="G199" s="271" t="str">
        <f>IF('①7.積算内訳（販促）'!G198="","",'①7.積算内訳（販促）'!G198)</f>
        <v/>
      </c>
      <c r="H199" s="657" t="str">
        <f>IF('①7.積算内訳（販促）'!H198="","",'①7.積算内訳（販促）'!H198)</f>
        <v/>
      </c>
      <c r="I199" s="1570"/>
      <c r="J199" s="252" t="s">
        <v>189</v>
      </c>
      <c r="K199" s="253"/>
      <c r="L199" s="271" t="str">
        <f t="shared" ref="L199:L206" si="119">IF(SUM(M199:O199)=0,"",SUM(M199:O199))</f>
        <v/>
      </c>
      <c r="M199" s="271" t="str">
        <f>IF('⑦2.変更活動積算内訳（販促）'!M199="","",'⑦2.変更活動積算内訳（販促）'!M199)</f>
        <v/>
      </c>
      <c r="N199" s="271" t="str">
        <f>IF('⑦2.変更活動積算内訳（販促）'!N199="","",'⑦2.変更活動積算内訳（販促）'!N199)</f>
        <v/>
      </c>
      <c r="O199" s="271" t="str">
        <f>IF('⑦2.変更活動積算内訳（販促）'!O199="","",'⑦2.変更活動積算内訳（販促）'!O199)</f>
        <v/>
      </c>
      <c r="P199" s="1570"/>
      <c r="Q199" s="252" t="s">
        <v>189</v>
      </c>
      <c r="R199" s="253"/>
      <c r="S199" s="271" t="str">
        <f t="shared" ref="S199:S206" si="120">IF(SUM(T199:V199)=0,"",SUM(T199:V199))</f>
        <v/>
      </c>
      <c r="T199" s="254" t="str">
        <f t="shared" ref="T199:T206" si="121">IF(M199="","",IF(P$198="中止","",M199))</f>
        <v/>
      </c>
      <c r="U199" s="254" t="str">
        <f t="shared" ref="U199:U206" si="122">IF(N199="","",IF(P$198="中止","",N199))</f>
        <v/>
      </c>
      <c r="V199" s="254" t="str">
        <f t="shared" ref="V199:V206" si="123">IF(O199="","",IF(P$198="中止","",O199))</f>
        <v/>
      </c>
      <c r="W199" s="1171"/>
      <c r="X199" s="1168"/>
      <c r="Y199" s="1169"/>
      <c r="Z199" s="237"/>
    </row>
    <row r="200" spans="2:27" ht="19.5" hidden="1" customHeight="1">
      <c r="B200" s="1176"/>
      <c r="C200" s="252" t="s">
        <v>190</v>
      </c>
      <c r="D200" s="253"/>
      <c r="E200" s="271">
        <f t="shared" si="118"/>
        <v>0</v>
      </c>
      <c r="F200" s="271" t="str">
        <f>IF('①7.積算内訳（販促）'!F199="","",'①7.積算内訳（販促）'!F199)</f>
        <v/>
      </c>
      <c r="G200" s="271" t="str">
        <f>IF('①7.積算内訳（販促）'!G199="","",'①7.積算内訳（販促）'!G199)</f>
        <v/>
      </c>
      <c r="H200" s="657" t="str">
        <f>IF('①7.積算内訳（販促）'!H199="","",'①7.積算内訳（販促）'!H199)</f>
        <v/>
      </c>
      <c r="I200" s="1570"/>
      <c r="J200" s="252" t="s">
        <v>190</v>
      </c>
      <c r="K200" s="253"/>
      <c r="L200" s="271" t="str">
        <f t="shared" si="119"/>
        <v/>
      </c>
      <c r="M200" s="271" t="str">
        <f>IF('⑦2.変更活動積算内訳（販促）'!M200="","",'⑦2.変更活動積算内訳（販促）'!M200)</f>
        <v/>
      </c>
      <c r="N200" s="271" t="str">
        <f>IF('⑦2.変更活動積算内訳（販促）'!N200="","",'⑦2.変更活動積算内訳（販促）'!N200)</f>
        <v/>
      </c>
      <c r="O200" s="271" t="str">
        <f>IF('⑦2.変更活動積算内訳（販促）'!O200="","",'⑦2.変更活動積算内訳（販促）'!O200)</f>
        <v/>
      </c>
      <c r="P200" s="1570"/>
      <c r="Q200" s="252" t="s">
        <v>190</v>
      </c>
      <c r="R200" s="253"/>
      <c r="S200" s="271" t="str">
        <f t="shared" si="120"/>
        <v/>
      </c>
      <c r="T200" s="254" t="str">
        <f t="shared" si="121"/>
        <v/>
      </c>
      <c r="U200" s="254" t="str">
        <f t="shared" si="122"/>
        <v/>
      </c>
      <c r="V200" s="254" t="str">
        <f t="shared" si="123"/>
        <v/>
      </c>
      <c r="W200" s="1171"/>
      <c r="X200" s="1168"/>
      <c r="Y200" s="1169"/>
      <c r="Z200" s="237"/>
    </row>
    <row r="201" spans="2:27" ht="19.5" hidden="1" customHeight="1">
      <c r="B201" s="1176"/>
      <c r="C201" s="255" t="s">
        <v>191</v>
      </c>
      <c r="D201" s="253"/>
      <c r="E201" s="271">
        <f t="shared" si="118"/>
        <v>0</v>
      </c>
      <c r="F201" s="271" t="str">
        <f>IF('①7.積算内訳（販促）'!F200="","",'①7.積算内訳（販促）'!F200)</f>
        <v/>
      </c>
      <c r="G201" s="271" t="str">
        <f>IF('①7.積算内訳（販促）'!G200="","",'①7.積算内訳（販促）'!G200)</f>
        <v/>
      </c>
      <c r="H201" s="657" t="str">
        <f>IF('①7.積算内訳（販促）'!H200="","",'①7.積算内訳（販促）'!H200)</f>
        <v/>
      </c>
      <c r="I201" s="1570"/>
      <c r="J201" s="255" t="s">
        <v>191</v>
      </c>
      <c r="K201" s="253"/>
      <c r="L201" s="271" t="str">
        <f t="shared" si="119"/>
        <v/>
      </c>
      <c r="M201" s="271" t="str">
        <f>IF('⑦2.変更活動積算内訳（販促）'!M201="","",'⑦2.変更活動積算内訳（販促）'!M201)</f>
        <v/>
      </c>
      <c r="N201" s="271" t="str">
        <f>IF('⑦2.変更活動積算内訳（販促）'!N201="","",'⑦2.変更活動積算内訳（販促）'!N201)</f>
        <v/>
      </c>
      <c r="O201" s="271" t="str">
        <f>IF('⑦2.変更活動積算内訳（販促）'!O201="","",'⑦2.変更活動積算内訳（販促）'!O201)</f>
        <v/>
      </c>
      <c r="P201" s="1570"/>
      <c r="Q201" s="255" t="s">
        <v>191</v>
      </c>
      <c r="R201" s="253"/>
      <c r="S201" s="271" t="str">
        <f t="shared" si="120"/>
        <v/>
      </c>
      <c r="T201" s="254" t="str">
        <f t="shared" si="121"/>
        <v/>
      </c>
      <c r="U201" s="254" t="str">
        <f t="shared" si="122"/>
        <v/>
      </c>
      <c r="V201" s="254" t="str">
        <f t="shared" si="123"/>
        <v/>
      </c>
      <c r="W201" s="1171"/>
      <c r="X201" s="1168"/>
      <c r="Y201" s="1169"/>
      <c r="Z201" s="237"/>
    </row>
    <row r="202" spans="2:27" ht="19.5" hidden="1" customHeight="1">
      <c r="B202" s="1176"/>
      <c r="C202" s="252" t="s">
        <v>192</v>
      </c>
      <c r="D202" s="253"/>
      <c r="E202" s="271">
        <f t="shared" si="118"/>
        <v>0</v>
      </c>
      <c r="F202" s="271" t="str">
        <f>IF('①7.積算内訳（販促）'!F201="","",'①7.積算内訳（販促）'!F201)</f>
        <v/>
      </c>
      <c r="G202" s="271" t="str">
        <f>IF('①7.積算内訳（販促）'!G201="","",'①7.積算内訳（販促）'!G201)</f>
        <v/>
      </c>
      <c r="H202" s="657" t="str">
        <f>IF('①7.積算内訳（販促）'!H201="","",'①7.積算内訳（販促）'!H201)</f>
        <v/>
      </c>
      <c r="I202" s="1570"/>
      <c r="J202" s="252" t="s">
        <v>192</v>
      </c>
      <c r="K202" s="253"/>
      <c r="L202" s="271" t="str">
        <f t="shared" si="119"/>
        <v/>
      </c>
      <c r="M202" s="271" t="str">
        <f>IF('⑦2.変更活動積算内訳（販促）'!M202="","",'⑦2.変更活動積算内訳（販促）'!M202)</f>
        <v/>
      </c>
      <c r="N202" s="271" t="str">
        <f>IF('⑦2.変更活動積算内訳（販促）'!N202="","",'⑦2.変更活動積算内訳（販促）'!N202)</f>
        <v/>
      </c>
      <c r="O202" s="271" t="str">
        <f>IF('⑦2.変更活動積算内訳（販促）'!O202="","",'⑦2.変更活動積算内訳（販促）'!O202)</f>
        <v/>
      </c>
      <c r="P202" s="1570"/>
      <c r="Q202" s="252" t="s">
        <v>192</v>
      </c>
      <c r="R202" s="253"/>
      <c r="S202" s="271" t="str">
        <f t="shared" si="120"/>
        <v/>
      </c>
      <c r="T202" s="254" t="str">
        <f t="shared" si="121"/>
        <v/>
      </c>
      <c r="U202" s="254" t="str">
        <f t="shared" si="122"/>
        <v/>
      </c>
      <c r="V202" s="254" t="str">
        <f t="shared" si="123"/>
        <v/>
      </c>
      <c r="W202" s="1171"/>
      <c r="X202" s="1168"/>
      <c r="Y202" s="1169"/>
      <c r="Z202" s="240"/>
      <c r="AA202" s="213"/>
    </row>
    <row r="203" spans="2:27" ht="19.5" hidden="1" customHeight="1">
      <c r="B203" s="1176"/>
      <c r="C203" s="252" t="s">
        <v>193</v>
      </c>
      <c r="D203" s="253"/>
      <c r="E203" s="271">
        <f t="shared" si="118"/>
        <v>0</v>
      </c>
      <c r="F203" s="658" t="str">
        <f>IF('①7.積算内訳（販促）'!F202="","",'①7.積算内訳（販促）'!F202)</f>
        <v/>
      </c>
      <c r="G203" s="658" t="str">
        <f>IF('①7.積算内訳（販促）'!G202="","",'①7.積算内訳（販促）'!G202)</f>
        <v/>
      </c>
      <c r="H203" s="657" t="str">
        <f>IF('①7.積算内訳（販促）'!H202="","",'①7.積算内訳（販促）'!H202)</f>
        <v/>
      </c>
      <c r="I203" s="1570"/>
      <c r="J203" s="252" t="s">
        <v>193</v>
      </c>
      <c r="K203" s="253"/>
      <c r="L203" s="271" t="str">
        <f t="shared" si="119"/>
        <v/>
      </c>
      <c r="M203" s="658" t="str">
        <f>IF('⑦2.変更活動積算内訳（販促）'!M203="","",'⑦2.変更活動積算内訳（販促）'!M203)</f>
        <v/>
      </c>
      <c r="N203" s="658" t="str">
        <f>IF('⑦2.変更活動積算内訳（販促）'!N203="","",'⑦2.変更活動積算内訳（販促）'!N203)</f>
        <v/>
      </c>
      <c r="O203" s="658" t="str">
        <f>IF('⑦2.変更活動積算内訳（販促）'!O203="","",'⑦2.変更活動積算内訳（販促）'!O203)</f>
        <v/>
      </c>
      <c r="P203" s="1570"/>
      <c r="Q203" s="252" t="s">
        <v>193</v>
      </c>
      <c r="R203" s="253"/>
      <c r="S203" s="271" t="str">
        <f t="shared" si="120"/>
        <v/>
      </c>
      <c r="T203" s="256" t="str">
        <f t="shared" si="121"/>
        <v/>
      </c>
      <c r="U203" s="256" t="str">
        <f t="shared" si="122"/>
        <v/>
      </c>
      <c r="V203" s="256" t="str">
        <f t="shared" si="123"/>
        <v/>
      </c>
      <c r="W203" s="1171"/>
      <c r="X203" s="1191"/>
      <c r="Y203" s="1192"/>
      <c r="Z203" s="240"/>
      <c r="AA203" s="213"/>
    </row>
    <row r="204" spans="2:27" ht="19.5" hidden="1" customHeight="1">
      <c r="B204" s="1176"/>
      <c r="C204" s="257" t="s">
        <v>194</v>
      </c>
      <c r="D204" s="253"/>
      <c r="E204" s="271">
        <f t="shared" si="118"/>
        <v>0</v>
      </c>
      <c r="F204" s="271" t="str">
        <f>IF('①7.積算内訳（販促）'!F203="","",'①7.積算内訳（販促）'!F203)</f>
        <v/>
      </c>
      <c r="G204" s="271" t="str">
        <f>IF('①7.積算内訳（販促）'!G203="","",'①7.積算内訳（販促）'!G203)</f>
        <v/>
      </c>
      <c r="H204" s="657" t="str">
        <f>IF('①7.積算内訳（販促）'!H203="","",'①7.積算内訳（販促）'!H203)</f>
        <v/>
      </c>
      <c r="I204" s="1570"/>
      <c r="J204" s="257" t="s">
        <v>194</v>
      </c>
      <c r="K204" s="253"/>
      <c r="L204" s="271" t="str">
        <f t="shared" si="119"/>
        <v/>
      </c>
      <c r="M204" s="271" t="str">
        <f>IF('⑦2.変更活動積算内訳（販促）'!M204="","",'⑦2.変更活動積算内訳（販促）'!M204)</f>
        <v/>
      </c>
      <c r="N204" s="271" t="str">
        <f>IF('⑦2.変更活動積算内訳（販促）'!N204="","",'⑦2.変更活動積算内訳（販促）'!N204)</f>
        <v/>
      </c>
      <c r="O204" s="271" t="str">
        <f>IF('⑦2.変更活動積算内訳（販促）'!O204="","",'⑦2.変更活動積算内訳（販促）'!O204)</f>
        <v/>
      </c>
      <c r="P204" s="1570"/>
      <c r="Q204" s="257" t="s">
        <v>194</v>
      </c>
      <c r="R204" s="253"/>
      <c r="S204" s="271" t="str">
        <f t="shared" si="120"/>
        <v/>
      </c>
      <c r="T204" s="254" t="str">
        <f t="shared" si="121"/>
        <v/>
      </c>
      <c r="U204" s="254" t="str">
        <f t="shared" si="122"/>
        <v/>
      </c>
      <c r="V204" s="254" t="str">
        <f t="shared" si="123"/>
        <v/>
      </c>
      <c r="W204" s="1171"/>
      <c r="X204" s="1168"/>
      <c r="Y204" s="1169"/>
      <c r="Z204" s="240"/>
      <c r="AA204" s="213"/>
    </row>
    <row r="205" spans="2:27" ht="19.5" hidden="1" customHeight="1">
      <c r="B205" s="1176"/>
      <c r="C205" s="252" t="s">
        <v>195</v>
      </c>
      <c r="D205" s="253"/>
      <c r="E205" s="271">
        <f t="shared" si="118"/>
        <v>0</v>
      </c>
      <c r="F205" s="271" t="str">
        <f>IF('①7.積算内訳（販促）'!F204="","",'①7.積算内訳（販促）'!F204)</f>
        <v/>
      </c>
      <c r="G205" s="271" t="str">
        <f>IF('①7.積算内訳（販促）'!G204="","",'①7.積算内訳（販促）'!G204)</f>
        <v/>
      </c>
      <c r="H205" s="657" t="str">
        <f>IF('①7.積算内訳（販促）'!H204="","",'①7.積算内訳（販促）'!H204)</f>
        <v/>
      </c>
      <c r="I205" s="1570"/>
      <c r="J205" s="252" t="s">
        <v>195</v>
      </c>
      <c r="K205" s="253"/>
      <c r="L205" s="271" t="str">
        <f t="shared" si="119"/>
        <v/>
      </c>
      <c r="M205" s="271" t="str">
        <f>IF('⑦2.変更活動積算内訳（販促）'!M205="","",'⑦2.変更活動積算内訳（販促）'!M205)</f>
        <v/>
      </c>
      <c r="N205" s="271" t="str">
        <f>IF('⑦2.変更活動積算内訳（販促）'!N205="","",'⑦2.変更活動積算内訳（販促）'!N205)</f>
        <v/>
      </c>
      <c r="O205" s="271" t="str">
        <f>IF('⑦2.変更活動積算内訳（販促）'!O205="","",'⑦2.変更活動積算内訳（販促）'!O205)</f>
        <v/>
      </c>
      <c r="P205" s="1570"/>
      <c r="Q205" s="252" t="s">
        <v>195</v>
      </c>
      <c r="R205" s="253"/>
      <c r="S205" s="271" t="str">
        <f t="shared" si="120"/>
        <v/>
      </c>
      <c r="T205" s="254" t="str">
        <f t="shared" si="121"/>
        <v/>
      </c>
      <c r="U205" s="254" t="str">
        <f t="shared" si="122"/>
        <v/>
      </c>
      <c r="V205" s="254" t="str">
        <f t="shared" si="123"/>
        <v/>
      </c>
      <c r="W205" s="1171"/>
      <c r="X205" s="1168"/>
      <c r="Y205" s="1169"/>
      <c r="Z205" s="240"/>
      <c r="AA205" s="213"/>
    </row>
    <row r="206" spans="2:27" ht="19.5" hidden="1" customHeight="1" thickBot="1">
      <c r="B206" s="1177"/>
      <c r="C206" s="258" t="s">
        <v>196</v>
      </c>
      <c r="D206" s="662" t="str">
        <f>IF('①7.積算内訳（販促）'!D205="","",'①7.積算内訳（販促）'!D205)</f>
        <v/>
      </c>
      <c r="E206" s="272">
        <f>SUM(F206:H206)</f>
        <v>0</v>
      </c>
      <c r="F206" s="272" t="str">
        <f>IF('①7.積算内訳（販促）'!F205="","",'①7.積算内訳（販促）'!F205)</f>
        <v/>
      </c>
      <c r="G206" s="272" t="str">
        <f>IF('①7.積算内訳（販促）'!G205="","",'①7.積算内訳（販促）'!G205)</f>
        <v/>
      </c>
      <c r="H206" s="659" t="str">
        <f>IF('①7.積算内訳（販促）'!H205="","",'①7.積算内訳（販促）'!H205)</f>
        <v/>
      </c>
      <c r="I206" s="1571"/>
      <c r="J206" s="258" t="s">
        <v>196</v>
      </c>
      <c r="K206" s="259"/>
      <c r="L206" s="272" t="str">
        <f t="shared" si="119"/>
        <v/>
      </c>
      <c r="M206" s="272" t="str">
        <f>IF('⑦2.変更活動積算内訳（販促）'!M206="","",'⑦2.変更活動積算内訳（販促）'!M206)</f>
        <v/>
      </c>
      <c r="N206" s="272" t="str">
        <f>IF('⑦2.変更活動積算内訳（販促）'!N206="","",'⑦2.変更活動積算内訳（販促）'!N206)</f>
        <v/>
      </c>
      <c r="O206" s="272" t="str">
        <f>IF('⑦2.変更活動積算内訳（販促）'!O206="","",'⑦2.変更活動積算内訳（販促）'!O206)</f>
        <v/>
      </c>
      <c r="P206" s="1571"/>
      <c r="Q206" s="258" t="s">
        <v>196</v>
      </c>
      <c r="R206" s="259"/>
      <c r="S206" s="277" t="str">
        <f t="shared" si="120"/>
        <v/>
      </c>
      <c r="T206" s="276" t="str">
        <f t="shared" si="121"/>
        <v/>
      </c>
      <c r="U206" s="276" t="str">
        <f t="shared" si="122"/>
        <v/>
      </c>
      <c r="V206" s="276" t="str">
        <f t="shared" si="123"/>
        <v/>
      </c>
      <c r="W206" s="1172"/>
      <c r="X206" s="1189"/>
      <c r="Y206" s="1190"/>
      <c r="Z206" s="240"/>
      <c r="AA206" s="213"/>
    </row>
    <row r="207" spans="2:27" ht="37.5" hidden="1" customHeight="1">
      <c r="B207" s="368" t="str">
        <f>IF('①4.事業内容（販促）'!B25="","",'①4.事業内容（販促）'!B25)</f>
        <v/>
      </c>
      <c r="C207" s="1199" t="str">
        <f>IF('①4.事業内容（販促）'!C25="","",'①4.事業内容（販促）'!C25)</f>
        <v/>
      </c>
      <c r="D207" s="1200"/>
      <c r="E207" s="267">
        <f>SUM(E208:E216)</f>
        <v>0</v>
      </c>
      <c r="F207" s="267">
        <f>SUM(F208:F216)</f>
        <v>0</v>
      </c>
      <c r="G207" s="267">
        <f>SUM(G208:G216)</f>
        <v>0</v>
      </c>
      <c r="H207" s="660">
        <f>SUM(H208:H216)</f>
        <v>0</v>
      </c>
      <c r="I207" s="664" t="str">
        <f>IF(B207="","",IF(I208="中止","",B207))</f>
        <v/>
      </c>
      <c r="J207" s="1199" t="str">
        <f t="shared" ref="J207" si="124">IF(C207="","",IF(J208="中止","",C207))</f>
        <v/>
      </c>
      <c r="K207" s="1200" t="str">
        <f t="shared" ref="K207" si="125">IF(D207="","",IF(K208="中止","",D207))</f>
        <v/>
      </c>
      <c r="L207" s="267" t="str">
        <f>IF(SUM(L208:L216)=0,"",SUM(L208:L216))</f>
        <v/>
      </c>
      <c r="M207" s="267" t="str">
        <f>IF(SUM(M208:M216)=0,"",SUM(M208:M216))</f>
        <v/>
      </c>
      <c r="N207" s="267" t="str">
        <f>IF(SUM(N208:N216)=0,"",SUM(N208:N216))</f>
        <v/>
      </c>
      <c r="O207" s="267" t="str">
        <f>IF(SUM(O208:O216)=0,"",SUM(O208:O216))</f>
        <v/>
      </c>
      <c r="P207" s="664" t="str">
        <f>IF(I207="","",IF('⑧1.活動計画変更（販促）'!B208="報告済","報告済",I207))</f>
        <v/>
      </c>
      <c r="Q207" s="1187" t="str">
        <f>IF(J207="","",IF('⑧1.活動計画変更（販促）'!C68="変更",'⑧1.活動計画変更（販促）'!D68,IF('⑧1.活動計画変更（販促）'!C68="中止","",'⑧2.変更活動積算内訳（販促）'!J207)))</f>
        <v/>
      </c>
      <c r="R207" s="1188"/>
      <c r="S207" s="269" t="str">
        <f>IF(SUM(S208:S216)=0,"",SUM(S208:S216))</f>
        <v/>
      </c>
      <c r="T207" s="269" t="str">
        <f>IF(SUM(T208:T216)=0,"",SUM(T208:T216))</f>
        <v/>
      </c>
      <c r="U207" s="269" t="str">
        <f>IF(SUM(U208:U216)=0,"",SUM(U208:U216))</f>
        <v/>
      </c>
      <c r="V207" s="269" t="str">
        <f>IF(SUM(V208:V216)=0,"",SUM(V208:V216))</f>
        <v/>
      </c>
      <c r="W207" s="261"/>
      <c r="X207" s="1195"/>
      <c r="Y207" s="1196"/>
      <c r="Z207" s="237"/>
    </row>
    <row r="208" spans="2:27" ht="19.5" hidden="1" customHeight="1">
      <c r="B208" s="1175"/>
      <c r="C208" s="249" t="s">
        <v>188</v>
      </c>
      <c r="D208" s="250"/>
      <c r="E208" s="270">
        <f>SUM(F208:H208)</f>
        <v>0</v>
      </c>
      <c r="F208" s="270" t="str">
        <f>IF('①7.積算内訳（販促）'!F207="","",'①7.積算内訳（販促）'!F207)</f>
        <v/>
      </c>
      <c r="G208" s="270" t="str">
        <f>IF('①7.積算内訳（販促）'!G207="","",'①7.積算内訳（販促）'!G207)</f>
        <v/>
      </c>
      <c r="H208" s="656" t="str">
        <f>IF('①7.積算内訳（販促）'!H207="","",'①7.積算内訳（販促）'!H207)</f>
        <v/>
      </c>
      <c r="I208" s="1569" t="str">
        <f>IF('⑦1.活動計画変更（販促）'!C47="選択","",IF('⑦1.活動計画変更（販促）'!C47="変更",'⑦1.活動計画変更（販促）'!C47,IF('⑦1.活動計画変更（販促）'!C47="中止","中止","")))</f>
        <v/>
      </c>
      <c r="J208" s="249" t="s">
        <v>188</v>
      </c>
      <c r="K208" s="250"/>
      <c r="L208" s="270" t="str">
        <f>IF(SUM(M208:O208)=0,"",SUM(M208:O208))</f>
        <v/>
      </c>
      <c r="M208" s="270" t="str">
        <f>IF('⑦2.変更活動積算内訳（販促）'!M208="","",'⑦2.変更活動積算内訳（販促）'!M208)</f>
        <v/>
      </c>
      <c r="N208" s="270" t="str">
        <f>IF('⑦2.変更活動積算内訳（販促）'!N208="","",'⑦2.変更活動積算内訳（販促）'!N208)</f>
        <v/>
      </c>
      <c r="O208" s="270" t="str">
        <f>IF('⑦2.変更活動積算内訳（販促）'!O208="","",'⑦2.変更活動積算内訳（販促）'!O208)</f>
        <v/>
      </c>
      <c r="P208" s="1569" t="str">
        <f>IF('⑧1.活動計画変更（販促）'!C68="選択","",IF('⑧1.活動計画変更（販促）'!C68="変更",'⑧1.活動計画変更（販促）'!C68,IF('⑧1.活動計画変更（販促）'!C68="中止","中止","")))</f>
        <v/>
      </c>
      <c r="Q208" s="249" t="s">
        <v>188</v>
      </c>
      <c r="R208" s="250"/>
      <c r="S208" s="270" t="str">
        <f>IF(SUM(T208:V208)=0,"",SUM(T208:V208))</f>
        <v/>
      </c>
      <c r="T208" s="251" t="str">
        <f>IF(M208="","",IF(P$208="中止","",M208))</f>
        <v/>
      </c>
      <c r="U208" s="251" t="str">
        <f>IF(N208="","",IF(P$208="中止","",N208))</f>
        <v/>
      </c>
      <c r="V208" s="251" t="str">
        <f>IF(O208="","",IF(P$208="中止","",O208))</f>
        <v/>
      </c>
      <c r="W208" s="1186"/>
      <c r="X208" s="1173"/>
      <c r="Y208" s="1174"/>
      <c r="Z208" s="240"/>
      <c r="AA208" s="213"/>
    </row>
    <row r="209" spans="2:27" ht="19.5" hidden="1" customHeight="1">
      <c r="B209" s="1176"/>
      <c r="C209" s="252" t="s">
        <v>189</v>
      </c>
      <c r="D209" s="253"/>
      <c r="E209" s="271">
        <f t="shared" ref="E209:E215" si="126">SUM(F209:H209)</f>
        <v>0</v>
      </c>
      <c r="F209" s="271" t="str">
        <f>IF('①7.積算内訳（販促）'!F208="","",'①7.積算内訳（販促）'!F208)</f>
        <v/>
      </c>
      <c r="G209" s="271" t="str">
        <f>IF('①7.積算内訳（販促）'!G208="","",'①7.積算内訳（販促）'!G208)</f>
        <v/>
      </c>
      <c r="H209" s="657" t="str">
        <f>IF('①7.積算内訳（販促）'!H208="","",'①7.積算内訳（販促）'!H208)</f>
        <v/>
      </c>
      <c r="I209" s="1570"/>
      <c r="J209" s="252" t="s">
        <v>189</v>
      </c>
      <c r="K209" s="253"/>
      <c r="L209" s="271" t="str">
        <f t="shared" ref="L209:L216" si="127">IF(SUM(M209:O209)=0,"",SUM(M209:O209))</f>
        <v/>
      </c>
      <c r="M209" s="271" t="str">
        <f>IF('⑦2.変更活動積算内訳（販促）'!M209="","",'⑦2.変更活動積算内訳（販促）'!M209)</f>
        <v/>
      </c>
      <c r="N209" s="271" t="str">
        <f>IF('⑦2.変更活動積算内訳（販促）'!N209="","",'⑦2.変更活動積算内訳（販促）'!N209)</f>
        <v/>
      </c>
      <c r="O209" s="271" t="str">
        <f>IF('⑦2.変更活動積算内訳（販促）'!O209="","",'⑦2.変更活動積算内訳（販促）'!O209)</f>
        <v/>
      </c>
      <c r="P209" s="1570"/>
      <c r="Q209" s="252" t="s">
        <v>189</v>
      </c>
      <c r="R209" s="253"/>
      <c r="S209" s="271" t="str">
        <f t="shared" ref="S209:S216" si="128">IF(SUM(T209:V209)=0,"",SUM(T209:V209))</f>
        <v/>
      </c>
      <c r="T209" s="254" t="str">
        <f t="shared" ref="T209:T216" si="129">IF(M209="","",IF(P$208="中止","",M209))</f>
        <v/>
      </c>
      <c r="U209" s="254" t="str">
        <f t="shared" ref="U209:U216" si="130">IF(N209="","",IF(P$208="中止","",N209))</f>
        <v/>
      </c>
      <c r="V209" s="254" t="str">
        <f t="shared" ref="V209:V216" si="131">IF(O209="","",IF(P$208="中止","",O209))</f>
        <v/>
      </c>
      <c r="W209" s="1171"/>
      <c r="X209" s="1168"/>
      <c r="Y209" s="1169"/>
      <c r="Z209" s="237"/>
    </row>
    <row r="210" spans="2:27" ht="19.5" hidden="1" customHeight="1">
      <c r="B210" s="1176"/>
      <c r="C210" s="252" t="s">
        <v>190</v>
      </c>
      <c r="D210" s="253"/>
      <c r="E210" s="271">
        <f t="shared" si="126"/>
        <v>0</v>
      </c>
      <c r="F210" s="271" t="str">
        <f>IF('①7.積算内訳（販促）'!F209="","",'①7.積算内訳（販促）'!F209)</f>
        <v/>
      </c>
      <c r="G210" s="271" t="str">
        <f>IF('①7.積算内訳（販促）'!G209="","",'①7.積算内訳（販促）'!G209)</f>
        <v/>
      </c>
      <c r="H210" s="657" t="str">
        <f>IF('①7.積算内訳（販促）'!H209="","",'①7.積算内訳（販促）'!H209)</f>
        <v/>
      </c>
      <c r="I210" s="1570"/>
      <c r="J210" s="252" t="s">
        <v>190</v>
      </c>
      <c r="K210" s="253"/>
      <c r="L210" s="271" t="str">
        <f t="shared" si="127"/>
        <v/>
      </c>
      <c r="M210" s="271" t="str">
        <f>IF('⑦2.変更活動積算内訳（販促）'!M210="","",'⑦2.変更活動積算内訳（販促）'!M210)</f>
        <v/>
      </c>
      <c r="N210" s="271" t="str">
        <f>IF('⑦2.変更活動積算内訳（販促）'!N210="","",'⑦2.変更活動積算内訳（販促）'!N210)</f>
        <v/>
      </c>
      <c r="O210" s="271" t="str">
        <f>IF('⑦2.変更活動積算内訳（販促）'!O210="","",'⑦2.変更活動積算内訳（販促）'!O210)</f>
        <v/>
      </c>
      <c r="P210" s="1570"/>
      <c r="Q210" s="252" t="s">
        <v>190</v>
      </c>
      <c r="R210" s="253"/>
      <c r="S210" s="271" t="str">
        <f t="shared" si="128"/>
        <v/>
      </c>
      <c r="T210" s="254" t="str">
        <f t="shared" si="129"/>
        <v/>
      </c>
      <c r="U210" s="254" t="str">
        <f t="shared" si="130"/>
        <v/>
      </c>
      <c r="V210" s="254" t="str">
        <f t="shared" si="131"/>
        <v/>
      </c>
      <c r="W210" s="1171"/>
      <c r="X210" s="1168"/>
      <c r="Y210" s="1169"/>
      <c r="Z210" s="237"/>
    </row>
    <row r="211" spans="2:27" ht="19.5" hidden="1" customHeight="1">
      <c r="B211" s="1176"/>
      <c r="C211" s="255" t="s">
        <v>191</v>
      </c>
      <c r="D211" s="253"/>
      <c r="E211" s="271">
        <f t="shared" si="126"/>
        <v>0</v>
      </c>
      <c r="F211" s="271" t="str">
        <f>IF('①7.積算内訳（販促）'!F210="","",'①7.積算内訳（販促）'!F210)</f>
        <v/>
      </c>
      <c r="G211" s="271" t="str">
        <f>IF('①7.積算内訳（販促）'!G210="","",'①7.積算内訳（販促）'!G210)</f>
        <v/>
      </c>
      <c r="H211" s="657" t="str">
        <f>IF('①7.積算内訳（販促）'!H210="","",'①7.積算内訳（販促）'!H210)</f>
        <v/>
      </c>
      <c r="I211" s="1570"/>
      <c r="J211" s="255" t="s">
        <v>191</v>
      </c>
      <c r="K211" s="253"/>
      <c r="L211" s="271" t="str">
        <f t="shared" si="127"/>
        <v/>
      </c>
      <c r="M211" s="271" t="str">
        <f>IF('⑦2.変更活動積算内訳（販促）'!M211="","",'⑦2.変更活動積算内訳（販促）'!M211)</f>
        <v/>
      </c>
      <c r="N211" s="271" t="str">
        <f>IF('⑦2.変更活動積算内訳（販促）'!N211="","",'⑦2.変更活動積算内訳（販促）'!N211)</f>
        <v/>
      </c>
      <c r="O211" s="271" t="str">
        <f>IF('⑦2.変更活動積算内訳（販促）'!O211="","",'⑦2.変更活動積算内訳（販促）'!O211)</f>
        <v/>
      </c>
      <c r="P211" s="1570"/>
      <c r="Q211" s="255" t="s">
        <v>191</v>
      </c>
      <c r="R211" s="253"/>
      <c r="S211" s="271" t="str">
        <f t="shared" si="128"/>
        <v/>
      </c>
      <c r="T211" s="254" t="str">
        <f t="shared" si="129"/>
        <v/>
      </c>
      <c r="U211" s="254" t="str">
        <f t="shared" si="130"/>
        <v/>
      </c>
      <c r="V211" s="254" t="str">
        <f t="shared" si="131"/>
        <v/>
      </c>
      <c r="W211" s="1171"/>
      <c r="X211" s="1168"/>
      <c r="Y211" s="1169"/>
      <c r="Z211" s="237"/>
    </row>
    <row r="212" spans="2:27" ht="19.5" hidden="1" customHeight="1">
      <c r="B212" s="1176"/>
      <c r="C212" s="252" t="s">
        <v>192</v>
      </c>
      <c r="D212" s="253"/>
      <c r="E212" s="271">
        <f t="shared" si="126"/>
        <v>0</v>
      </c>
      <c r="F212" s="271" t="str">
        <f>IF('①7.積算内訳（販促）'!F211="","",'①7.積算内訳（販促）'!F211)</f>
        <v/>
      </c>
      <c r="G212" s="271" t="str">
        <f>IF('①7.積算内訳（販促）'!G211="","",'①7.積算内訳（販促）'!G211)</f>
        <v/>
      </c>
      <c r="H212" s="657" t="str">
        <f>IF('①7.積算内訳（販促）'!H211="","",'①7.積算内訳（販促）'!H211)</f>
        <v/>
      </c>
      <c r="I212" s="1570"/>
      <c r="J212" s="252" t="s">
        <v>192</v>
      </c>
      <c r="K212" s="253"/>
      <c r="L212" s="271" t="str">
        <f t="shared" si="127"/>
        <v/>
      </c>
      <c r="M212" s="271" t="str">
        <f>IF('⑦2.変更活動積算内訳（販促）'!M212="","",'⑦2.変更活動積算内訳（販促）'!M212)</f>
        <v/>
      </c>
      <c r="N212" s="271" t="str">
        <f>IF('⑦2.変更活動積算内訳（販促）'!N212="","",'⑦2.変更活動積算内訳（販促）'!N212)</f>
        <v/>
      </c>
      <c r="O212" s="271" t="str">
        <f>IF('⑦2.変更活動積算内訳（販促）'!O212="","",'⑦2.変更活動積算内訳（販促）'!O212)</f>
        <v/>
      </c>
      <c r="P212" s="1570"/>
      <c r="Q212" s="252" t="s">
        <v>192</v>
      </c>
      <c r="R212" s="253"/>
      <c r="S212" s="271" t="str">
        <f t="shared" si="128"/>
        <v/>
      </c>
      <c r="T212" s="254" t="str">
        <f t="shared" si="129"/>
        <v/>
      </c>
      <c r="U212" s="254" t="str">
        <f t="shared" si="130"/>
        <v/>
      </c>
      <c r="V212" s="254" t="str">
        <f t="shared" si="131"/>
        <v/>
      </c>
      <c r="W212" s="1171"/>
      <c r="X212" s="1168"/>
      <c r="Y212" s="1169"/>
      <c r="Z212" s="240"/>
      <c r="AA212" s="213"/>
    </row>
    <row r="213" spans="2:27" ht="19.5" hidden="1" customHeight="1">
      <c r="B213" s="1176"/>
      <c r="C213" s="252" t="s">
        <v>193</v>
      </c>
      <c r="D213" s="253"/>
      <c r="E213" s="271">
        <f t="shared" si="126"/>
        <v>0</v>
      </c>
      <c r="F213" s="658" t="str">
        <f>IF('①7.積算内訳（販促）'!F212="","",'①7.積算内訳（販促）'!F212)</f>
        <v/>
      </c>
      <c r="G213" s="658" t="str">
        <f>IF('①7.積算内訳（販促）'!G212="","",'①7.積算内訳（販促）'!G212)</f>
        <v/>
      </c>
      <c r="H213" s="657" t="str">
        <f>IF('①7.積算内訳（販促）'!H212="","",'①7.積算内訳（販促）'!H212)</f>
        <v/>
      </c>
      <c r="I213" s="1570"/>
      <c r="J213" s="252" t="s">
        <v>193</v>
      </c>
      <c r="K213" s="253"/>
      <c r="L213" s="271" t="str">
        <f t="shared" si="127"/>
        <v/>
      </c>
      <c r="M213" s="658" t="str">
        <f>IF('⑦2.変更活動積算内訳（販促）'!M213="","",'⑦2.変更活動積算内訳（販促）'!M213)</f>
        <v/>
      </c>
      <c r="N213" s="658" t="str">
        <f>IF('⑦2.変更活動積算内訳（販促）'!N213="","",'⑦2.変更活動積算内訳（販促）'!N213)</f>
        <v/>
      </c>
      <c r="O213" s="658" t="str">
        <f>IF('⑦2.変更活動積算内訳（販促）'!O213="","",'⑦2.変更活動積算内訳（販促）'!O213)</f>
        <v/>
      </c>
      <c r="P213" s="1570"/>
      <c r="Q213" s="252" t="s">
        <v>193</v>
      </c>
      <c r="R213" s="253"/>
      <c r="S213" s="271" t="str">
        <f t="shared" si="128"/>
        <v/>
      </c>
      <c r="T213" s="256" t="str">
        <f t="shared" si="129"/>
        <v/>
      </c>
      <c r="U213" s="256" t="str">
        <f t="shared" si="130"/>
        <v/>
      </c>
      <c r="V213" s="256" t="str">
        <f t="shared" si="131"/>
        <v/>
      </c>
      <c r="W213" s="1171"/>
      <c r="X213" s="1168"/>
      <c r="Y213" s="1169"/>
      <c r="Z213" s="240"/>
      <c r="AA213" s="213"/>
    </row>
    <row r="214" spans="2:27" ht="19.5" hidden="1" customHeight="1">
      <c r="B214" s="1176"/>
      <c r="C214" s="257" t="s">
        <v>194</v>
      </c>
      <c r="D214" s="253"/>
      <c r="E214" s="271">
        <f t="shared" si="126"/>
        <v>0</v>
      </c>
      <c r="F214" s="271" t="str">
        <f>IF('①7.積算内訳（販促）'!F213="","",'①7.積算内訳（販促）'!F213)</f>
        <v/>
      </c>
      <c r="G214" s="271" t="str">
        <f>IF('①7.積算内訳（販促）'!G213="","",'①7.積算内訳（販促）'!G213)</f>
        <v/>
      </c>
      <c r="H214" s="657" t="str">
        <f>IF('①7.積算内訳（販促）'!H213="","",'①7.積算内訳（販促）'!H213)</f>
        <v/>
      </c>
      <c r="I214" s="1570"/>
      <c r="J214" s="257" t="s">
        <v>194</v>
      </c>
      <c r="K214" s="253"/>
      <c r="L214" s="271" t="str">
        <f t="shared" si="127"/>
        <v/>
      </c>
      <c r="M214" s="271" t="str">
        <f>IF('⑦2.変更活動積算内訳（販促）'!M214="","",'⑦2.変更活動積算内訳（販促）'!M214)</f>
        <v/>
      </c>
      <c r="N214" s="271" t="str">
        <f>IF('⑦2.変更活動積算内訳（販促）'!N214="","",'⑦2.変更活動積算内訳（販促）'!N214)</f>
        <v/>
      </c>
      <c r="O214" s="271" t="str">
        <f>IF('⑦2.変更活動積算内訳（販促）'!O214="","",'⑦2.変更活動積算内訳（販促）'!O214)</f>
        <v/>
      </c>
      <c r="P214" s="1570"/>
      <c r="Q214" s="257" t="s">
        <v>194</v>
      </c>
      <c r="R214" s="253"/>
      <c r="S214" s="271" t="str">
        <f t="shared" si="128"/>
        <v/>
      </c>
      <c r="T214" s="254" t="str">
        <f t="shared" si="129"/>
        <v/>
      </c>
      <c r="U214" s="254" t="str">
        <f t="shared" si="130"/>
        <v/>
      </c>
      <c r="V214" s="254" t="str">
        <f t="shared" si="131"/>
        <v/>
      </c>
      <c r="W214" s="1171"/>
      <c r="X214" s="1168"/>
      <c r="Y214" s="1169"/>
      <c r="Z214" s="240"/>
      <c r="AA214" s="213"/>
    </row>
    <row r="215" spans="2:27" ht="19.5" hidden="1" customHeight="1">
      <c r="B215" s="1176"/>
      <c r="C215" s="252" t="s">
        <v>195</v>
      </c>
      <c r="D215" s="253"/>
      <c r="E215" s="271">
        <f t="shared" si="126"/>
        <v>0</v>
      </c>
      <c r="F215" s="271" t="str">
        <f>IF('①7.積算内訳（販促）'!F214="","",'①7.積算内訳（販促）'!F214)</f>
        <v/>
      </c>
      <c r="G215" s="271" t="str">
        <f>IF('①7.積算内訳（販促）'!G214="","",'①7.積算内訳（販促）'!G214)</f>
        <v/>
      </c>
      <c r="H215" s="657" t="str">
        <f>IF('①7.積算内訳（販促）'!H214="","",'①7.積算内訳（販促）'!H214)</f>
        <v/>
      </c>
      <c r="I215" s="1570"/>
      <c r="J215" s="252" t="s">
        <v>195</v>
      </c>
      <c r="K215" s="253"/>
      <c r="L215" s="271" t="str">
        <f t="shared" si="127"/>
        <v/>
      </c>
      <c r="M215" s="271" t="str">
        <f>IF('⑦2.変更活動積算内訳（販促）'!M215="","",'⑦2.変更活動積算内訳（販促）'!M215)</f>
        <v/>
      </c>
      <c r="N215" s="271" t="str">
        <f>IF('⑦2.変更活動積算内訳（販促）'!N215="","",'⑦2.変更活動積算内訳（販促）'!N215)</f>
        <v/>
      </c>
      <c r="O215" s="271" t="str">
        <f>IF('⑦2.変更活動積算内訳（販促）'!O215="","",'⑦2.変更活動積算内訳（販促）'!O215)</f>
        <v/>
      </c>
      <c r="P215" s="1570"/>
      <c r="Q215" s="252" t="s">
        <v>195</v>
      </c>
      <c r="R215" s="253"/>
      <c r="S215" s="271" t="str">
        <f t="shared" si="128"/>
        <v/>
      </c>
      <c r="T215" s="254" t="str">
        <f t="shared" si="129"/>
        <v/>
      </c>
      <c r="U215" s="254" t="str">
        <f t="shared" si="130"/>
        <v/>
      </c>
      <c r="V215" s="254" t="str">
        <f t="shared" si="131"/>
        <v/>
      </c>
      <c r="W215" s="1171"/>
      <c r="X215" s="1168"/>
      <c r="Y215" s="1169"/>
      <c r="Z215" s="240"/>
      <c r="AA215" s="213"/>
    </row>
    <row r="216" spans="2:27" ht="19.5" hidden="1" customHeight="1" thickBot="1">
      <c r="B216" s="1177"/>
      <c r="C216" s="258" t="s">
        <v>196</v>
      </c>
      <c r="D216" s="662" t="str">
        <f>IF('①7.積算内訳（販促）'!D215="","",'①7.積算内訳（販促）'!D215)</f>
        <v/>
      </c>
      <c r="E216" s="277">
        <f>SUM(F216:H216)</f>
        <v>0</v>
      </c>
      <c r="F216" s="272" t="str">
        <f>IF('①7.積算内訳（販促）'!F215="","",'①7.積算内訳（販促）'!F215)</f>
        <v/>
      </c>
      <c r="G216" s="272" t="str">
        <f>IF('①7.積算内訳（販促）'!G215="","",'①7.積算内訳（販促）'!G215)</f>
        <v/>
      </c>
      <c r="H216" s="659" t="str">
        <f>IF('①7.積算内訳（販促）'!H215="","",'①7.積算内訳（販促）'!H215)</f>
        <v/>
      </c>
      <c r="I216" s="1571"/>
      <c r="J216" s="258" t="s">
        <v>196</v>
      </c>
      <c r="K216" s="259"/>
      <c r="L216" s="277" t="str">
        <f t="shared" si="127"/>
        <v/>
      </c>
      <c r="M216" s="272" t="str">
        <f>IF('⑦2.変更活動積算内訳（販促）'!M216="","",'⑦2.変更活動積算内訳（販促）'!M216)</f>
        <v/>
      </c>
      <c r="N216" s="272" t="str">
        <f>IF('⑦2.変更活動積算内訳（販促）'!N216="","",'⑦2.変更活動積算内訳（販促）'!N216)</f>
        <v/>
      </c>
      <c r="O216" s="272" t="str">
        <f>IF('⑦2.変更活動積算内訳（販促）'!O216="","",'⑦2.変更活動積算内訳（販促）'!O216)</f>
        <v/>
      </c>
      <c r="P216" s="1571"/>
      <c r="Q216" s="258" t="s">
        <v>196</v>
      </c>
      <c r="R216" s="259"/>
      <c r="S216" s="277" t="str">
        <f t="shared" si="128"/>
        <v/>
      </c>
      <c r="T216" s="276" t="str">
        <f t="shared" si="129"/>
        <v/>
      </c>
      <c r="U216" s="276" t="str">
        <f t="shared" si="130"/>
        <v/>
      </c>
      <c r="V216" s="276" t="str">
        <f t="shared" si="131"/>
        <v/>
      </c>
      <c r="W216" s="1171"/>
      <c r="X216" s="1203"/>
      <c r="Y216" s="1204"/>
      <c r="Z216" s="240"/>
      <c r="AA216" s="213"/>
    </row>
    <row r="217" spans="2:27" ht="37.5" hidden="1" customHeight="1">
      <c r="B217" s="268" t="str">
        <f>IF('①4.事業内容（販促）'!B26="","",'①4.事業内容（販促）'!B26)</f>
        <v/>
      </c>
      <c r="C217" s="1199" t="str">
        <f>IF('①4.事業内容（販促）'!C26="","",'①4.事業内容（販促）'!C26)</f>
        <v/>
      </c>
      <c r="D217" s="1200"/>
      <c r="E217" s="269">
        <f>SUM(E218:E226)</f>
        <v>0</v>
      </c>
      <c r="F217" s="269">
        <f>SUM(F218:F226)</f>
        <v>0</v>
      </c>
      <c r="G217" s="269">
        <f>SUM(G218:G226)</f>
        <v>0</v>
      </c>
      <c r="H217" s="661">
        <f>SUM(H218:H226)</f>
        <v>0</v>
      </c>
      <c r="I217" s="664" t="str">
        <f>IF(B217="","",IF(I218="中止","",B217))</f>
        <v/>
      </c>
      <c r="J217" s="1199" t="str">
        <f t="shared" ref="J217" si="132">IF(C217="","",IF(J218="中止","",C217))</f>
        <v/>
      </c>
      <c r="K217" s="1200" t="str">
        <f t="shared" ref="K217" si="133">IF(D217="","",IF(K218="中止","",D217))</f>
        <v/>
      </c>
      <c r="L217" s="269" t="str">
        <f>IF(SUM(L218:L226)=0,"",SUM(L218:L226))</f>
        <v/>
      </c>
      <c r="M217" s="269" t="str">
        <f>IF(SUM(M218:M226)=0,"",SUM(M218:M226))</f>
        <v/>
      </c>
      <c r="N217" s="269" t="str">
        <f>IF(SUM(N218:N226)=0,"",SUM(N218:N226))</f>
        <v/>
      </c>
      <c r="O217" s="269" t="str">
        <f>IF(SUM(O218:O226)=0,"",SUM(O218:O226))</f>
        <v/>
      </c>
      <c r="P217" s="664" t="str">
        <f>IF(I217="","",IF('⑧1.活動計画変更（販促）'!B218="報告済","報告済",I217))</f>
        <v/>
      </c>
      <c r="Q217" s="1187" t="str">
        <f>IF(J217="","",IF('⑧1.活動計画変更（販促）'!C71="変更",'⑧1.活動計画変更（販促）'!D71,IF('⑧1.活動計画変更（販促）'!C71="中止","",'⑧2.変更活動積算内訳（販促）'!J217)))</f>
        <v/>
      </c>
      <c r="R217" s="1188"/>
      <c r="S217" s="269" t="str">
        <f>IF(SUM(S218:S226)=0,"",SUM(S218:S226))</f>
        <v/>
      </c>
      <c r="T217" s="269" t="str">
        <f>IF(SUM(T218:T226)=0,"",SUM(T218:T226))</f>
        <v/>
      </c>
      <c r="U217" s="269" t="str">
        <f>IF(SUM(U218:U226)=0,"",SUM(U218:U226))</f>
        <v/>
      </c>
      <c r="V217" s="269" t="str">
        <f>IF(SUM(V218:V226)=0,"",SUM(V218:V226))</f>
        <v/>
      </c>
      <c r="W217" s="263"/>
      <c r="X217" s="1201"/>
      <c r="Y217" s="1202"/>
      <c r="Z217" s="237"/>
    </row>
    <row r="218" spans="2:27" ht="19.5" hidden="1" customHeight="1">
      <c r="B218" s="1175"/>
      <c r="C218" s="249" t="s">
        <v>188</v>
      </c>
      <c r="D218" s="250"/>
      <c r="E218" s="270">
        <f>SUM(F218:H218)</f>
        <v>0</v>
      </c>
      <c r="F218" s="270" t="str">
        <f>IF('①7.積算内訳（販促）'!F217="","",'①7.積算内訳（販促）'!F217)</f>
        <v/>
      </c>
      <c r="G218" s="270" t="str">
        <f>IF('①7.積算内訳（販促）'!G217="","",'①7.積算内訳（販促）'!G217)</f>
        <v/>
      </c>
      <c r="H218" s="656" t="str">
        <f>IF('①7.積算内訳（販促）'!H217="","",'①7.積算内訳（販促）'!H217)</f>
        <v/>
      </c>
      <c r="I218" s="1569" t="str">
        <f>IF('⑦1.活動計画変更（販促）'!C49="選択","",IF('⑦1.活動計画変更（販促）'!C49="変更",'⑦1.活動計画変更（販促）'!C49,IF('⑦1.活動計画変更（販促）'!C49="中止","中止","")))</f>
        <v/>
      </c>
      <c r="J218" s="249" t="s">
        <v>188</v>
      </c>
      <c r="K218" s="250"/>
      <c r="L218" s="270" t="str">
        <f>IF(SUM(M218:O218)=0,"",SUM(M218:O218))</f>
        <v/>
      </c>
      <c r="M218" s="270" t="str">
        <f>IF('⑦2.変更活動積算内訳（販促）'!M218="","",'⑦2.変更活動積算内訳（販促）'!M218)</f>
        <v/>
      </c>
      <c r="N218" s="270" t="str">
        <f>IF('⑦2.変更活動積算内訳（販促）'!N218="","",'⑦2.変更活動積算内訳（販促）'!N218)</f>
        <v/>
      </c>
      <c r="O218" s="270" t="str">
        <f>IF('⑦2.変更活動積算内訳（販促）'!O218="","",'⑦2.変更活動積算内訳（販促）'!O218)</f>
        <v/>
      </c>
      <c r="P218" s="1569" t="str">
        <f>IF('⑧1.活動計画変更（販促）'!C71="選択","",IF('⑧1.活動計画変更（販促）'!C71="変更",'⑧1.活動計画変更（販促）'!C71,IF('⑧1.活動計画変更（販促）'!C71="中止","中止","")))</f>
        <v/>
      </c>
      <c r="Q218" s="249" t="s">
        <v>188</v>
      </c>
      <c r="R218" s="250"/>
      <c r="S218" s="270" t="str">
        <f>IF(SUM(T218:V218)=0,"",SUM(T218:V218))</f>
        <v/>
      </c>
      <c r="T218" s="251" t="str">
        <f>IF(M218="","",IF(P$218="中止","",M218))</f>
        <v/>
      </c>
      <c r="U218" s="251" t="str">
        <f>IF(N218="","",IF(P$218="中止","",N218))</f>
        <v/>
      </c>
      <c r="V218" s="251" t="str">
        <f>IF(O218="","",IF(P$218="中止","",O218))</f>
        <v/>
      </c>
      <c r="W218" s="1186"/>
      <c r="X218" s="1173"/>
      <c r="Y218" s="1174"/>
      <c r="Z218" s="240"/>
      <c r="AA218" s="213"/>
    </row>
    <row r="219" spans="2:27" ht="19.5" hidden="1" customHeight="1">
      <c r="B219" s="1176"/>
      <c r="C219" s="252" t="s">
        <v>189</v>
      </c>
      <c r="D219" s="253"/>
      <c r="E219" s="271">
        <f t="shared" ref="E219:E225" si="134">SUM(F219:H219)</f>
        <v>0</v>
      </c>
      <c r="F219" s="271" t="str">
        <f>IF('①7.積算内訳（販促）'!F218="","",'①7.積算内訳（販促）'!F218)</f>
        <v/>
      </c>
      <c r="G219" s="271" t="str">
        <f>IF('①7.積算内訳（販促）'!G218="","",'①7.積算内訳（販促）'!G218)</f>
        <v/>
      </c>
      <c r="H219" s="657" t="str">
        <f>IF('①7.積算内訳（販促）'!H218="","",'①7.積算内訳（販促）'!H218)</f>
        <v/>
      </c>
      <c r="I219" s="1570"/>
      <c r="J219" s="252" t="s">
        <v>189</v>
      </c>
      <c r="K219" s="253"/>
      <c r="L219" s="271" t="str">
        <f t="shared" ref="L219:L226" si="135">IF(SUM(M219:O219)=0,"",SUM(M219:O219))</f>
        <v/>
      </c>
      <c r="M219" s="271" t="str">
        <f>IF('⑦2.変更活動積算内訳（販促）'!M219="","",'⑦2.変更活動積算内訳（販促）'!M219)</f>
        <v/>
      </c>
      <c r="N219" s="271" t="str">
        <f>IF('⑦2.変更活動積算内訳（販促）'!N219="","",'⑦2.変更活動積算内訳（販促）'!N219)</f>
        <v/>
      </c>
      <c r="O219" s="271" t="str">
        <f>IF('⑦2.変更活動積算内訳（販促）'!O219="","",'⑦2.変更活動積算内訳（販促）'!O219)</f>
        <v/>
      </c>
      <c r="P219" s="1570"/>
      <c r="Q219" s="252" t="s">
        <v>189</v>
      </c>
      <c r="R219" s="253"/>
      <c r="S219" s="271" t="str">
        <f t="shared" ref="S219:S226" si="136">IF(SUM(T219:V219)=0,"",SUM(T219:V219))</f>
        <v/>
      </c>
      <c r="T219" s="254" t="str">
        <f t="shared" ref="T219:T226" si="137">IF(M219="","",IF(P$218="中止","",M219))</f>
        <v/>
      </c>
      <c r="U219" s="254" t="str">
        <f t="shared" ref="U219:U226" si="138">IF(N219="","",IF(P$218="中止","",N219))</f>
        <v/>
      </c>
      <c r="V219" s="254" t="str">
        <f t="shared" ref="V219:V226" si="139">IF(O219="","",IF(P$218="中止","",O219))</f>
        <v/>
      </c>
      <c r="W219" s="1171"/>
      <c r="X219" s="1168"/>
      <c r="Y219" s="1169"/>
      <c r="Z219" s="237"/>
    </row>
    <row r="220" spans="2:27" ht="19.5" hidden="1" customHeight="1">
      <c r="B220" s="1176"/>
      <c r="C220" s="252" t="s">
        <v>190</v>
      </c>
      <c r="D220" s="253"/>
      <c r="E220" s="271">
        <f t="shared" si="134"/>
        <v>0</v>
      </c>
      <c r="F220" s="271" t="str">
        <f>IF('①7.積算内訳（販促）'!F219="","",'①7.積算内訳（販促）'!F219)</f>
        <v/>
      </c>
      <c r="G220" s="271" t="str">
        <f>IF('①7.積算内訳（販促）'!G219="","",'①7.積算内訳（販促）'!G219)</f>
        <v/>
      </c>
      <c r="H220" s="657" t="str">
        <f>IF('①7.積算内訳（販促）'!H219="","",'①7.積算内訳（販促）'!H219)</f>
        <v/>
      </c>
      <c r="I220" s="1570"/>
      <c r="J220" s="252" t="s">
        <v>190</v>
      </c>
      <c r="K220" s="253"/>
      <c r="L220" s="271" t="str">
        <f t="shared" si="135"/>
        <v/>
      </c>
      <c r="M220" s="271" t="str">
        <f>IF('⑦2.変更活動積算内訳（販促）'!M220="","",'⑦2.変更活動積算内訳（販促）'!M220)</f>
        <v/>
      </c>
      <c r="N220" s="271" t="str">
        <f>IF('⑦2.変更活動積算内訳（販促）'!N220="","",'⑦2.変更活動積算内訳（販促）'!N220)</f>
        <v/>
      </c>
      <c r="O220" s="271" t="str">
        <f>IF('⑦2.変更活動積算内訳（販促）'!O220="","",'⑦2.変更活動積算内訳（販促）'!O220)</f>
        <v/>
      </c>
      <c r="P220" s="1570"/>
      <c r="Q220" s="252" t="s">
        <v>190</v>
      </c>
      <c r="R220" s="253"/>
      <c r="S220" s="271" t="str">
        <f t="shared" si="136"/>
        <v/>
      </c>
      <c r="T220" s="254" t="str">
        <f t="shared" si="137"/>
        <v/>
      </c>
      <c r="U220" s="254" t="str">
        <f t="shared" si="138"/>
        <v/>
      </c>
      <c r="V220" s="254" t="str">
        <f t="shared" si="139"/>
        <v/>
      </c>
      <c r="W220" s="1171"/>
      <c r="X220" s="1168"/>
      <c r="Y220" s="1169"/>
      <c r="Z220" s="237"/>
    </row>
    <row r="221" spans="2:27" ht="19.5" hidden="1" customHeight="1">
      <c r="B221" s="1176"/>
      <c r="C221" s="255" t="s">
        <v>191</v>
      </c>
      <c r="D221" s="253"/>
      <c r="E221" s="271">
        <f t="shared" si="134"/>
        <v>0</v>
      </c>
      <c r="F221" s="271" t="str">
        <f>IF('①7.積算内訳（販促）'!F220="","",'①7.積算内訳（販促）'!F220)</f>
        <v/>
      </c>
      <c r="G221" s="271" t="str">
        <f>IF('①7.積算内訳（販促）'!G220="","",'①7.積算内訳（販促）'!G220)</f>
        <v/>
      </c>
      <c r="H221" s="657" t="str">
        <f>IF('①7.積算内訳（販促）'!H220="","",'①7.積算内訳（販促）'!H220)</f>
        <v/>
      </c>
      <c r="I221" s="1570"/>
      <c r="J221" s="255" t="s">
        <v>191</v>
      </c>
      <c r="K221" s="253"/>
      <c r="L221" s="271" t="str">
        <f t="shared" si="135"/>
        <v/>
      </c>
      <c r="M221" s="271" t="str">
        <f>IF('⑦2.変更活動積算内訳（販促）'!M221="","",'⑦2.変更活動積算内訳（販促）'!M221)</f>
        <v/>
      </c>
      <c r="N221" s="271" t="str">
        <f>IF('⑦2.変更活動積算内訳（販促）'!N221="","",'⑦2.変更活動積算内訳（販促）'!N221)</f>
        <v/>
      </c>
      <c r="O221" s="271" t="str">
        <f>IF('⑦2.変更活動積算内訳（販促）'!O221="","",'⑦2.変更活動積算内訳（販促）'!O221)</f>
        <v/>
      </c>
      <c r="P221" s="1570"/>
      <c r="Q221" s="255" t="s">
        <v>191</v>
      </c>
      <c r="R221" s="253"/>
      <c r="S221" s="271" t="str">
        <f t="shared" si="136"/>
        <v/>
      </c>
      <c r="T221" s="254" t="str">
        <f t="shared" si="137"/>
        <v/>
      </c>
      <c r="U221" s="254" t="str">
        <f t="shared" si="138"/>
        <v/>
      </c>
      <c r="V221" s="254" t="str">
        <f t="shared" si="139"/>
        <v/>
      </c>
      <c r="W221" s="1171"/>
      <c r="X221" s="1168"/>
      <c r="Y221" s="1169"/>
      <c r="Z221" s="237"/>
    </row>
    <row r="222" spans="2:27" ht="19.5" hidden="1" customHeight="1">
      <c r="B222" s="1176"/>
      <c r="C222" s="252" t="s">
        <v>192</v>
      </c>
      <c r="D222" s="253"/>
      <c r="E222" s="271">
        <f t="shared" si="134"/>
        <v>0</v>
      </c>
      <c r="F222" s="271" t="str">
        <f>IF('①7.積算内訳（販促）'!F221="","",'①7.積算内訳（販促）'!F221)</f>
        <v/>
      </c>
      <c r="G222" s="271" t="str">
        <f>IF('①7.積算内訳（販促）'!G221="","",'①7.積算内訳（販促）'!G221)</f>
        <v/>
      </c>
      <c r="H222" s="657" t="str">
        <f>IF('①7.積算内訳（販促）'!H221="","",'①7.積算内訳（販促）'!H221)</f>
        <v/>
      </c>
      <c r="I222" s="1570"/>
      <c r="J222" s="252" t="s">
        <v>192</v>
      </c>
      <c r="K222" s="253"/>
      <c r="L222" s="271" t="str">
        <f t="shared" si="135"/>
        <v/>
      </c>
      <c r="M222" s="271" t="str">
        <f>IF('⑦2.変更活動積算内訳（販促）'!M222="","",'⑦2.変更活動積算内訳（販促）'!M222)</f>
        <v/>
      </c>
      <c r="N222" s="271" t="str">
        <f>IF('⑦2.変更活動積算内訳（販促）'!N222="","",'⑦2.変更活動積算内訳（販促）'!N222)</f>
        <v/>
      </c>
      <c r="O222" s="271" t="str">
        <f>IF('⑦2.変更活動積算内訳（販促）'!O222="","",'⑦2.変更活動積算内訳（販促）'!O222)</f>
        <v/>
      </c>
      <c r="P222" s="1570"/>
      <c r="Q222" s="252" t="s">
        <v>192</v>
      </c>
      <c r="R222" s="253"/>
      <c r="S222" s="271" t="str">
        <f t="shared" si="136"/>
        <v/>
      </c>
      <c r="T222" s="254" t="str">
        <f t="shared" si="137"/>
        <v/>
      </c>
      <c r="U222" s="254" t="str">
        <f t="shared" si="138"/>
        <v/>
      </c>
      <c r="V222" s="254" t="str">
        <f t="shared" si="139"/>
        <v/>
      </c>
      <c r="W222" s="1171"/>
      <c r="X222" s="1168"/>
      <c r="Y222" s="1169"/>
      <c r="Z222" s="240"/>
      <c r="AA222" s="213"/>
    </row>
    <row r="223" spans="2:27" ht="19.5" hidden="1" customHeight="1">
      <c r="B223" s="1176"/>
      <c r="C223" s="252" t="s">
        <v>193</v>
      </c>
      <c r="D223" s="253"/>
      <c r="E223" s="271">
        <f t="shared" si="134"/>
        <v>0</v>
      </c>
      <c r="F223" s="658" t="str">
        <f>IF('①7.積算内訳（販促）'!F222="","",'①7.積算内訳（販促）'!F222)</f>
        <v/>
      </c>
      <c r="G223" s="658" t="str">
        <f>IF('①7.積算内訳（販促）'!G222="","",'①7.積算内訳（販促）'!G222)</f>
        <v/>
      </c>
      <c r="H223" s="657" t="str">
        <f>IF('①7.積算内訳（販促）'!H222="","",'①7.積算内訳（販促）'!H222)</f>
        <v/>
      </c>
      <c r="I223" s="1570"/>
      <c r="J223" s="252" t="s">
        <v>193</v>
      </c>
      <c r="K223" s="253"/>
      <c r="L223" s="271" t="str">
        <f t="shared" si="135"/>
        <v/>
      </c>
      <c r="M223" s="658" t="str">
        <f>IF('⑦2.変更活動積算内訳（販促）'!M223="","",'⑦2.変更活動積算内訳（販促）'!M223)</f>
        <v/>
      </c>
      <c r="N223" s="658" t="str">
        <f>IF('⑦2.変更活動積算内訳（販促）'!N223="","",'⑦2.変更活動積算内訳（販促）'!N223)</f>
        <v/>
      </c>
      <c r="O223" s="658" t="str">
        <f>IF('⑦2.変更活動積算内訳（販促）'!O223="","",'⑦2.変更活動積算内訳（販促）'!O223)</f>
        <v/>
      </c>
      <c r="P223" s="1570"/>
      <c r="Q223" s="252" t="s">
        <v>193</v>
      </c>
      <c r="R223" s="253"/>
      <c r="S223" s="271" t="str">
        <f t="shared" si="136"/>
        <v/>
      </c>
      <c r="T223" s="256" t="str">
        <f t="shared" si="137"/>
        <v/>
      </c>
      <c r="U223" s="256" t="str">
        <f t="shared" si="138"/>
        <v/>
      </c>
      <c r="V223" s="256" t="str">
        <f t="shared" si="139"/>
        <v/>
      </c>
      <c r="W223" s="1171"/>
      <c r="X223" s="1191"/>
      <c r="Y223" s="1192"/>
      <c r="Z223" s="240"/>
      <c r="AA223" s="213"/>
    </row>
    <row r="224" spans="2:27" ht="19.5" hidden="1" customHeight="1">
      <c r="B224" s="1176"/>
      <c r="C224" s="257" t="s">
        <v>194</v>
      </c>
      <c r="D224" s="253"/>
      <c r="E224" s="271">
        <f t="shared" si="134"/>
        <v>0</v>
      </c>
      <c r="F224" s="271" t="str">
        <f>IF('①7.積算内訳（販促）'!F223="","",'①7.積算内訳（販促）'!F223)</f>
        <v/>
      </c>
      <c r="G224" s="271" t="str">
        <f>IF('①7.積算内訳（販促）'!G223="","",'①7.積算内訳（販促）'!G223)</f>
        <v/>
      </c>
      <c r="H224" s="657" t="str">
        <f>IF('①7.積算内訳（販促）'!H223="","",'①7.積算内訳（販促）'!H223)</f>
        <v/>
      </c>
      <c r="I224" s="1570"/>
      <c r="J224" s="257" t="s">
        <v>194</v>
      </c>
      <c r="K224" s="253"/>
      <c r="L224" s="271" t="str">
        <f t="shared" si="135"/>
        <v/>
      </c>
      <c r="M224" s="271" t="str">
        <f>IF('⑦2.変更活動積算内訳（販促）'!M224="","",'⑦2.変更活動積算内訳（販促）'!M224)</f>
        <v/>
      </c>
      <c r="N224" s="271" t="str">
        <f>IF('⑦2.変更活動積算内訳（販促）'!N224="","",'⑦2.変更活動積算内訳（販促）'!N224)</f>
        <v/>
      </c>
      <c r="O224" s="271" t="str">
        <f>IF('⑦2.変更活動積算内訳（販促）'!O224="","",'⑦2.変更活動積算内訳（販促）'!O224)</f>
        <v/>
      </c>
      <c r="P224" s="1570"/>
      <c r="Q224" s="257" t="s">
        <v>194</v>
      </c>
      <c r="R224" s="253"/>
      <c r="S224" s="271" t="str">
        <f t="shared" si="136"/>
        <v/>
      </c>
      <c r="T224" s="254" t="str">
        <f t="shared" si="137"/>
        <v/>
      </c>
      <c r="U224" s="254" t="str">
        <f t="shared" si="138"/>
        <v/>
      </c>
      <c r="V224" s="254" t="str">
        <f t="shared" si="139"/>
        <v/>
      </c>
      <c r="W224" s="1171"/>
      <c r="X224" s="1168"/>
      <c r="Y224" s="1169"/>
      <c r="Z224" s="240"/>
      <c r="AA224" s="213"/>
    </row>
    <row r="225" spans="2:27" ht="19.5" hidden="1" customHeight="1">
      <c r="B225" s="1176"/>
      <c r="C225" s="252" t="s">
        <v>195</v>
      </c>
      <c r="D225" s="253"/>
      <c r="E225" s="271">
        <f t="shared" si="134"/>
        <v>0</v>
      </c>
      <c r="F225" s="271" t="str">
        <f>IF('①7.積算内訳（販促）'!F224="","",'①7.積算内訳（販促）'!F224)</f>
        <v/>
      </c>
      <c r="G225" s="271" t="str">
        <f>IF('①7.積算内訳（販促）'!G224="","",'①7.積算内訳（販促）'!G224)</f>
        <v/>
      </c>
      <c r="H225" s="657" t="str">
        <f>IF('①7.積算内訳（販促）'!H224="","",'①7.積算内訳（販促）'!H224)</f>
        <v/>
      </c>
      <c r="I225" s="1570"/>
      <c r="J225" s="252" t="s">
        <v>195</v>
      </c>
      <c r="K225" s="253"/>
      <c r="L225" s="271" t="str">
        <f t="shared" si="135"/>
        <v/>
      </c>
      <c r="M225" s="271" t="str">
        <f>IF('⑦2.変更活動積算内訳（販促）'!M225="","",'⑦2.変更活動積算内訳（販促）'!M225)</f>
        <v/>
      </c>
      <c r="N225" s="271" t="str">
        <f>IF('⑦2.変更活動積算内訳（販促）'!N225="","",'⑦2.変更活動積算内訳（販促）'!N225)</f>
        <v/>
      </c>
      <c r="O225" s="271" t="str">
        <f>IF('⑦2.変更活動積算内訳（販促）'!O225="","",'⑦2.変更活動積算内訳（販促）'!O225)</f>
        <v/>
      </c>
      <c r="P225" s="1570"/>
      <c r="Q225" s="252" t="s">
        <v>195</v>
      </c>
      <c r="R225" s="253"/>
      <c r="S225" s="271" t="str">
        <f t="shared" si="136"/>
        <v/>
      </c>
      <c r="T225" s="254" t="str">
        <f t="shared" si="137"/>
        <v/>
      </c>
      <c r="U225" s="254" t="str">
        <f t="shared" si="138"/>
        <v/>
      </c>
      <c r="V225" s="254" t="str">
        <f t="shared" si="139"/>
        <v/>
      </c>
      <c r="W225" s="1171"/>
      <c r="X225" s="1168"/>
      <c r="Y225" s="1169"/>
      <c r="Z225" s="240"/>
      <c r="AA225" s="213"/>
    </row>
    <row r="226" spans="2:27" ht="19.5" hidden="1" customHeight="1" thickBot="1">
      <c r="B226" s="1177"/>
      <c r="C226" s="258" t="s">
        <v>196</v>
      </c>
      <c r="D226" s="662" t="str">
        <f>IF('①7.積算内訳（販促）'!D225="","",'①7.積算内訳（販促）'!D225)</f>
        <v/>
      </c>
      <c r="E226" s="272">
        <f>SUM(F226:H226)</f>
        <v>0</v>
      </c>
      <c r="F226" s="272" t="str">
        <f>IF('①7.積算内訳（販促）'!F225="","",'①7.積算内訳（販促）'!F225)</f>
        <v/>
      </c>
      <c r="G226" s="272" t="str">
        <f>IF('①7.積算内訳（販促）'!G225="","",'①7.積算内訳（販促）'!G225)</f>
        <v/>
      </c>
      <c r="H226" s="659" t="str">
        <f>IF('①7.積算内訳（販促）'!H225="","",'①7.積算内訳（販促）'!H225)</f>
        <v/>
      </c>
      <c r="I226" s="1571"/>
      <c r="J226" s="258" t="s">
        <v>196</v>
      </c>
      <c r="K226" s="259"/>
      <c r="L226" s="272" t="str">
        <f t="shared" si="135"/>
        <v/>
      </c>
      <c r="M226" s="272" t="str">
        <f>IF('⑦2.変更活動積算内訳（販促）'!M226="","",'⑦2.変更活動積算内訳（販促）'!M226)</f>
        <v/>
      </c>
      <c r="N226" s="272" t="str">
        <f>IF('⑦2.変更活動積算内訳（販促）'!N226="","",'⑦2.変更活動積算内訳（販促）'!N226)</f>
        <v/>
      </c>
      <c r="O226" s="272" t="str">
        <f>IF('⑦2.変更活動積算内訳（販促）'!O226="","",'⑦2.変更活動積算内訳（販促）'!O226)</f>
        <v/>
      </c>
      <c r="P226" s="1571"/>
      <c r="Q226" s="258" t="s">
        <v>196</v>
      </c>
      <c r="R226" s="259"/>
      <c r="S226" s="272" t="str">
        <f t="shared" si="136"/>
        <v/>
      </c>
      <c r="T226" s="260" t="str">
        <f t="shared" si="137"/>
        <v/>
      </c>
      <c r="U226" s="260" t="str">
        <f t="shared" si="138"/>
        <v/>
      </c>
      <c r="V226" s="260" t="str">
        <f t="shared" si="139"/>
        <v/>
      </c>
      <c r="W226" s="1172"/>
      <c r="X226" s="1189"/>
      <c r="Y226" s="1190"/>
      <c r="Z226" s="240"/>
      <c r="AA226" s="213"/>
    </row>
    <row r="227" spans="2:27" ht="37.5" hidden="1" customHeight="1">
      <c r="B227" s="368" t="str">
        <f>IF('①4.事業内容（販促）'!B27="","",'①4.事業内容（販促）'!B27)</f>
        <v/>
      </c>
      <c r="C227" s="1199" t="str">
        <f>IF('①4.事業内容（販促）'!C27="","",'①4.事業内容（販促）'!C27)</f>
        <v/>
      </c>
      <c r="D227" s="1200"/>
      <c r="E227" s="267">
        <f>SUM(E228:E236)</f>
        <v>0</v>
      </c>
      <c r="F227" s="267">
        <f>SUM(F228:F236)</f>
        <v>0</v>
      </c>
      <c r="G227" s="267">
        <f>SUM(G228:G236)</f>
        <v>0</v>
      </c>
      <c r="H227" s="660">
        <f>SUM(H228:H236)</f>
        <v>0</v>
      </c>
      <c r="I227" s="664" t="str">
        <f>IF(B227="","",IF(I228="中止","",B227))</f>
        <v/>
      </c>
      <c r="J227" s="1199" t="str">
        <f t="shared" ref="J227" si="140">IF(C227="","",IF(J228="中止","",C227))</f>
        <v/>
      </c>
      <c r="K227" s="1200" t="str">
        <f t="shared" ref="K227" si="141">IF(D227="","",IF(K228="中止","",D227))</f>
        <v/>
      </c>
      <c r="L227" s="267" t="str">
        <f>IF(SUM(L228:L236)=0,"",SUM(L228:L236))</f>
        <v/>
      </c>
      <c r="M227" s="267" t="str">
        <f>IF(SUM(M228:M236)=0,"",SUM(M228:M236))</f>
        <v/>
      </c>
      <c r="N227" s="267" t="str">
        <f>IF(SUM(N228:N236)=0,"",SUM(N228:N236))</f>
        <v/>
      </c>
      <c r="O227" s="267" t="str">
        <f>IF(SUM(O228:O236)=0,"",SUM(O228:O236))</f>
        <v/>
      </c>
      <c r="P227" s="664" t="str">
        <f>IF(I227="","",IF('⑧1.活動計画変更（販促）'!B228="報告済","報告済",I227))</f>
        <v/>
      </c>
      <c r="Q227" s="1187" t="str">
        <f>IF(J227="","",IF('⑧1.活動計画変更（販促）'!C74="変更",'⑧1.活動計画変更（販促）'!D74,IF('⑧1.活動計画変更（販促）'!C74="中止","",'⑧2.変更活動積算内訳（販促）'!J227)))</f>
        <v/>
      </c>
      <c r="R227" s="1188"/>
      <c r="S227" s="269" t="str">
        <f>IF(SUM(S228:S236)=0,"",SUM(S228:S236))</f>
        <v/>
      </c>
      <c r="T227" s="269" t="str">
        <f>IF(SUM(T228:T236)=0,"",SUM(T228:T236))</f>
        <v/>
      </c>
      <c r="U227" s="269" t="str">
        <f>IF(SUM(U228:U236)=0,"",SUM(U228:U236))</f>
        <v/>
      </c>
      <c r="V227" s="269" t="str">
        <f>IF(SUM(V228:V236)=0,"",SUM(V228:V236))</f>
        <v/>
      </c>
      <c r="W227" s="261"/>
      <c r="X227" s="1195"/>
      <c r="Y227" s="1196"/>
      <c r="Z227" s="237"/>
    </row>
    <row r="228" spans="2:27" ht="19.5" hidden="1" customHeight="1">
      <c r="B228" s="1175"/>
      <c r="C228" s="249" t="s">
        <v>188</v>
      </c>
      <c r="D228" s="250"/>
      <c r="E228" s="270">
        <f>SUM(F228:H228)</f>
        <v>0</v>
      </c>
      <c r="F228" s="270" t="str">
        <f>IF('①7.積算内訳（販促）'!F227="","",'①7.積算内訳（販促）'!F227)</f>
        <v/>
      </c>
      <c r="G228" s="270" t="str">
        <f>IF('①7.積算内訳（販促）'!G227="","",'①7.積算内訳（販促）'!G227)</f>
        <v/>
      </c>
      <c r="H228" s="656" t="str">
        <f>IF('①7.積算内訳（販促）'!H227="","",'①7.積算内訳（販促）'!H227)</f>
        <v/>
      </c>
      <c r="I228" s="1569" t="str">
        <f>IF('⑦1.活動計画変更（販促）'!C51="選択","",IF('⑦1.活動計画変更（販促）'!C51="変更",'⑦1.活動計画変更（販促）'!C51,IF('⑦1.活動計画変更（販促）'!C51="中止","中止","")))</f>
        <v/>
      </c>
      <c r="J228" s="249" t="s">
        <v>188</v>
      </c>
      <c r="K228" s="250"/>
      <c r="L228" s="270" t="str">
        <f>IF(SUM(M228:O228)=0,"",SUM(M228:O228))</f>
        <v/>
      </c>
      <c r="M228" s="270" t="str">
        <f>IF('⑦2.変更活動積算内訳（販促）'!M228="","",'⑦2.変更活動積算内訳（販促）'!M228)</f>
        <v/>
      </c>
      <c r="N228" s="270" t="str">
        <f>IF('⑦2.変更活動積算内訳（販促）'!N228="","",'⑦2.変更活動積算内訳（販促）'!N228)</f>
        <v/>
      </c>
      <c r="O228" s="270" t="str">
        <f>IF('⑦2.変更活動積算内訳（販促）'!O228="","",'⑦2.変更活動積算内訳（販促）'!O228)</f>
        <v/>
      </c>
      <c r="P228" s="1569" t="str">
        <f>IF('⑧1.活動計画変更（販促）'!C74="選択","",IF('⑧1.活動計画変更（販促）'!C74="変更",'⑧1.活動計画変更（販促）'!C74,IF('⑧1.活動計画変更（販促）'!C74="中止","中止","")))</f>
        <v/>
      </c>
      <c r="Q228" s="249" t="s">
        <v>188</v>
      </c>
      <c r="R228" s="250"/>
      <c r="S228" s="270" t="str">
        <f>IF(SUM(T228:V228)=0,"",SUM(T228:V228))</f>
        <v/>
      </c>
      <c r="T228" s="251" t="str">
        <f>IF(M228="","",IF(P$228="中止","",M228))</f>
        <v/>
      </c>
      <c r="U228" s="251" t="str">
        <f>IF(N228="","",IF(P$228="中止","",N228))</f>
        <v/>
      </c>
      <c r="V228" s="251" t="str">
        <f>IF(O228="","",IF(P$228="中止","",O228))</f>
        <v/>
      </c>
      <c r="W228" s="1186"/>
      <c r="X228" s="1173"/>
      <c r="Y228" s="1174"/>
      <c r="Z228" s="240"/>
      <c r="AA228" s="213"/>
    </row>
    <row r="229" spans="2:27" ht="19.5" hidden="1" customHeight="1">
      <c r="B229" s="1176"/>
      <c r="C229" s="252" t="s">
        <v>189</v>
      </c>
      <c r="D229" s="253"/>
      <c r="E229" s="271">
        <f t="shared" ref="E229:E235" si="142">SUM(F229:H229)</f>
        <v>0</v>
      </c>
      <c r="F229" s="271" t="str">
        <f>IF('①7.積算内訳（販促）'!F228="","",'①7.積算内訳（販促）'!F228)</f>
        <v/>
      </c>
      <c r="G229" s="271" t="str">
        <f>IF('①7.積算内訳（販促）'!G228="","",'①7.積算内訳（販促）'!G228)</f>
        <v/>
      </c>
      <c r="H229" s="657" t="str">
        <f>IF('①7.積算内訳（販促）'!H228="","",'①7.積算内訳（販促）'!H228)</f>
        <v/>
      </c>
      <c r="I229" s="1570"/>
      <c r="J229" s="252" t="s">
        <v>189</v>
      </c>
      <c r="K229" s="253"/>
      <c r="L229" s="271" t="str">
        <f t="shared" ref="L229:L236" si="143">IF(SUM(M229:O229)=0,"",SUM(M229:O229))</f>
        <v/>
      </c>
      <c r="M229" s="271" t="str">
        <f>IF('⑦2.変更活動積算内訳（販促）'!M229="","",'⑦2.変更活動積算内訳（販促）'!M229)</f>
        <v/>
      </c>
      <c r="N229" s="271" t="str">
        <f>IF('⑦2.変更活動積算内訳（販促）'!N229="","",'⑦2.変更活動積算内訳（販促）'!N229)</f>
        <v/>
      </c>
      <c r="O229" s="271" t="str">
        <f>IF('⑦2.変更活動積算内訳（販促）'!O229="","",'⑦2.変更活動積算内訳（販促）'!O229)</f>
        <v/>
      </c>
      <c r="P229" s="1570"/>
      <c r="Q229" s="252" t="s">
        <v>189</v>
      </c>
      <c r="R229" s="253"/>
      <c r="S229" s="271" t="str">
        <f t="shared" ref="S229:S236" si="144">IF(SUM(T229:V229)=0,"",SUM(T229:V229))</f>
        <v/>
      </c>
      <c r="T229" s="254" t="str">
        <f t="shared" ref="T229:T236" si="145">IF(M229="","",IF(P$228="中止","",M229))</f>
        <v/>
      </c>
      <c r="U229" s="254" t="str">
        <f t="shared" ref="U229:U236" si="146">IF(N229="","",IF(P$228="中止","",N229))</f>
        <v/>
      </c>
      <c r="V229" s="254" t="str">
        <f t="shared" ref="V229:V236" si="147">IF(O229="","",IF(P$228="中止","",O229))</f>
        <v/>
      </c>
      <c r="W229" s="1171"/>
      <c r="X229" s="1168"/>
      <c r="Y229" s="1169"/>
      <c r="Z229" s="237"/>
    </row>
    <row r="230" spans="2:27" ht="19.5" hidden="1" customHeight="1">
      <c r="B230" s="1176"/>
      <c r="C230" s="252" t="s">
        <v>190</v>
      </c>
      <c r="D230" s="253"/>
      <c r="E230" s="271">
        <f t="shared" si="142"/>
        <v>0</v>
      </c>
      <c r="F230" s="271" t="str">
        <f>IF('①7.積算内訳（販促）'!F229="","",'①7.積算内訳（販促）'!F229)</f>
        <v/>
      </c>
      <c r="G230" s="271" t="str">
        <f>IF('①7.積算内訳（販促）'!G229="","",'①7.積算内訳（販促）'!G229)</f>
        <v/>
      </c>
      <c r="H230" s="657" t="str">
        <f>IF('①7.積算内訳（販促）'!H229="","",'①7.積算内訳（販促）'!H229)</f>
        <v/>
      </c>
      <c r="I230" s="1570"/>
      <c r="J230" s="252" t="s">
        <v>190</v>
      </c>
      <c r="K230" s="253"/>
      <c r="L230" s="271" t="str">
        <f t="shared" si="143"/>
        <v/>
      </c>
      <c r="M230" s="271" t="str">
        <f>IF('⑦2.変更活動積算内訳（販促）'!M230="","",'⑦2.変更活動積算内訳（販促）'!M230)</f>
        <v/>
      </c>
      <c r="N230" s="271" t="str">
        <f>IF('⑦2.変更活動積算内訳（販促）'!N230="","",'⑦2.変更活動積算内訳（販促）'!N230)</f>
        <v/>
      </c>
      <c r="O230" s="271" t="str">
        <f>IF('⑦2.変更活動積算内訳（販促）'!O230="","",'⑦2.変更活動積算内訳（販促）'!O230)</f>
        <v/>
      </c>
      <c r="P230" s="1570"/>
      <c r="Q230" s="252" t="s">
        <v>190</v>
      </c>
      <c r="R230" s="253"/>
      <c r="S230" s="271" t="str">
        <f t="shared" si="144"/>
        <v/>
      </c>
      <c r="T230" s="254" t="str">
        <f t="shared" si="145"/>
        <v/>
      </c>
      <c r="U230" s="254" t="str">
        <f t="shared" si="146"/>
        <v/>
      </c>
      <c r="V230" s="254" t="str">
        <f t="shared" si="147"/>
        <v/>
      </c>
      <c r="W230" s="1171"/>
      <c r="X230" s="1168"/>
      <c r="Y230" s="1169"/>
      <c r="Z230" s="237"/>
    </row>
    <row r="231" spans="2:27" ht="19.5" hidden="1" customHeight="1">
      <c r="B231" s="1176"/>
      <c r="C231" s="255" t="s">
        <v>191</v>
      </c>
      <c r="D231" s="253"/>
      <c r="E231" s="271">
        <f t="shared" si="142"/>
        <v>0</v>
      </c>
      <c r="F231" s="271" t="str">
        <f>IF('①7.積算内訳（販促）'!F230="","",'①7.積算内訳（販促）'!F230)</f>
        <v/>
      </c>
      <c r="G231" s="271" t="str">
        <f>IF('①7.積算内訳（販促）'!G230="","",'①7.積算内訳（販促）'!G230)</f>
        <v/>
      </c>
      <c r="H231" s="657" t="str">
        <f>IF('①7.積算内訳（販促）'!H230="","",'①7.積算内訳（販促）'!H230)</f>
        <v/>
      </c>
      <c r="I231" s="1570"/>
      <c r="J231" s="255" t="s">
        <v>191</v>
      </c>
      <c r="K231" s="253"/>
      <c r="L231" s="271" t="str">
        <f t="shared" si="143"/>
        <v/>
      </c>
      <c r="M231" s="271" t="str">
        <f>IF('⑦2.変更活動積算内訳（販促）'!M231="","",'⑦2.変更活動積算内訳（販促）'!M231)</f>
        <v/>
      </c>
      <c r="N231" s="271" t="str">
        <f>IF('⑦2.変更活動積算内訳（販促）'!N231="","",'⑦2.変更活動積算内訳（販促）'!N231)</f>
        <v/>
      </c>
      <c r="O231" s="271" t="str">
        <f>IF('⑦2.変更活動積算内訳（販促）'!O231="","",'⑦2.変更活動積算内訳（販促）'!O231)</f>
        <v/>
      </c>
      <c r="P231" s="1570"/>
      <c r="Q231" s="255" t="s">
        <v>191</v>
      </c>
      <c r="R231" s="253"/>
      <c r="S231" s="271" t="str">
        <f t="shared" si="144"/>
        <v/>
      </c>
      <c r="T231" s="254" t="str">
        <f t="shared" si="145"/>
        <v/>
      </c>
      <c r="U231" s="254" t="str">
        <f t="shared" si="146"/>
        <v/>
      </c>
      <c r="V231" s="254" t="str">
        <f t="shared" si="147"/>
        <v/>
      </c>
      <c r="W231" s="1171"/>
      <c r="X231" s="1168"/>
      <c r="Y231" s="1169"/>
      <c r="Z231" s="237"/>
    </row>
    <row r="232" spans="2:27" ht="19.5" hidden="1" customHeight="1">
      <c r="B232" s="1176"/>
      <c r="C232" s="252" t="s">
        <v>192</v>
      </c>
      <c r="D232" s="253"/>
      <c r="E232" s="271">
        <f t="shared" si="142"/>
        <v>0</v>
      </c>
      <c r="F232" s="271" t="str">
        <f>IF('①7.積算内訳（販促）'!F231="","",'①7.積算内訳（販促）'!F231)</f>
        <v/>
      </c>
      <c r="G232" s="271" t="str">
        <f>IF('①7.積算内訳（販促）'!G231="","",'①7.積算内訳（販促）'!G231)</f>
        <v/>
      </c>
      <c r="H232" s="657" t="str">
        <f>IF('①7.積算内訳（販促）'!H231="","",'①7.積算内訳（販促）'!H231)</f>
        <v/>
      </c>
      <c r="I232" s="1570"/>
      <c r="J232" s="252" t="s">
        <v>192</v>
      </c>
      <c r="K232" s="253"/>
      <c r="L232" s="271" t="str">
        <f t="shared" si="143"/>
        <v/>
      </c>
      <c r="M232" s="271" t="str">
        <f>IF('⑦2.変更活動積算内訳（販促）'!M232="","",'⑦2.変更活動積算内訳（販促）'!M232)</f>
        <v/>
      </c>
      <c r="N232" s="271" t="str">
        <f>IF('⑦2.変更活動積算内訳（販促）'!N232="","",'⑦2.変更活動積算内訳（販促）'!N232)</f>
        <v/>
      </c>
      <c r="O232" s="271" t="str">
        <f>IF('⑦2.変更活動積算内訳（販促）'!O232="","",'⑦2.変更活動積算内訳（販促）'!O232)</f>
        <v/>
      </c>
      <c r="P232" s="1570"/>
      <c r="Q232" s="252" t="s">
        <v>192</v>
      </c>
      <c r="R232" s="253"/>
      <c r="S232" s="271" t="str">
        <f t="shared" si="144"/>
        <v/>
      </c>
      <c r="T232" s="254" t="str">
        <f t="shared" si="145"/>
        <v/>
      </c>
      <c r="U232" s="254" t="str">
        <f t="shared" si="146"/>
        <v/>
      </c>
      <c r="V232" s="254" t="str">
        <f t="shared" si="147"/>
        <v/>
      </c>
      <c r="W232" s="1171"/>
      <c r="X232" s="1168"/>
      <c r="Y232" s="1169"/>
      <c r="Z232" s="240"/>
      <c r="AA232" s="213"/>
    </row>
    <row r="233" spans="2:27" ht="19.5" hidden="1" customHeight="1">
      <c r="B233" s="1176"/>
      <c r="C233" s="252" t="s">
        <v>193</v>
      </c>
      <c r="D233" s="253"/>
      <c r="E233" s="271">
        <f t="shared" si="142"/>
        <v>0</v>
      </c>
      <c r="F233" s="658" t="str">
        <f>IF('①7.積算内訳（販促）'!F232="","",'①7.積算内訳（販促）'!F232)</f>
        <v/>
      </c>
      <c r="G233" s="658" t="str">
        <f>IF('①7.積算内訳（販促）'!G232="","",'①7.積算内訳（販促）'!G232)</f>
        <v/>
      </c>
      <c r="H233" s="657" t="str">
        <f>IF('①7.積算内訳（販促）'!H232="","",'①7.積算内訳（販促）'!H232)</f>
        <v/>
      </c>
      <c r="I233" s="1570"/>
      <c r="J233" s="252" t="s">
        <v>193</v>
      </c>
      <c r="K233" s="253"/>
      <c r="L233" s="271" t="str">
        <f t="shared" si="143"/>
        <v/>
      </c>
      <c r="M233" s="658" t="str">
        <f>IF('⑦2.変更活動積算内訳（販促）'!M233="","",'⑦2.変更活動積算内訳（販促）'!M233)</f>
        <v/>
      </c>
      <c r="N233" s="658" t="str">
        <f>IF('⑦2.変更活動積算内訳（販促）'!N233="","",'⑦2.変更活動積算内訳（販促）'!N233)</f>
        <v/>
      </c>
      <c r="O233" s="658" t="str">
        <f>IF('⑦2.変更活動積算内訳（販促）'!O233="","",'⑦2.変更活動積算内訳（販促）'!O233)</f>
        <v/>
      </c>
      <c r="P233" s="1570"/>
      <c r="Q233" s="252" t="s">
        <v>193</v>
      </c>
      <c r="R233" s="253"/>
      <c r="S233" s="271" t="str">
        <f t="shared" si="144"/>
        <v/>
      </c>
      <c r="T233" s="256" t="str">
        <f t="shared" si="145"/>
        <v/>
      </c>
      <c r="U233" s="256" t="str">
        <f t="shared" si="146"/>
        <v/>
      </c>
      <c r="V233" s="256" t="str">
        <f t="shared" si="147"/>
        <v/>
      </c>
      <c r="W233" s="1171"/>
      <c r="X233" s="1168"/>
      <c r="Y233" s="1169"/>
      <c r="Z233" s="240"/>
      <c r="AA233" s="213"/>
    </row>
    <row r="234" spans="2:27" ht="19.5" hidden="1" customHeight="1">
      <c r="B234" s="1176"/>
      <c r="C234" s="257" t="s">
        <v>194</v>
      </c>
      <c r="D234" s="253"/>
      <c r="E234" s="271">
        <f t="shared" si="142"/>
        <v>0</v>
      </c>
      <c r="F234" s="271" t="str">
        <f>IF('①7.積算内訳（販促）'!F233="","",'①7.積算内訳（販促）'!F233)</f>
        <v/>
      </c>
      <c r="G234" s="271" t="str">
        <f>IF('①7.積算内訳（販促）'!G233="","",'①7.積算内訳（販促）'!G233)</f>
        <v/>
      </c>
      <c r="H234" s="657" t="str">
        <f>IF('①7.積算内訳（販促）'!H233="","",'①7.積算内訳（販促）'!H233)</f>
        <v/>
      </c>
      <c r="I234" s="1570"/>
      <c r="J234" s="257" t="s">
        <v>194</v>
      </c>
      <c r="K234" s="253"/>
      <c r="L234" s="271" t="str">
        <f t="shared" si="143"/>
        <v/>
      </c>
      <c r="M234" s="271" t="str">
        <f>IF('⑦2.変更活動積算内訳（販促）'!M234="","",'⑦2.変更活動積算内訳（販促）'!M234)</f>
        <v/>
      </c>
      <c r="N234" s="271" t="str">
        <f>IF('⑦2.変更活動積算内訳（販促）'!N234="","",'⑦2.変更活動積算内訳（販促）'!N234)</f>
        <v/>
      </c>
      <c r="O234" s="271" t="str">
        <f>IF('⑦2.変更活動積算内訳（販促）'!O234="","",'⑦2.変更活動積算内訳（販促）'!O234)</f>
        <v/>
      </c>
      <c r="P234" s="1570"/>
      <c r="Q234" s="257" t="s">
        <v>194</v>
      </c>
      <c r="R234" s="253"/>
      <c r="S234" s="271" t="str">
        <f t="shared" si="144"/>
        <v/>
      </c>
      <c r="T234" s="254" t="str">
        <f t="shared" si="145"/>
        <v/>
      </c>
      <c r="U234" s="254" t="str">
        <f t="shared" si="146"/>
        <v/>
      </c>
      <c r="V234" s="254" t="str">
        <f t="shared" si="147"/>
        <v/>
      </c>
      <c r="W234" s="1171"/>
      <c r="X234" s="1168"/>
      <c r="Y234" s="1169"/>
      <c r="Z234" s="240"/>
      <c r="AA234" s="213"/>
    </row>
    <row r="235" spans="2:27" ht="19.5" hidden="1" customHeight="1">
      <c r="B235" s="1176"/>
      <c r="C235" s="252" t="s">
        <v>195</v>
      </c>
      <c r="D235" s="253"/>
      <c r="E235" s="271">
        <f t="shared" si="142"/>
        <v>0</v>
      </c>
      <c r="F235" s="271" t="str">
        <f>IF('①7.積算内訳（販促）'!F234="","",'①7.積算内訳（販促）'!F234)</f>
        <v/>
      </c>
      <c r="G235" s="271" t="str">
        <f>IF('①7.積算内訳（販促）'!G234="","",'①7.積算内訳（販促）'!G234)</f>
        <v/>
      </c>
      <c r="H235" s="657" t="str">
        <f>IF('①7.積算内訳（販促）'!H234="","",'①7.積算内訳（販促）'!H234)</f>
        <v/>
      </c>
      <c r="I235" s="1570"/>
      <c r="J235" s="252" t="s">
        <v>195</v>
      </c>
      <c r="K235" s="253"/>
      <c r="L235" s="271" t="str">
        <f t="shared" si="143"/>
        <v/>
      </c>
      <c r="M235" s="271" t="str">
        <f>IF('⑦2.変更活動積算内訳（販促）'!M235="","",'⑦2.変更活動積算内訳（販促）'!M235)</f>
        <v/>
      </c>
      <c r="N235" s="271" t="str">
        <f>IF('⑦2.変更活動積算内訳（販促）'!N235="","",'⑦2.変更活動積算内訳（販促）'!N235)</f>
        <v/>
      </c>
      <c r="O235" s="271" t="str">
        <f>IF('⑦2.変更活動積算内訳（販促）'!O235="","",'⑦2.変更活動積算内訳（販促）'!O235)</f>
        <v/>
      </c>
      <c r="P235" s="1570"/>
      <c r="Q235" s="252" t="s">
        <v>195</v>
      </c>
      <c r="R235" s="253"/>
      <c r="S235" s="271" t="str">
        <f t="shared" si="144"/>
        <v/>
      </c>
      <c r="T235" s="254" t="str">
        <f t="shared" si="145"/>
        <v/>
      </c>
      <c r="U235" s="254" t="str">
        <f t="shared" si="146"/>
        <v/>
      </c>
      <c r="V235" s="254" t="str">
        <f t="shared" si="147"/>
        <v/>
      </c>
      <c r="W235" s="1171"/>
      <c r="X235" s="1168"/>
      <c r="Y235" s="1169"/>
      <c r="Z235" s="240"/>
      <c r="AA235" s="213"/>
    </row>
    <row r="236" spans="2:27" ht="19.5" hidden="1" customHeight="1" thickBot="1">
      <c r="B236" s="1177"/>
      <c r="C236" s="258" t="s">
        <v>196</v>
      </c>
      <c r="D236" s="662" t="str">
        <f>IF('①7.積算内訳（販促）'!D235="","",'①7.積算内訳（販促）'!D235)</f>
        <v/>
      </c>
      <c r="E236" s="272">
        <f>SUM(F236:H236)</f>
        <v>0</v>
      </c>
      <c r="F236" s="272" t="str">
        <f>IF('①7.積算内訳（販促）'!F235="","",'①7.積算内訳（販促）'!F235)</f>
        <v/>
      </c>
      <c r="G236" s="272" t="str">
        <f>IF('①7.積算内訳（販促）'!G235="","",'①7.積算内訳（販促）'!G235)</f>
        <v/>
      </c>
      <c r="H236" s="659" t="str">
        <f>IF('①7.積算内訳（販促）'!H235="","",'①7.積算内訳（販促）'!H235)</f>
        <v/>
      </c>
      <c r="I236" s="1571"/>
      <c r="J236" s="258" t="s">
        <v>196</v>
      </c>
      <c r="K236" s="259"/>
      <c r="L236" s="272" t="str">
        <f t="shared" si="143"/>
        <v/>
      </c>
      <c r="M236" s="272" t="str">
        <f>IF('⑦2.変更活動積算内訳（販促）'!M236="","",'⑦2.変更活動積算内訳（販促）'!M236)</f>
        <v/>
      </c>
      <c r="N236" s="272" t="str">
        <f>IF('⑦2.変更活動積算内訳（販促）'!N236="","",'⑦2.変更活動積算内訳（販促）'!N236)</f>
        <v/>
      </c>
      <c r="O236" s="272" t="str">
        <f>IF('⑦2.変更活動積算内訳（販促）'!O236="","",'⑦2.変更活動積算内訳（販促）'!O236)</f>
        <v/>
      </c>
      <c r="P236" s="1571"/>
      <c r="Q236" s="258" t="s">
        <v>196</v>
      </c>
      <c r="R236" s="259"/>
      <c r="S236" s="272" t="str">
        <f t="shared" si="144"/>
        <v/>
      </c>
      <c r="T236" s="260" t="str">
        <f t="shared" si="145"/>
        <v/>
      </c>
      <c r="U236" s="260" t="str">
        <f t="shared" si="146"/>
        <v/>
      </c>
      <c r="V236" s="260" t="str">
        <f t="shared" si="147"/>
        <v/>
      </c>
      <c r="W236" s="1172"/>
      <c r="X236" s="1193"/>
      <c r="Y236" s="1194"/>
      <c r="Z236" s="240"/>
      <c r="AA236" s="213"/>
    </row>
    <row r="237" spans="2:27" ht="40.5" hidden="1" customHeight="1">
      <c r="B237" s="368" t="str">
        <f>IF('①4.事業内容（販促）'!B28="","",'①4.事業内容（販促）'!B28)</f>
        <v/>
      </c>
      <c r="C237" s="1199" t="str">
        <f>IF('①4.事業内容（販促）'!C28="","",'①4.事業内容（販促）'!C28)</f>
        <v/>
      </c>
      <c r="D237" s="1200"/>
      <c r="E237" s="267">
        <f>SUM(E238:E246)</f>
        <v>0</v>
      </c>
      <c r="F237" s="267">
        <f>SUM(F238:F246)</f>
        <v>0</v>
      </c>
      <c r="G237" s="267">
        <f>SUM(G238:G246)</f>
        <v>0</v>
      </c>
      <c r="H237" s="660">
        <f>SUM(H238:H246)</f>
        <v>0</v>
      </c>
      <c r="I237" s="664" t="str">
        <f>IF(B237="","",IF(I238="中止","",B237))</f>
        <v/>
      </c>
      <c r="J237" s="1199" t="str">
        <f t="shared" ref="J237" si="148">IF(C237="","",IF(J238="中止","",C237))</f>
        <v/>
      </c>
      <c r="K237" s="1200" t="str">
        <f t="shared" ref="K237" si="149">IF(D237="","",IF(K238="中止","",D237))</f>
        <v/>
      </c>
      <c r="L237" s="267" t="str">
        <f>IF(SUM(L238:L246)=0,"",SUM(L238:L246))</f>
        <v/>
      </c>
      <c r="M237" s="267" t="str">
        <f>IF(SUM(M238:M246)=0,"",SUM(M238:M246))</f>
        <v/>
      </c>
      <c r="N237" s="267" t="str">
        <f>IF(SUM(N238:N246)=0,"",SUM(N238:N246))</f>
        <v/>
      </c>
      <c r="O237" s="267" t="str">
        <f>IF(SUM(O238:O246)=0,"",SUM(O238:O246))</f>
        <v/>
      </c>
      <c r="P237" s="664" t="str">
        <f>IF(I237="","",IF('⑧1.活動計画変更（販促）'!B238="報告済","報告済",I237))</f>
        <v/>
      </c>
      <c r="Q237" s="1187" t="str">
        <f>IF(J237="","",IF('⑧1.活動計画変更（販促）'!C77="変更",'⑧1.活動計画変更（販促）'!D77,IF('⑧1.活動計画変更（販促）'!C77="中止","",'⑧2.変更活動積算内訳（販促）'!J237)))</f>
        <v/>
      </c>
      <c r="R237" s="1188"/>
      <c r="S237" s="269" t="str">
        <f>IF(SUM(S238:S246)=0,"",SUM(S238:S246))</f>
        <v/>
      </c>
      <c r="T237" s="269" t="str">
        <f>IF(SUM(T238:T246)=0,"",SUM(T238:T246))</f>
        <v/>
      </c>
      <c r="U237" s="269" t="str">
        <f>IF(SUM(U238:U246)=0,"",SUM(U238:U246))</f>
        <v/>
      </c>
      <c r="V237" s="269" t="str">
        <f>IF(SUM(V238:V246)=0,"",SUM(V238:V246))</f>
        <v/>
      </c>
      <c r="W237" s="262"/>
      <c r="X237" s="1197"/>
      <c r="Y237" s="1198"/>
      <c r="Z237" s="237"/>
    </row>
    <row r="238" spans="2:27" ht="19.5" hidden="1" customHeight="1">
      <c r="B238" s="1175"/>
      <c r="C238" s="249" t="s">
        <v>188</v>
      </c>
      <c r="D238" s="250"/>
      <c r="E238" s="270">
        <f>SUM(F238:H238)</f>
        <v>0</v>
      </c>
      <c r="F238" s="270" t="str">
        <f>IF('①7.積算内訳（販促）'!F237="","",'①7.積算内訳（販促）'!F237)</f>
        <v/>
      </c>
      <c r="G238" s="270" t="str">
        <f>IF('①7.積算内訳（販促）'!G237="","",'①7.積算内訳（販促）'!G237)</f>
        <v/>
      </c>
      <c r="H238" s="656" t="str">
        <f>IF('①7.積算内訳（販促）'!H237="","",'①7.積算内訳（販促）'!H237)</f>
        <v/>
      </c>
      <c r="I238" s="1569" t="str">
        <f>IF('⑦1.活動計画変更（販促）'!C53="選択","",IF('⑦1.活動計画変更（販促）'!C53="変更",'⑦1.活動計画変更（販促）'!C53,IF('⑦1.活動計画変更（販促）'!C53="中止","中止","")))</f>
        <v/>
      </c>
      <c r="J238" s="249" t="s">
        <v>188</v>
      </c>
      <c r="K238" s="250"/>
      <c r="L238" s="270" t="str">
        <f>IF(SUM(M238:O238)=0,"",SUM(M238:O238))</f>
        <v/>
      </c>
      <c r="M238" s="270" t="str">
        <f>IF('⑦2.変更活動積算内訳（販促）'!M238="","",'⑦2.変更活動積算内訳（販促）'!M238)</f>
        <v/>
      </c>
      <c r="N238" s="270" t="str">
        <f>IF('⑦2.変更活動積算内訳（販促）'!N238="","",'⑦2.変更活動積算内訳（販促）'!N238)</f>
        <v/>
      </c>
      <c r="O238" s="270" t="str">
        <f>IF('⑦2.変更活動積算内訳（販促）'!O238="","",'⑦2.変更活動積算内訳（販促）'!O238)</f>
        <v/>
      </c>
      <c r="P238" s="1569" t="str">
        <f>IF('⑧1.活動計画変更（販促）'!C77="選択","",IF('⑧1.活動計画変更（販促）'!C77="変更",'⑧1.活動計画変更（販促）'!C77,IF('⑧1.活動計画変更（販促）'!C77="中止","中止","")))</f>
        <v/>
      </c>
      <c r="Q238" s="249" t="s">
        <v>188</v>
      </c>
      <c r="R238" s="250"/>
      <c r="S238" s="270" t="str">
        <f>IF(SUM(T238:V238)=0,"",SUM(T238:V238))</f>
        <v/>
      </c>
      <c r="T238" s="251" t="str">
        <f>IF(M238="","",IF(P$238="中止","",M238))</f>
        <v/>
      </c>
      <c r="U238" s="251" t="str">
        <f>IF(N238="","",IF(P$238="中止","",N238))</f>
        <v/>
      </c>
      <c r="V238" s="251" t="str">
        <f>IF(O238="","",IF(P$238="中止","",O238))</f>
        <v/>
      </c>
      <c r="W238" s="1186"/>
      <c r="X238" s="1173"/>
      <c r="Y238" s="1174"/>
      <c r="Z238" s="237"/>
    </row>
    <row r="239" spans="2:27" ht="19.5" hidden="1" customHeight="1">
      <c r="B239" s="1176"/>
      <c r="C239" s="252" t="s">
        <v>189</v>
      </c>
      <c r="D239" s="253"/>
      <c r="E239" s="271">
        <f t="shared" ref="E239:E245" si="150">SUM(F239:H239)</f>
        <v>0</v>
      </c>
      <c r="F239" s="271" t="str">
        <f>IF('①7.積算内訳（販促）'!F238="","",'①7.積算内訳（販促）'!F238)</f>
        <v/>
      </c>
      <c r="G239" s="271" t="str">
        <f>IF('①7.積算内訳（販促）'!G238="","",'①7.積算内訳（販促）'!G238)</f>
        <v/>
      </c>
      <c r="H239" s="657" t="str">
        <f>IF('①7.積算内訳（販促）'!H238="","",'①7.積算内訳（販促）'!H238)</f>
        <v/>
      </c>
      <c r="I239" s="1570"/>
      <c r="J239" s="252" t="s">
        <v>189</v>
      </c>
      <c r="K239" s="253"/>
      <c r="L239" s="271" t="str">
        <f t="shared" ref="L239:L246" si="151">IF(SUM(M239:O239)=0,"",SUM(M239:O239))</f>
        <v/>
      </c>
      <c r="M239" s="271" t="str">
        <f>IF('⑦2.変更活動積算内訳（販促）'!M239="","",'⑦2.変更活動積算内訳（販促）'!M239)</f>
        <v/>
      </c>
      <c r="N239" s="271" t="str">
        <f>IF('⑦2.変更活動積算内訳（販促）'!N239="","",'⑦2.変更活動積算内訳（販促）'!N239)</f>
        <v/>
      </c>
      <c r="O239" s="271" t="str">
        <f>IF('⑦2.変更活動積算内訳（販促）'!O239="","",'⑦2.変更活動積算内訳（販促）'!O239)</f>
        <v/>
      </c>
      <c r="P239" s="1570"/>
      <c r="Q239" s="252" t="s">
        <v>189</v>
      </c>
      <c r="R239" s="253"/>
      <c r="S239" s="271" t="str">
        <f t="shared" ref="S239:S246" si="152">IF(SUM(T239:V239)=0,"",SUM(T239:V239))</f>
        <v/>
      </c>
      <c r="T239" s="254" t="str">
        <f t="shared" ref="T239:T246" si="153">IF(M239="","",IF(P$238="中止","",M239))</f>
        <v/>
      </c>
      <c r="U239" s="254" t="str">
        <f t="shared" ref="U239:U246" si="154">IF(N239="","",IF(P$238="中止","",N239))</f>
        <v/>
      </c>
      <c r="V239" s="254" t="str">
        <f t="shared" ref="V239:V246" si="155">IF(O239="","",IF(P$238="中止","",O239))</f>
        <v/>
      </c>
      <c r="W239" s="1171"/>
      <c r="X239" s="1168"/>
      <c r="Y239" s="1169"/>
      <c r="Z239" s="240"/>
      <c r="AA239" s="213"/>
    </row>
    <row r="240" spans="2:27" ht="19.5" hidden="1" customHeight="1">
      <c r="B240" s="1176"/>
      <c r="C240" s="252" t="s">
        <v>190</v>
      </c>
      <c r="D240" s="253"/>
      <c r="E240" s="271">
        <f t="shared" si="150"/>
        <v>0</v>
      </c>
      <c r="F240" s="271" t="str">
        <f>IF('①7.積算内訳（販促）'!F239="","",'①7.積算内訳（販促）'!F239)</f>
        <v/>
      </c>
      <c r="G240" s="271" t="str">
        <f>IF('①7.積算内訳（販促）'!G239="","",'①7.積算内訳（販促）'!G239)</f>
        <v/>
      </c>
      <c r="H240" s="657" t="str">
        <f>IF('①7.積算内訳（販促）'!H239="","",'①7.積算内訳（販促）'!H239)</f>
        <v/>
      </c>
      <c r="I240" s="1570"/>
      <c r="J240" s="252" t="s">
        <v>190</v>
      </c>
      <c r="K240" s="253"/>
      <c r="L240" s="271" t="str">
        <f t="shared" si="151"/>
        <v/>
      </c>
      <c r="M240" s="271" t="str">
        <f>IF('⑦2.変更活動積算内訳（販促）'!M240="","",'⑦2.変更活動積算内訳（販促）'!M240)</f>
        <v/>
      </c>
      <c r="N240" s="271" t="str">
        <f>IF('⑦2.変更活動積算内訳（販促）'!N240="","",'⑦2.変更活動積算内訳（販促）'!N240)</f>
        <v/>
      </c>
      <c r="O240" s="271" t="str">
        <f>IF('⑦2.変更活動積算内訳（販促）'!O240="","",'⑦2.変更活動積算内訳（販促）'!O240)</f>
        <v/>
      </c>
      <c r="P240" s="1570"/>
      <c r="Q240" s="252" t="s">
        <v>190</v>
      </c>
      <c r="R240" s="253"/>
      <c r="S240" s="271" t="str">
        <f t="shared" si="152"/>
        <v/>
      </c>
      <c r="T240" s="254" t="str">
        <f t="shared" si="153"/>
        <v/>
      </c>
      <c r="U240" s="254" t="str">
        <f t="shared" si="154"/>
        <v/>
      </c>
      <c r="V240" s="254" t="str">
        <f t="shared" si="155"/>
        <v/>
      </c>
      <c r="W240" s="1171"/>
      <c r="X240" s="1168"/>
      <c r="Y240" s="1169"/>
      <c r="Z240" s="240"/>
      <c r="AA240" s="213"/>
    </row>
    <row r="241" spans="2:27" ht="19.5" hidden="1" customHeight="1">
      <c r="B241" s="1176"/>
      <c r="C241" s="255" t="s">
        <v>191</v>
      </c>
      <c r="D241" s="253"/>
      <c r="E241" s="271">
        <f t="shared" si="150"/>
        <v>0</v>
      </c>
      <c r="F241" s="271" t="str">
        <f>IF('①7.積算内訳（販促）'!F240="","",'①7.積算内訳（販促）'!F240)</f>
        <v/>
      </c>
      <c r="G241" s="271" t="str">
        <f>IF('①7.積算内訳（販促）'!G240="","",'①7.積算内訳（販促）'!G240)</f>
        <v/>
      </c>
      <c r="H241" s="657" t="str">
        <f>IF('①7.積算内訳（販促）'!H240="","",'①7.積算内訳（販促）'!H240)</f>
        <v/>
      </c>
      <c r="I241" s="1570"/>
      <c r="J241" s="255" t="s">
        <v>191</v>
      </c>
      <c r="K241" s="253"/>
      <c r="L241" s="271" t="str">
        <f t="shared" si="151"/>
        <v/>
      </c>
      <c r="M241" s="271" t="str">
        <f>IF('⑦2.変更活動積算内訳（販促）'!M241="","",'⑦2.変更活動積算内訳（販促）'!M241)</f>
        <v/>
      </c>
      <c r="N241" s="271" t="str">
        <f>IF('⑦2.変更活動積算内訳（販促）'!N241="","",'⑦2.変更活動積算内訳（販促）'!N241)</f>
        <v/>
      </c>
      <c r="O241" s="271" t="str">
        <f>IF('⑦2.変更活動積算内訳（販促）'!O241="","",'⑦2.変更活動積算内訳（販促）'!O241)</f>
        <v/>
      </c>
      <c r="P241" s="1570"/>
      <c r="Q241" s="255" t="s">
        <v>191</v>
      </c>
      <c r="R241" s="253"/>
      <c r="S241" s="271" t="str">
        <f t="shared" si="152"/>
        <v/>
      </c>
      <c r="T241" s="254" t="str">
        <f t="shared" si="153"/>
        <v/>
      </c>
      <c r="U241" s="254" t="str">
        <f t="shared" si="154"/>
        <v/>
      </c>
      <c r="V241" s="254" t="str">
        <f t="shared" si="155"/>
        <v/>
      </c>
      <c r="W241" s="1171"/>
      <c r="X241" s="1168"/>
      <c r="Y241" s="1169"/>
      <c r="Z241" s="240"/>
      <c r="AA241" s="213"/>
    </row>
    <row r="242" spans="2:27" ht="19.5" hidden="1" customHeight="1">
      <c r="B242" s="1176"/>
      <c r="C242" s="252" t="s">
        <v>192</v>
      </c>
      <c r="D242" s="253"/>
      <c r="E242" s="271">
        <f t="shared" si="150"/>
        <v>0</v>
      </c>
      <c r="F242" s="271" t="str">
        <f>IF('①7.積算内訳（販促）'!F241="","",'①7.積算内訳（販促）'!F241)</f>
        <v/>
      </c>
      <c r="G242" s="271" t="str">
        <f>IF('①7.積算内訳（販促）'!G241="","",'①7.積算内訳（販促）'!G241)</f>
        <v/>
      </c>
      <c r="H242" s="657" t="str">
        <f>IF('①7.積算内訳（販促）'!H241="","",'①7.積算内訳（販促）'!H241)</f>
        <v/>
      </c>
      <c r="I242" s="1570"/>
      <c r="J242" s="252" t="s">
        <v>192</v>
      </c>
      <c r="K242" s="253"/>
      <c r="L242" s="271" t="str">
        <f t="shared" si="151"/>
        <v/>
      </c>
      <c r="M242" s="271" t="str">
        <f>IF('⑦2.変更活動積算内訳（販促）'!M242="","",'⑦2.変更活動積算内訳（販促）'!M242)</f>
        <v/>
      </c>
      <c r="N242" s="271" t="str">
        <f>IF('⑦2.変更活動積算内訳（販促）'!N242="","",'⑦2.変更活動積算内訳（販促）'!N242)</f>
        <v/>
      </c>
      <c r="O242" s="271" t="str">
        <f>IF('⑦2.変更活動積算内訳（販促）'!O242="","",'⑦2.変更活動積算内訳（販促）'!O242)</f>
        <v/>
      </c>
      <c r="P242" s="1570"/>
      <c r="Q242" s="252" t="s">
        <v>192</v>
      </c>
      <c r="R242" s="253"/>
      <c r="S242" s="271" t="str">
        <f t="shared" si="152"/>
        <v/>
      </c>
      <c r="T242" s="254" t="str">
        <f t="shared" si="153"/>
        <v/>
      </c>
      <c r="U242" s="254" t="str">
        <f t="shared" si="154"/>
        <v/>
      </c>
      <c r="V242" s="254" t="str">
        <f t="shared" si="155"/>
        <v/>
      </c>
      <c r="W242" s="1171"/>
      <c r="X242" s="1168"/>
      <c r="Y242" s="1169"/>
      <c r="Z242" s="237"/>
    </row>
    <row r="243" spans="2:27" ht="19.5" hidden="1" customHeight="1">
      <c r="B243" s="1176"/>
      <c r="C243" s="252" t="s">
        <v>193</v>
      </c>
      <c r="D243" s="253"/>
      <c r="E243" s="271">
        <f t="shared" si="150"/>
        <v>0</v>
      </c>
      <c r="F243" s="658" t="str">
        <f>IF('①7.積算内訳（販促）'!F242="","",'①7.積算内訳（販促）'!F242)</f>
        <v/>
      </c>
      <c r="G243" s="658" t="str">
        <f>IF('①7.積算内訳（販促）'!G242="","",'①7.積算内訳（販促）'!G242)</f>
        <v/>
      </c>
      <c r="H243" s="657" t="str">
        <f>IF('①7.積算内訳（販促）'!H242="","",'①7.積算内訳（販促）'!H242)</f>
        <v/>
      </c>
      <c r="I243" s="1570"/>
      <c r="J243" s="252" t="s">
        <v>193</v>
      </c>
      <c r="K243" s="253"/>
      <c r="L243" s="271" t="str">
        <f t="shared" si="151"/>
        <v/>
      </c>
      <c r="M243" s="658" t="str">
        <f>IF('⑦2.変更活動積算内訳（販促）'!M243="","",'⑦2.変更活動積算内訳（販促）'!M243)</f>
        <v/>
      </c>
      <c r="N243" s="658" t="str">
        <f>IF('⑦2.変更活動積算内訳（販促）'!N243="","",'⑦2.変更活動積算内訳（販促）'!N243)</f>
        <v/>
      </c>
      <c r="O243" s="658" t="str">
        <f>IF('⑦2.変更活動積算内訳（販促）'!O243="","",'⑦2.変更活動積算内訳（販促）'!O243)</f>
        <v/>
      </c>
      <c r="P243" s="1570"/>
      <c r="Q243" s="252" t="s">
        <v>193</v>
      </c>
      <c r="R243" s="253"/>
      <c r="S243" s="271" t="str">
        <f t="shared" si="152"/>
        <v/>
      </c>
      <c r="T243" s="256" t="str">
        <f t="shared" si="153"/>
        <v/>
      </c>
      <c r="U243" s="256" t="str">
        <f t="shared" si="154"/>
        <v/>
      </c>
      <c r="V243" s="256" t="str">
        <f t="shared" si="155"/>
        <v/>
      </c>
      <c r="W243" s="1171"/>
      <c r="X243" s="1191"/>
      <c r="Y243" s="1192"/>
      <c r="Z243" s="237"/>
    </row>
    <row r="244" spans="2:27" ht="19.5" hidden="1" customHeight="1">
      <c r="B244" s="1176"/>
      <c r="C244" s="257" t="s">
        <v>194</v>
      </c>
      <c r="D244" s="253"/>
      <c r="E244" s="271">
        <f t="shared" si="150"/>
        <v>0</v>
      </c>
      <c r="F244" s="271" t="str">
        <f>IF('①7.積算内訳（販促）'!F243="","",'①7.積算内訳（販促）'!F243)</f>
        <v/>
      </c>
      <c r="G244" s="271" t="str">
        <f>IF('①7.積算内訳（販促）'!G243="","",'①7.積算内訳（販促）'!G243)</f>
        <v/>
      </c>
      <c r="H244" s="657" t="str">
        <f>IF('①7.積算内訳（販促）'!H243="","",'①7.積算内訳（販促）'!H243)</f>
        <v/>
      </c>
      <c r="I244" s="1570"/>
      <c r="J244" s="257" t="s">
        <v>194</v>
      </c>
      <c r="K244" s="253"/>
      <c r="L244" s="271" t="str">
        <f t="shared" si="151"/>
        <v/>
      </c>
      <c r="M244" s="271" t="str">
        <f>IF('⑦2.変更活動積算内訳（販促）'!M244="","",'⑦2.変更活動積算内訳（販促）'!M244)</f>
        <v/>
      </c>
      <c r="N244" s="271" t="str">
        <f>IF('⑦2.変更活動積算内訳（販促）'!N244="","",'⑦2.変更活動積算内訳（販促）'!N244)</f>
        <v/>
      </c>
      <c r="O244" s="271" t="str">
        <f>IF('⑦2.変更活動積算内訳（販促）'!O244="","",'⑦2.変更活動積算内訳（販促）'!O244)</f>
        <v/>
      </c>
      <c r="P244" s="1570"/>
      <c r="Q244" s="257" t="s">
        <v>194</v>
      </c>
      <c r="R244" s="253"/>
      <c r="S244" s="271" t="str">
        <f t="shared" si="152"/>
        <v/>
      </c>
      <c r="T244" s="254" t="str">
        <f t="shared" si="153"/>
        <v/>
      </c>
      <c r="U244" s="254" t="str">
        <f t="shared" si="154"/>
        <v/>
      </c>
      <c r="V244" s="254" t="str">
        <f t="shared" si="155"/>
        <v/>
      </c>
      <c r="W244" s="1171"/>
      <c r="X244" s="1168"/>
      <c r="Y244" s="1169"/>
      <c r="Z244" s="237"/>
    </row>
    <row r="245" spans="2:27" ht="19.5" hidden="1" customHeight="1">
      <c r="B245" s="1176"/>
      <c r="C245" s="252" t="s">
        <v>195</v>
      </c>
      <c r="D245" s="253"/>
      <c r="E245" s="271">
        <f t="shared" si="150"/>
        <v>0</v>
      </c>
      <c r="F245" s="271" t="str">
        <f>IF('①7.積算内訳（販促）'!F244="","",'①7.積算内訳（販促）'!F244)</f>
        <v/>
      </c>
      <c r="G245" s="271" t="str">
        <f>IF('①7.積算内訳（販促）'!G244="","",'①7.積算内訳（販促）'!G244)</f>
        <v/>
      </c>
      <c r="H245" s="657" t="str">
        <f>IF('①7.積算内訳（販促）'!H244="","",'①7.積算内訳（販促）'!H244)</f>
        <v/>
      </c>
      <c r="I245" s="1570"/>
      <c r="J245" s="252" t="s">
        <v>195</v>
      </c>
      <c r="K245" s="253"/>
      <c r="L245" s="271" t="str">
        <f t="shared" si="151"/>
        <v/>
      </c>
      <c r="M245" s="271" t="str">
        <f>IF('⑦2.変更活動積算内訳（販促）'!M245="","",'⑦2.変更活動積算内訳（販促）'!M245)</f>
        <v/>
      </c>
      <c r="N245" s="271" t="str">
        <f>IF('⑦2.変更活動積算内訳（販促）'!N245="","",'⑦2.変更活動積算内訳（販促）'!N245)</f>
        <v/>
      </c>
      <c r="O245" s="271" t="str">
        <f>IF('⑦2.変更活動積算内訳（販促）'!O245="","",'⑦2.変更活動積算内訳（販促）'!O245)</f>
        <v/>
      </c>
      <c r="P245" s="1570"/>
      <c r="Q245" s="252" t="s">
        <v>195</v>
      </c>
      <c r="R245" s="253"/>
      <c r="S245" s="271" t="str">
        <f t="shared" si="152"/>
        <v/>
      </c>
      <c r="T245" s="254" t="str">
        <f t="shared" si="153"/>
        <v/>
      </c>
      <c r="U245" s="254" t="str">
        <f t="shared" si="154"/>
        <v/>
      </c>
      <c r="V245" s="254" t="str">
        <f t="shared" si="155"/>
        <v/>
      </c>
      <c r="W245" s="1171"/>
      <c r="X245" s="1168"/>
      <c r="Y245" s="1169"/>
      <c r="Z245" s="237"/>
    </row>
    <row r="246" spans="2:27" ht="19.5" hidden="1" customHeight="1" thickBot="1">
      <c r="B246" s="1177"/>
      <c r="C246" s="258" t="s">
        <v>196</v>
      </c>
      <c r="D246" s="662" t="str">
        <f>IF('①7.積算内訳（販促）'!D245="","",'①7.積算内訳（販促）'!D245)</f>
        <v/>
      </c>
      <c r="E246" s="272">
        <f>SUM(F246:H246)</f>
        <v>0</v>
      </c>
      <c r="F246" s="272" t="str">
        <f>IF('①7.積算内訳（販促）'!F245="","",'①7.積算内訳（販促）'!F245)</f>
        <v/>
      </c>
      <c r="G246" s="272" t="str">
        <f>IF('①7.積算内訳（販促）'!G245="","",'①7.積算内訳（販促）'!G245)</f>
        <v/>
      </c>
      <c r="H246" s="659" t="str">
        <f>IF('①7.積算内訳（販促）'!H245="","",'①7.積算内訳（販促）'!H245)</f>
        <v/>
      </c>
      <c r="I246" s="1571"/>
      <c r="J246" s="258" t="s">
        <v>196</v>
      </c>
      <c r="K246" s="259"/>
      <c r="L246" s="272" t="str">
        <f t="shared" si="151"/>
        <v/>
      </c>
      <c r="M246" s="272" t="str">
        <f>IF('⑦2.変更活動積算内訳（販促）'!M246="","",'⑦2.変更活動積算内訳（販促）'!M246)</f>
        <v/>
      </c>
      <c r="N246" s="272" t="str">
        <f>IF('⑦2.変更活動積算内訳（販促）'!N246="","",'⑦2.変更活動積算内訳（販促）'!N246)</f>
        <v/>
      </c>
      <c r="O246" s="272" t="str">
        <f>IF('⑦2.変更活動積算内訳（販促）'!O246="","",'⑦2.変更活動積算内訳（販促）'!O246)</f>
        <v/>
      </c>
      <c r="P246" s="1571"/>
      <c r="Q246" s="258" t="s">
        <v>196</v>
      </c>
      <c r="R246" s="259"/>
      <c r="S246" s="272" t="str">
        <f t="shared" si="152"/>
        <v/>
      </c>
      <c r="T246" s="260" t="str">
        <f t="shared" si="153"/>
        <v/>
      </c>
      <c r="U246" s="260" t="str">
        <f t="shared" si="154"/>
        <v/>
      </c>
      <c r="V246" s="260" t="str">
        <f t="shared" si="155"/>
        <v/>
      </c>
      <c r="W246" s="1172"/>
      <c r="X246" s="1189"/>
      <c r="Y246" s="1190"/>
      <c r="Z246" s="237"/>
    </row>
    <row r="247" spans="2:27" ht="37.5" hidden="1" customHeight="1">
      <c r="B247" s="368" t="str">
        <f>IF('①4.事業内容（販促）'!B29="","",'①4.事業内容（販促）'!B29)</f>
        <v/>
      </c>
      <c r="C247" s="1199" t="str">
        <f>IF('①4.事業内容（販促）'!C29="","",'①4.事業内容（販促）'!C29)</f>
        <v/>
      </c>
      <c r="D247" s="1200"/>
      <c r="E247" s="267">
        <f>SUM(E248:E256)</f>
        <v>0</v>
      </c>
      <c r="F247" s="267">
        <f>SUM(F248:F256)</f>
        <v>0</v>
      </c>
      <c r="G247" s="267">
        <f>SUM(G248:G256)</f>
        <v>0</v>
      </c>
      <c r="H247" s="660">
        <f>SUM(H248:H256)</f>
        <v>0</v>
      </c>
      <c r="I247" s="664" t="str">
        <f>IF(B247="","",IF(I248="中止","",B247))</f>
        <v/>
      </c>
      <c r="J247" s="1199" t="str">
        <f t="shared" ref="J247" si="156">IF(C247="","",IF(J248="中止","",C247))</f>
        <v/>
      </c>
      <c r="K247" s="1200" t="str">
        <f t="shared" ref="K247" si="157">IF(D247="","",IF(K248="中止","",D247))</f>
        <v/>
      </c>
      <c r="L247" s="267" t="str">
        <f>IF(SUM(L248:L256)=0,"",SUM(L248:L256))</f>
        <v/>
      </c>
      <c r="M247" s="267" t="str">
        <f>IF(SUM(M248:M256)=0,"",SUM(M248:M256))</f>
        <v/>
      </c>
      <c r="N247" s="267" t="str">
        <f>IF(SUM(N248:N256)=0,"",SUM(N248:N256))</f>
        <v/>
      </c>
      <c r="O247" s="267" t="str">
        <f>IF(SUM(O248:O256)=0,"",SUM(O248:O256))</f>
        <v/>
      </c>
      <c r="P247" s="664" t="str">
        <f>IF(I247="","",IF('⑧1.活動計画変更（販促）'!B248="報告済","報告済",I247))</f>
        <v/>
      </c>
      <c r="Q247" s="1187" t="str">
        <f>IF(J247="","",IF('⑧1.活動計画変更（販促）'!C80="変更",'⑧1.活動計画変更（販促）'!D80,IF('⑧1.活動計画変更（販促）'!C80="中止","",'⑧2.変更活動積算内訳（販促）'!J247)))</f>
        <v/>
      </c>
      <c r="R247" s="1188"/>
      <c r="S247" s="269" t="str">
        <f>IF(SUM(S248:S256)=0,"",SUM(S248:S256))</f>
        <v/>
      </c>
      <c r="T247" s="269" t="str">
        <f>IF(SUM(T248:T256)=0,"",SUM(T248:T256))</f>
        <v/>
      </c>
      <c r="U247" s="269" t="str">
        <f>IF(SUM(U248:U256)=0,"",SUM(U248:U256))</f>
        <v/>
      </c>
      <c r="V247" s="269" t="str">
        <f>IF(SUM(V248:V256)=0,"",SUM(V248:V256))</f>
        <v/>
      </c>
      <c r="W247" s="261"/>
      <c r="X247" s="1195"/>
      <c r="Y247" s="1196"/>
      <c r="Z247" s="237"/>
    </row>
    <row r="248" spans="2:27" ht="19.5" hidden="1" customHeight="1">
      <c r="B248" s="1175"/>
      <c r="C248" s="249" t="s">
        <v>188</v>
      </c>
      <c r="D248" s="250"/>
      <c r="E248" s="270">
        <f>SUM(F248:H248)</f>
        <v>0</v>
      </c>
      <c r="F248" s="270" t="str">
        <f>IF('①7.積算内訳（販促）'!F247="","",'①7.積算内訳（販促）'!F247)</f>
        <v/>
      </c>
      <c r="G248" s="270" t="str">
        <f>IF('①7.積算内訳（販促）'!G247="","",'①7.積算内訳（販促）'!G247)</f>
        <v/>
      </c>
      <c r="H248" s="656" t="str">
        <f>IF('①7.積算内訳（販促）'!H247="","",'①7.積算内訳（販促）'!H247)</f>
        <v/>
      </c>
      <c r="I248" s="1569" t="str">
        <f>IF('⑦1.活動計画変更（販促）'!C55="選択","",IF('⑦1.活動計画変更（販促）'!C55="変更",'⑦1.活動計画変更（販促）'!C55,IF('⑦1.活動計画変更（販促）'!C55="中止","中止","")))</f>
        <v/>
      </c>
      <c r="J248" s="249" t="s">
        <v>188</v>
      </c>
      <c r="K248" s="250"/>
      <c r="L248" s="270" t="str">
        <f>IF(SUM(M248:O248)=0,"",SUM(M248:O248))</f>
        <v/>
      </c>
      <c r="M248" s="270" t="str">
        <f>IF('⑦2.変更活動積算内訳（販促）'!M248="","",'⑦2.変更活動積算内訳（販促）'!M248)</f>
        <v/>
      </c>
      <c r="N248" s="270" t="str">
        <f>IF('⑦2.変更活動積算内訳（販促）'!N248="","",'⑦2.変更活動積算内訳（販促）'!N248)</f>
        <v/>
      </c>
      <c r="O248" s="270" t="str">
        <f>IF('⑦2.変更活動積算内訳（販促）'!O248="","",'⑦2.変更活動積算内訳（販促）'!O248)</f>
        <v/>
      </c>
      <c r="P248" s="1569" t="str">
        <f>IF('⑧1.活動計画変更（販促）'!C80="選択","",IF('⑧1.活動計画変更（販促）'!C80="変更",'⑧1.活動計画変更（販促）'!C80,IF('⑧1.活動計画変更（販促）'!C80="中止","中止","")))</f>
        <v/>
      </c>
      <c r="Q248" s="249" t="s">
        <v>188</v>
      </c>
      <c r="R248" s="250"/>
      <c r="S248" s="270" t="str">
        <f>IF(SUM(T248:V248)=0,"",SUM(T248:V248))</f>
        <v/>
      </c>
      <c r="T248" s="251" t="str">
        <f>IF(M248="","",IF(P$248="中止","",M248))</f>
        <v/>
      </c>
      <c r="U248" s="251" t="str">
        <f>IF(N248="","",IF(P$248="中止","",N248))</f>
        <v/>
      </c>
      <c r="V248" s="251" t="str">
        <f>IF(O248="","",IF(P$248="中止","",O248))</f>
        <v/>
      </c>
      <c r="W248" s="1186"/>
      <c r="X248" s="1173"/>
      <c r="Y248" s="1174"/>
      <c r="Z248" s="240"/>
      <c r="AA248" s="213"/>
    </row>
    <row r="249" spans="2:27" ht="19.5" hidden="1" customHeight="1">
      <c r="B249" s="1176"/>
      <c r="C249" s="252" t="s">
        <v>189</v>
      </c>
      <c r="D249" s="253"/>
      <c r="E249" s="271">
        <f t="shared" ref="E249:E255" si="158">SUM(F249:H249)</f>
        <v>0</v>
      </c>
      <c r="F249" s="271" t="str">
        <f>IF('①7.積算内訳（販促）'!F248="","",'①7.積算内訳（販促）'!F248)</f>
        <v/>
      </c>
      <c r="G249" s="271" t="str">
        <f>IF('①7.積算内訳（販促）'!G248="","",'①7.積算内訳（販促）'!G248)</f>
        <v/>
      </c>
      <c r="H249" s="657" t="str">
        <f>IF('①7.積算内訳（販促）'!H248="","",'①7.積算内訳（販促）'!H248)</f>
        <v/>
      </c>
      <c r="I249" s="1570"/>
      <c r="J249" s="252" t="s">
        <v>189</v>
      </c>
      <c r="K249" s="253"/>
      <c r="L249" s="271" t="str">
        <f t="shared" ref="L249:L256" si="159">IF(SUM(M249:O249)=0,"",SUM(M249:O249))</f>
        <v/>
      </c>
      <c r="M249" s="271" t="str">
        <f>IF('⑦2.変更活動積算内訳（販促）'!M249="","",'⑦2.変更活動積算内訳（販促）'!M249)</f>
        <v/>
      </c>
      <c r="N249" s="271" t="str">
        <f>IF('⑦2.変更活動積算内訳（販促）'!N249="","",'⑦2.変更活動積算内訳（販促）'!N249)</f>
        <v/>
      </c>
      <c r="O249" s="271" t="str">
        <f>IF('⑦2.変更活動積算内訳（販促）'!O249="","",'⑦2.変更活動積算内訳（販促）'!O249)</f>
        <v/>
      </c>
      <c r="P249" s="1570"/>
      <c r="Q249" s="252" t="s">
        <v>189</v>
      </c>
      <c r="R249" s="253"/>
      <c r="S249" s="271" t="str">
        <f t="shared" ref="S249:S256" si="160">IF(SUM(T249:V249)=0,"",SUM(T249:V249))</f>
        <v/>
      </c>
      <c r="T249" s="254" t="str">
        <f t="shared" ref="T249:T256" si="161">IF(M249="","",IF(P$248="中止","",M249))</f>
        <v/>
      </c>
      <c r="U249" s="254" t="str">
        <f t="shared" ref="U249:U256" si="162">IF(N249="","",IF(P$248="中止","",N249))</f>
        <v/>
      </c>
      <c r="V249" s="254" t="str">
        <f t="shared" ref="V249:V256" si="163">IF(O249="","",IF(P$248="中止","",O249))</f>
        <v/>
      </c>
      <c r="W249" s="1171"/>
      <c r="X249" s="1168"/>
      <c r="Y249" s="1169"/>
      <c r="Z249" s="237"/>
    </row>
    <row r="250" spans="2:27" ht="19.5" hidden="1" customHeight="1">
      <c r="B250" s="1176"/>
      <c r="C250" s="252" t="s">
        <v>190</v>
      </c>
      <c r="D250" s="253"/>
      <c r="E250" s="271">
        <f t="shared" si="158"/>
        <v>0</v>
      </c>
      <c r="F250" s="271" t="str">
        <f>IF('①7.積算内訳（販促）'!F249="","",'①7.積算内訳（販促）'!F249)</f>
        <v/>
      </c>
      <c r="G250" s="271" t="str">
        <f>IF('①7.積算内訳（販促）'!G249="","",'①7.積算内訳（販促）'!G249)</f>
        <v/>
      </c>
      <c r="H250" s="657" t="str">
        <f>IF('①7.積算内訳（販促）'!H249="","",'①7.積算内訳（販促）'!H249)</f>
        <v/>
      </c>
      <c r="I250" s="1570"/>
      <c r="J250" s="252" t="s">
        <v>190</v>
      </c>
      <c r="K250" s="253"/>
      <c r="L250" s="271" t="str">
        <f t="shared" si="159"/>
        <v/>
      </c>
      <c r="M250" s="271" t="str">
        <f>IF('⑦2.変更活動積算内訳（販促）'!M250="","",'⑦2.変更活動積算内訳（販促）'!M250)</f>
        <v/>
      </c>
      <c r="N250" s="271" t="str">
        <f>IF('⑦2.変更活動積算内訳（販促）'!N250="","",'⑦2.変更活動積算内訳（販促）'!N250)</f>
        <v/>
      </c>
      <c r="O250" s="271" t="str">
        <f>IF('⑦2.変更活動積算内訳（販促）'!O250="","",'⑦2.変更活動積算内訳（販促）'!O250)</f>
        <v/>
      </c>
      <c r="P250" s="1570"/>
      <c r="Q250" s="252" t="s">
        <v>190</v>
      </c>
      <c r="R250" s="253"/>
      <c r="S250" s="271" t="str">
        <f t="shared" si="160"/>
        <v/>
      </c>
      <c r="T250" s="254" t="str">
        <f t="shared" si="161"/>
        <v/>
      </c>
      <c r="U250" s="254" t="str">
        <f t="shared" si="162"/>
        <v/>
      </c>
      <c r="V250" s="254" t="str">
        <f t="shared" si="163"/>
        <v/>
      </c>
      <c r="W250" s="1171"/>
      <c r="X250" s="1168"/>
      <c r="Y250" s="1169"/>
      <c r="Z250" s="237"/>
    </row>
    <row r="251" spans="2:27" ht="19.5" hidden="1" customHeight="1">
      <c r="B251" s="1176"/>
      <c r="C251" s="255" t="s">
        <v>191</v>
      </c>
      <c r="D251" s="253"/>
      <c r="E251" s="271">
        <f t="shared" si="158"/>
        <v>0</v>
      </c>
      <c r="F251" s="271" t="str">
        <f>IF('①7.積算内訳（販促）'!F250="","",'①7.積算内訳（販促）'!F250)</f>
        <v/>
      </c>
      <c r="G251" s="271" t="str">
        <f>IF('①7.積算内訳（販促）'!G250="","",'①7.積算内訳（販促）'!G250)</f>
        <v/>
      </c>
      <c r="H251" s="657" t="str">
        <f>IF('①7.積算内訳（販促）'!H250="","",'①7.積算内訳（販促）'!H250)</f>
        <v/>
      </c>
      <c r="I251" s="1570"/>
      <c r="J251" s="255" t="s">
        <v>191</v>
      </c>
      <c r="K251" s="253"/>
      <c r="L251" s="271" t="str">
        <f t="shared" si="159"/>
        <v/>
      </c>
      <c r="M251" s="271" t="str">
        <f>IF('⑦2.変更活動積算内訳（販促）'!M251="","",'⑦2.変更活動積算内訳（販促）'!M251)</f>
        <v/>
      </c>
      <c r="N251" s="271" t="str">
        <f>IF('⑦2.変更活動積算内訳（販促）'!N251="","",'⑦2.変更活動積算内訳（販促）'!N251)</f>
        <v/>
      </c>
      <c r="O251" s="271" t="str">
        <f>IF('⑦2.変更活動積算内訳（販促）'!O251="","",'⑦2.変更活動積算内訳（販促）'!O251)</f>
        <v/>
      </c>
      <c r="P251" s="1570"/>
      <c r="Q251" s="255" t="s">
        <v>191</v>
      </c>
      <c r="R251" s="253"/>
      <c r="S251" s="271" t="str">
        <f t="shared" si="160"/>
        <v/>
      </c>
      <c r="T251" s="254" t="str">
        <f t="shared" si="161"/>
        <v/>
      </c>
      <c r="U251" s="254" t="str">
        <f t="shared" si="162"/>
        <v/>
      </c>
      <c r="V251" s="254" t="str">
        <f t="shared" si="163"/>
        <v/>
      </c>
      <c r="W251" s="1171"/>
      <c r="X251" s="1168"/>
      <c r="Y251" s="1169"/>
      <c r="Z251" s="237"/>
    </row>
    <row r="252" spans="2:27" ht="19.5" hidden="1" customHeight="1">
      <c r="B252" s="1176"/>
      <c r="C252" s="252" t="s">
        <v>192</v>
      </c>
      <c r="D252" s="253"/>
      <c r="E252" s="271">
        <f t="shared" si="158"/>
        <v>0</v>
      </c>
      <c r="F252" s="271" t="str">
        <f>IF('①7.積算内訳（販促）'!F251="","",'①7.積算内訳（販促）'!F251)</f>
        <v/>
      </c>
      <c r="G252" s="271" t="str">
        <f>IF('①7.積算内訳（販促）'!G251="","",'①7.積算内訳（販促）'!G251)</f>
        <v/>
      </c>
      <c r="H252" s="657" t="str">
        <f>IF('①7.積算内訳（販促）'!H251="","",'①7.積算内訳（販促）'!H251)</f>
        <v/>
      </c>
      <c r="I252" s="1570"/>
      <c r="J252" s="252" t="s">
        <v>192</v>
      </c>
      <c r="K252" s="253"/>
      <c r="L252" s="271" t="str">
        <f t="shared" si="159"/>
        <v/>
      </c>
      <c r="M252" s="271" t="str">
        <f>IF('⑦2.変更活動積算内訳（販促）'!M252="","",'⑦2.変更活動積算内訳（販促）'!M252)</f>
        <v/>
      </c>
      <c r="N252" s="271" t="str">
        <f>IF('⑦2.変更活動積算内訳（販促）'!N252="","",'⑦2.変更活動積算内訳（販促）'!N252)</f>
        <v/>
      </c>
      <c r="O252" s="271" t="str">
        <f>IF('⑦2.変更活動積算内訳（販促）'!O252="","",'⑦2.変更活動積算内訳（販促）'!O252)</f>
        <v/>
      </c>
      <c r="P252" s="1570"/>
      <c r="Q252" s="252" t="s">
        <v>192</v>
      </c>
      <c r="R252" s="253"/>
      <c r="S252" s="271" t="str">
        <f t="shared" si="160"/>
        <v/>
      </c>
      <c r="T252" s="254" t="str">
        <f t="shared" si="161"/>
        <v/>
      </c>
      <c r="U252" s="254" t="str">
        <f t="shared" si="162"/>
        <v/>
      </c>
      <c r="V252" s="254" t="str">
        <f t="shared" si="163"/>
        <v/>
      </c>
      <c r="W252" s="1171"/>
      <c r="X252" s="1168"/>
      <c r="Y252" s="1169"/>
      <c r="Z252" s="240"/>
      <c r="AA252" s="213"/>
    </row>
    <row r="253" spans="2:27" ht="19.5" hidden="1" customHeight="1">
      <c r="B253" s="1176"/>
      <c r="C253" s="252" t="s">
        <v>193</v>
      </c>
      <c r="D253" s="253"/>
      <c r="E253" s="271">
        <f t="shared" si="158"/>
        <v>0</v>
      </c>
      <c r="F253" s="658" t="str">
        <f>IF('①7.積算内訳（販促）'!F252="","",'①7.積算内訳（販促）'!F252)</f>
        <v/>
      </c>
      <c r="G253" s="658" t="str">
        <f>IF('①7.積算内訳（販促）'!G252="","",'①7.積算内訳（販促）'!G252)</f>
        <v/>
      </c>
      <c r="H253" s="657" t="str">
        <f>IF('①7.積算内訳（販促）'!H252="","",'①7.積算内訳（販促）'!H252)</f>
        <v/>
      </c>
      <c r="I253" s="1570"/>
      <c r="J253" s="252" t="s">
        <v>193</v>
      </c>
      <c r="K253" s="253"/>
      <c r="L253" s="271" t="str">
        <f t="shared" si="159"/>
        <v/>
      </c>
      <c r="M253" s="658" t="str">
        <f>IF('⑦2.変更活動積算内訳（販促）'!M253="","",'⑦2.変更活動積算内訳（販促）'!M253)</f>
        <v/>
      </c>
      <c r="N253" s="658" t="str">
        <f>IF('⑦2.変更活動積算内訳（販促）'!N253="","",'⑦2.変更活動積算内訳（販促）'!N253)</f>
        <v/>
      </c>
      <c r="O253" s="658" t="str">
        <f>IF('⑦2.変更活動積算内訳（販促）'!O253="","",'⑦2.変更活動積算内訳（販促）'!O253)</f>
        <v/>
      </c>
      <c r="P253" s="1570"/>
      <c r="Q253" s="252" t="s">
        <v>193</v>
      </c>
      <c r="R253" s="253"/>
      <c r="S253" s="271" t="str">
        <f t="shared" si="160"/>
        <v/>
      </c>
      <c r="T253" s="256" t="str">
        <f t="shared" si="161"/>
        <v/>
      </c>
      <c r="U253" s="256" t="str">
        <f t="shared" si="162"/>
        <v/>
      </c>
      <c r="V253" s="256" t="str">
        <f t="shared" si="163"/>
        <v/>
      </c>
      <c r="W253" s="1171"/>
      <c r="X253" s="1168"/>
      <c r="Y253" s="1169"/>
      <c r="Z253" s="240"/>
      <c r="AA253" s="213"/>
    </row>
    <row r="254" spans="2:27" ht="19.5" hidden="1" customHeight="1">
      <c r="B254" s="1176"/>
      <c r="C254" s="257" t="s">
        <v>194</v>
      </c>
      <c r="D254" s="253"/>
      <c r="E254" s="271">
        <f t="shared" si="158"/>
        <v>0</v>
      </c>
      <c r="F254" s="271" t="str">
        <f>IF('①7.積算内訳（販促）'!F253="","",'①7.積算内訳（販促）'!F253)</f>
        <v/>
      </c>
      <c r="G254" s="271" t="str">
        <f>IF('①7.積算内訳（販促）'!G253="","",'①7.積算内訳（販促）'!G253)</f>
        <v/>
      </c>
      <c r="H254" s="657" t="str">
        <f>IF('①7.積算内訳（販促）'!H253="","",'①7.積算内訳（販促）'!H253)</f>
        <v/>
      </c>
      <c r="I254" s="1570"/>
      <c r="J254" s="257" t="s">
        <v>194</v>
      </c>
      <c r="K254" s="253"/>
      <c r="L254" s="271" t="str">
        <f t="shared" si="159"/>
        <v/>
      </c>
      <c r="M254" s="271" t="str">
        <f>IF('⑦2.変更活動積算内訳（販促）'!M254="","",'⑦2.変更活動積算内訳（販促）'!M254)</f>
        <v/>
      </c>
      <c r="N254" s="271" t="str">
        <f>IF('⑦2.変更活動積算内訳（販促）'!N254="","",'⑦2.変更活動積算内訳（販促）'!N254)</f>
        <v/>
      </c>
      <c r="O254" s="271" t="str">
        <f>IF('⑦2.変更活動積算内訳（販促）'!O254="","",'⑦2.変更活動積算内訳（販促）'!O254)</f>
        <v/>
      </c>
      <c r="P254" s="1570"/>
      <c r="Q254" s="257" t="s">
        <v>194</v>
      </c>
      <c r="R254" s="253"/>
      <c r="S254" s="271" t="str">
        <f t="shared" si="160"/>
        <v/>
      </c>
      <c r="T254" s="254" t="str">
        <f t="shared" si="161"/>
        <v/>
      </c>
      <c r="U254" s="254" t="str">
        <f t="shared" si="162"/>
        <v/>
      </c>
      <c r="V254" s="254" t="str">
        <f t="shared" si="163"/>
        <v/>
      </c>
      <c r="W254" s="1171"/>
      <c r="X254" s="1168"/>
      <c r="Y254" s="1169"/>
      <c r="Z254" s="240"/>
      <c r="AA254" s="213"/>
    </row>
    <row r="255" spans="2:27" ht="19.5" hidden="1" customHeight="1">
      <c r="B255" s="1176"/>
      <c r="C255" s="252" t="s">
        <v>195</v>
      </c>
      <c r="D255" s="253"/>
      <c r="E255" s="271">
        <f t="shared" si="158"/>
        <v>0</v>
      </c>
      <c r="F255" s="271" t="str">
        <f>IF('①7.積算内訳（販促）'!F254="","",'①7.積算内訳（販促）'!F254)</f>
        <v/>
      </c>
      <c r="G255" s="271" t="str">
        <f>IF('①7.積算内訳（販促）'!G254="","",'①7.積算内訳（販促）'!G254)</f>
        <v/>
      </c>
      <c r="H255" s="657" t="str">
        <f>IF('①7.積算内訳（販促）'!H254="","",'①7.積算内訳（販促）'!H254)</f>
        <v/>
      </c>
      <c r="I255" s="1570"/>
      <c r="J255" s="252" t="s">
        <v>195</v>
      </c>
      <c r="K255" s="253"/>
      <c r="L255" s="271" t="str">
        <f t="shared" si="159"/>
        <v/>
      </c>
      <c r="M255" s="271" t="str">
        <f>IF('⑦2.変更活動積算内訳（販促）'!M255="","",'⑦2.変更活動積算内訳（販促）'!M255)</f>
        <v/>
      </c>
      <c r="N255" s="271" t="str">
        <f>IF('⑦2.変更活動積算内訳（販促）'!N255="","",'⑦2.変更活動積算内訳（販促）'!N255)</f>
        <v/>
      </c>
      <c r="O255" s="271" t="str">
        <f>IF('⑦2.変更活動積算内訳（販促）'!O255="","",'⑦2.変更活動積算内訳（販促）'!O255)</f>
        <v/>
      </c>
      <c r="P255" s="1570"/>
      <c r="Q255" s="252" t="s">
        <v>195</v>
      </c>
      <c r="R255" s="253"/>
      <c r="S255" s="271" t="str">
        <f t="shared" si="160"/>
        <v/>
      </c>
      <c r="T255" s="254" t="str">
        <f t="shared" si="161"/>
        <v/>
      </c>
      <c r="U255" s="254" t="str">
        <f t="shared" si="162"/>
        <v/>
      </c>
      <c r="V255" s="254" t="str">
        <f t="shared" si="163"/>
        <v/>
      </c>
      <c r="W255" s="1171"/>
      <c r="X255" s="1168"/>
      <c r="Y255" s="1169"/>
      <c r="Z255" s="240"/>
      <c r="AA255" s="213"/>
    </row>
    <row r="256" spans="2:27" ht="19.5" hidden="1" customHeight="1" thickBot="1">
      <c r="B256" s="1177"/>
      <c r="C256" s="258" t="s">
        <v>196</v>
      </c>
      <c r="D256" s="662" t="str">
        <f>IF('①7.積算内訳（販促）'!D255="","",'①7.積算内訳（販促）'!D255)</f>
        <v/>
      </c>
      <c r="E256" s="272">
        <f>SUM(F256:H256)</f>
        <v>0</v>
      </c>
      <c r="F256" s="272" t="str">
        <f>IF('①7.積算内訳（販促）'!F255="","",'①7.積算内訳（販促）'!F255)</f>
        <v/>
      </c>
      <c r="G256" s="272" t="str">
        <f>IF('①7.積算内訳（販促）'!G255="","",'①7.積算内訳（販促）'!G255)</f>
        <v/>
      </c>
      <c r="H256" s="659" t="str">
        <f>IF('①7.積算内訳（販促）'!H255="","",'①7.積算内訳（販促）'!H255)</f>
        <v/>
      </c>
      <c r="I256" s="1571"/>
      <c r="J256" s="258" t="s">
        <v>196</v>
      </c>
      <c r="K256" s="259"/>
      <c r="L256" s="272" t="str">
        <f t="shared" si="159"/>
        <v/>
      </c>
      <c r="M256" s="272" t="str">
        <f>IF('⑦2.変更活動積算内訳（販促）'!M256="","",'⑦2.変更活動積算内訳（販促）'!M256)</f>
        <v/>
      </c>
      <c r="N256" s="272" t="str">
        <f>IF('⑦2.変更活動積算内訳（販促）'!N256="","",'⑦2.変更活動積算内訳（販促）'!N256)</f>
        <v/>
      </c>
      <c r="O256" s="272" t="str">
        <f>IF('⑦2.変更活動積算内訳（販促）'!O256="","",'⑦2.変更活動積算内訳（販促）'!O256)</f>
        <v/>
      </c>
      <c r="P256" s="1571"/>
      <c r="Q256" s="258" t="s">
        <v>196</v>
      </c>
      <c r="R256" s="259"/>
      <c r="S256" s="272" t="str">
        <f t="shared" si="160"/>
        <v/>
      </c>
      <c r="T256" s="260" t="str">
        <f t="shared" si="161"/>
        <v/>
      </c>
      <c r="U256" s="260" t="str">
        <f t="shared" si="162"/>
        <v/>
      </c>
      <c r="V256" s="260" t="str">
        <f t="shared" si="163"/>
        <v/>
      </c>
      <c r="W256" s="1172"/>
      <c r="X256" s="1193"/>
      <c r="Y256" s="1194"/>
      <c r="Z256" s="240"/>
      <c r="AA256" s="213"/>
    </row>
    <row r="257" spans="2:27" ht="37.5" hidden="1" customHeight="1">
      <c r="B257" s="368" t="str">
        <f>IF('①4.事業内容（販促）'!B30="","",'①4.事業内容（販促）'!B30)</f>
        <v/>
      </c>
      <c r="C257" s="1199" t="str">
        <f>IF('①4.事業内容（販促）'!C30="","",'①4.事業内容（販促）'!C30)</f>
        <v/>
      </c>
      <c r="D257" s="1200"/>
      <c r="E257" s="267">
        <f>SUM(E258:E266)</f>
        <v>0</v>
      </c>
      <c r="F257" s="267">
        <f>SUM(F258:F266)</f>
        <v>0</v>
      </c>
      <c r="G257" s="267">
        <f>SUM(G258:G266)</f>
        <v>0</v>
      </c>
      <c r="H257" s="660">
        <f>SUM(H258:H266)</f>
        <v>0</v>
      </c>
      <c r="I257" s="664" t="str">
        <f>IF(B257="","",IF(I258="中止","",B257))</f>
        <v/>
      </c>
      <c r="J257" s="1199" t="str">
        <f t="shared" ref="J257" si="164">IF(C257="","",IF(J258="中止","",C257))</f>
        <v/>
      </c>
      <c r="K257" s="1200" t="str">
        <f t="shared" ref="K257" si="165">IF(D257="","",IF(K258="中止","",D257))</f>
        <v/>
      </c>
      <c r="L257" s="267" t="str">
        <f>IF(SUM(L258:L266)=0,"",SUM(L258:L266))</f>
        <v/>
      </c>
      <c r="M257" s="267" t="str">
        <f>IF(SUM(M258:M266)=0,"",SUM(M258:M266))</f>
        <v/>
      </c>
      <c r="N257" s="267" t="str">
        <f>IF(SUM(N258:N266)=0,"",SUM(N258:N266))</f>
        <v/>
      </c>
      <c r="O257" s="267" t="str">
        <f>IF(SUM(O258:O266)=0,"",SUM(O258:O266))</f>
        <v/>
      </c>
      <c r="P257" s="664" t="str">
        <f>IF(I257="","",IF('⑧1.活動計画変更（販促）'!B258="報告済","報告済",I257))</f>
        <v/>
      </c>
      <c r="Q257" s="1187" t="str">
        <f>IF(J257="","",IF('⑧1.活動計画変更（販促）'!C83="変更",'⑧1.活動計画変更（販促）'!D83,IF('⑧1.活動計画変更（販促）'!C83="中止","",'⑧2.変更活動積算内訳（販促）'!J257)))</f>
        <v/>
      </c>
      <c r="R257" s="1188"/>
      <c r="S257" s="269" t="str">
        <f>IF(SUM(S258:S266)=0,"",SUM(S258:S266))</f>
        <v/>
      </c>
      <c r="T257" s="269" t="str">
        <f>IF(SUM(T258:T266)=0,"",SUM(T258:T266))</f>
        <v/>
      </c>
      <c r="U257" s="269" t="str">
        <f>IF(SUM(U258:U266)=0,"",SUM(U258:U266))</f>
        <v/>
      </c>
      <c r="V257" s="269" t="str">
        <f>IF(SUM(V258:V266)=0,"",SUM(V258:V266))</f>
        <v/>
      </c>
      <c r="W257" s="262"/>
      <c r="X257" s="1197"/>
      <c r="Y257" s="1198"/>
      <c r="Z257" s="237"/>
    </row>
    <row r="258" spans="2:27" ht="19.5" hidden="1" customHeight="1">
      <c r="B258" s="1175"/>
      <c r="C258" s="249" t="s">
        <v>188</v>
      </c>
      <c r="D258" s="250"/>
      <c r="E258" s="270">
        <f>SUM(F258:H258)</f>
        <v>0</v>
      </c>
      <c r="F258" s="270" t="str">
        <f>IF('①7.積算内訳（販促）'!F257="","",'①7.積算内訳（販促）'!F257)</f>
        <v/>
      </c>
      <c r="G258" s="270" t="str">
        <f>IF('①7.積算内訳（販促）'!G257="","",'①7.積算内訳（販促）'!G257)</f>
        <v/>
      </c>
      <c r="H258" s="656" t="str">
        <f>IF('①7.積算内訳（販促）'!H257="","",'①7.積算内訳（販促）'!H257)</f>
        <v/>
      </c>
      <c r="I258" s="1569" t="str">
        <f>IF('⑦1.活動計画変更（販促）'!C57="選択","",IF('⑦1.活動計画変更（販促）'!C57="変更",'⑦1.活動計画変更（販促）'!C57,IF('⑦1.活動計画変更（販促）'!C57="中止","中止","")))</f>
        <v/>
      </c>
      <c r="J258" s="249" t="s">
        <v>188</v>
      </c>
      <c r="K258" s="250"/>
      <c r="L258" s="270" t="str">
        <f>IF(SUM(M258:O258)=0,"",SUM(M258:O258))</f>
        <v/>
      </c>
      <c r="M258" s="270" t="str">
        <f>IF('⑦2.変更活動積算内訳（販促）'!M258="","",'⑦2.変更活動積算内訳（販促）'!M258)</f>
        <v/>
      </c>
      <c r="N258" s="270" t="str">
        <f>IF('⑦2.変更活動積算内訳（販促）'!N258="","",'⑦2.変更活動積算内訳（販促）'!N258)</f>
        <v/>
      </c>
      <c r="O258" s="270" t="str">
        <f>IF('⑦2.変更活動積算内訳（販促）'!O258="","",'⑦2.変更活動積算内訳（販促）'!O258)</f>
        <v/>
      </c>
      <c r="P258" s="1569" t="str">
        <f>IF('⑧1.活動計画変更（販促）'!C83="選択","",IF('⑧1.活動計画変更（販促）'!C83="変更",'⑧1.活動計画変更（販促）'!C83,IF('⑧1.活動計画変更（販促）'!C83="中止","中止","")))</f>
        <v/>
      </c>
      <c r="Q258" s="249" t="s">
        <v>188</v>
      </c>
      <c r="R258" s="250"/>
      <c r="S258" s="270" t="str">
        <f>IF(SUM(T258:V258)=0,"",SUM(T258:V258))</f>
        <v/>
      </c>
      <c r="T258" s="251" t="str">
        <f>IF(M258="","",IF(P$258="中止","",M258))</f>
        <v/>
      </c>
      <c r="U258" s="251" t="str">
        <f>IF(N258="","",IF(P$258="中止","",N258))</f>
        <v/>
      </c>
      <c r="V258" s="251" t="str">
        <f>IF(O258="","",IF(P$258="中止","",O258))</f>
        <v/>
      </c>
      <c r="W258" s="1186"/>
      <c r="X258" s="1173"/>
      <c r="Y258" s="1174"/>
      <c r="Z258" s="240"/>
      <c r="AA258" s="213"/>
    </row>
    <row r="259" spans="2:27" ht="19.5" hidden="1" customHeight="1">
      <c r="B259" s="1176"/>
      <c r="C259" s="252" t="s">
        <v>189</v>
      </c>
      <c r="D259" s="253"/>
      <c r="E259" s="271">
        <f t="shared" ref="E259:E265" si="166">SUM(F259:H259)</f>
        <v>0</v>
      </c>
      <c r="F259" s="271" t="str">
        <f>IF('①7.積算内訳（販促）'!F258="","",'①7.積算内訳（販促）'!F258)</f>
        <v/>
      </c>
      <c r="G259" s="271" t="str">
        <f>IF('①7.積算内訳（販促）'!G258="","",'①7.積算内訳（販促）'!G258)</f>
        <v/>
      </c>
      <c r="H259" s="657" t="str">
        <f>IF('①7.積算内訳（販促）'!H258="","",'①7.積算内訳（販促）'!H258)</f>
        <v/>
      </c>
      <c r="I259" s="1570"/>
      <c r="J259" s="252" t="s">
        <v>189</v>
      </c>
      <c r="K259" s="253"/>
      <c r="L259" s="271" t="str">
        <f t="shared" ref="L259:L266" si="167">IF(SUM(M259:O259)=0,"",SUM(M259:O259))</f>
        <v/>
      </c>
      <c r="M259" s="271" t="str">
        <f>IF('⑦2.変更活動積算内訳（販促）'!M259="","",'⑦2.変更活動積算内訳（販促）'!M259)</f>
        <v/>
      </c>
      <c r="N259" s="271" t="str">
        <f>IF('⑦2.変更活動積算内訳（販促）'!N259="","",'⑦2.変更活動積算内訳（販促）'!N259)</f>
        <v/>
      </c>
      <c r="O259" s="271" t="str">
        <f>IF('⑦2.変更活動積算内訳（販促）'!O259="","",'⑦2.変更活動積算内訳（販促）'!O259)</f>
        <v/>
      </c>
      <c r="P259" s="1570"/>
      <c r="Q259" s="252" t="s">
        <v>189</v>
      </c>
      <c r="R259" s="253"/>
      <c r="S259" s="271" t="str">
        <f t="shared" ref="S259:S266" si="168">IF(SUM(T259:V259)=0,"",SUM(T259:V259))</f>
        <v/>
      </c>
      <c r="T259" s="254" t="str">
        <f t="shared" ref="T259:T266" si="169">IF(M259="","",IF(P$258="中止","",M259))</f>
        <v/>
      </c>
      <c r="U259" s="254" t="str">
        <f t="shared" ref="U259:U266" si="170">IF(N259="","",IF(P$258="中止","",N259))</f>
        <v/>
      </c>
      <c r="V259" s="254" t="str">
        <f t="shared" ref="V259:V266" si="171">IF(O259="","",IF(P$258="中止","",O259))</f>
        <v/>
      </c>
      <c r="W259" s="1171"/>
      <c r="X259" s="1168"/>
      <c r="Y259" s="1169"/>
      <c r="Z259" s="237"/>
    </row>
    <row r="260" spans="2:27" ht="19.5" hidden="1" customHeight="1">
      <c r="B260" s="1176"/>
      <c r="C260" s="252" t="s">
        <v>190</v>
      </c>
      <c r="D260" s="253"/>
      <c r="E260" s="271">
        <f t="shared" si="166"/>
        <v>0</v>
      </c>
      <c r="F260" s="271" t="str">
        <f>IF('①7.積算内訳（販促）'!F259="","",'①7.積算内訳（販促）'!F259)</f>
        <v/>
      </c>
      <c r="G260" s="271" t="str">
        <f>IF('①7.積算内訳（販促）'!G259="","",'①7.積算内訳（販促）'!G259)</f>
        <v/>
      </c>
      <c r="H260" s="657" t="str">
        <f>IF('①7.積算内訳（販促）'!H259="","",'①7.積算内訳（販促）'!H259)</f>
        <v/>
      </c>
      <c r="I260" s="1570"/>
      <c r="J260" s="252" t="s">
        <v>190</v>
      </c>
      <c r="K260" s="253"/>
      <c r="L260" s="271" t="str">
        <f t="shared" si="167"/>
        <v/>
      </c>
      <c r="M260" s="271" t="str">
        <f>IF('⑦2.変更活動積算内訳（販促）'!M260="","",'⑦2.変更活動積算内訳（販促）'!M260)</f>
        <v/>
      </c>
      <c r="N260" s="271" t="str">
        <f>IF('⑦2.変更活動積算内訳（販促）'!N260="","",'⑦2.変更活動積算内訳（販促）'!N260)</f>
        <v/>
      </c>
      <c r="O260" s="271" t="str">
        <f>IF('⑦2.変更活動積算内訳（販促）'!O260="","",'⑦2.変更活動積算内訳（販促）'!O260)</f>
        <v/>
      </c>
      <c r="P260" s="1570"/>
      <c r="Q260" s="252" t="s">
        <v>190</v>
      </c>
      <c r="R260" s="253"/>
      <c r="S260" s="271" t="str">
        <f t="shared" si="168"/>
        <v/>
      </c>
      <c r="T260" s="254" t="str">
        <f t="shared" si="169"/>
        <v/>
      </c>
      <c r="U260" s="254" t="str">
        <f t="shared" si="170"/>
        <v/>
      </c>
      <c r="V260" s="254" t="str">
        <f t="shared" si="171"/>
        <v/>
      </c>
      <c r="W260" s="1171"/>
      <c r="X260" s="1168"/>
      <c r="Y260" s="1169"/>
      <c r="Z260" s="237"/>
    </row>
    <row r="261" spans="2:27" ht="19.5" hidden="1" customHeight="1">
      <c r="B261" s="1176"/>
      <c r="C261" s="255" t="s">
        <v>191</v>
      </c>
      <c r="D261" s="253"/>
      <c r="E261" s="271">
        <f t="shared" si="166"/>
        <v>0</v>
      </c>
      <c r="F261" s="271" t="str">
        <f>IF('①7.積算内訳（販促）'!F260="","",'①7.積算内訳（販促）'!F260)</f>
        <v/>
      </c>
      <c r="G261" s="271" t="str">
        <f>IF('①7.積算内訳（販促）'!G260="","",'①7.積算内訳（販促）'!G260)</f>
        <v/>
      </c>
      <c r="H261" s="657" t="str">
        <f>IF('①7.積算内訳（販促）'!H260="","",'①7.積算内訳（販促）'!H260)</f>
        <v/>
      </c>
      <c r="I261" s="1570"/>
      <c r="J261" s="255" t="s">
        <v>191</v>
      </c>
      <c r="K261" s="253"/>
      <c r="L261" s="271" t="str">
        <f t="shared" si="167"/>
        <v/>
      </c>
      <c r="M261" s="271" t="str">
        <f>IF('⑦2.変更活動積算内訳（販促）'!M261="","",'⑦2.変更活動積算内訳（販促）'!M261)</f>
        <v/>
      </c>
      <c r="N261" s="271" t="str">
        <f>IF('⑦2.変更活動積算内訳（販促）'!N261="","",'⑦2.変更活動積算内訳（販促）'!N261)</f>
        <v/>
      </c>
      <c r="O261" s="271" t="str">
        <f>IF('⑦2.変更活動積算内訳（販促）'!O261="","",'⑦2.変更活動積算内訳（販促）'!O261)</f>
        <v/>
      </c>
      <c r="P261" s="1570"/>
      <c r="Q261" s="255" t="s">
        <v>191</v>
      </c>
      <c r="R261" s="253"/>
      <c r="S261" s="271" t="str">
        <f t="shared" si="168"/>
        <v/>
      </c>
      <c r="T261" s="254" t="str">
        <f t="shared" si="169"/>
        <v/>
      </c>
      <c r="U261" s="254" t="str">
        <f t="shared" si="170"/>
        <v/>
      </c>
      <c r="V261" s="254" t="str">
        <f t="shared" si="171"/>
        <v/>
      </c>
      <c r="W261" s="1171"/>
      <c r="X261" s="1168"/>
      <c r="Y261" s="1169"/>
      <c r="Z261" s="237"/>
    </row>
    <row r="262" spans="2:27" ht="19.5" hidden="1" customHeight="1">
      <c r="B262" s="1176"/>
      <c r="C262" s="252" t="s">
        <v>192</v>
      </c>
      <c r="D262" s="253"/>
      <c r="E262" s="271">
        <f t="shared" si="166"/>
        <v>0</v>
      </c>
      <c r="F262" s="271" t="str">
        <f>IF('①7.積算内訳（販促）'!F261="","",'①7.積算内訳（販促）'!F261)</f>
        <v/>
      </c>
      <c r="G262" s="271" t="str">
        <f>IF('①7.積算内訳（販促）'!G261="","",'①7.積算内訳（販促）'!G261)</f>
        <v/>
      </c>
      <c r="H262" s="657" t="str">
        <f>IF('①7.積算内訳（販促）'!H261="","",'①7.積算内訳（販促）'!H261)</f>
        <v/>
      </c>
      <c r="I262" s="1570"/>
      <c r="J262" s="252" t="s">
        <v>192</v>
      </c>
      <c r="K262" s="253"/>
      <c r="L262" s="271" t="str">
        <f t="shared" si="167"/>
        <v/>
      </c>
      <c r="M262" s="271" t="str">
        <f>IF('⑦2.変更活動積算内訳（販促）'!M262="","",'⑦2.変更活動積算内訳（販促）'!M262)</f>
        <v/>
      </c>
      <c r="N262" s="271" t="str">
        <f>IF('⑦2.変更活動積算内訳（販促）'!N262="","",'⑦2.変更活動積算内訳（販促）'!N262)</f>
        <v/>
      </c>
      <c r="O262" s="271" t="str">
        <f>IF('⑦2.変更活動積算内訳（販促）'!O262="","",'⑦2.変更活動積算内訳（販促）'!O262)</f>
        <v/>
      </c>
      <c r="P262" s="1570"/>
      <c r="Q262" s="252" t="s">
        <v>192</v>
      </c>
      <c r="R262" s="253"/>
      <c r="S262" s="271" t="str">
        <f t="shared" si="168"/>
        <v/>
      </c>
      <c r="T262" s="254" t="str">
        <f t="shared" si="169"/>
        <v/>
      </c>
      <c r="U262" s="254" t="str">
        <f t="shared" si="170"/>
        <v/>
      </c>
      <c r="V262" s="254" t="str">
        <f t="shared" si="171"/>
        <v/>
      </c>
      <c r="W262" s="1171"/>
      <c r="X262" s="1168"/>
      <c r="Y262" s="1169"/>
      <c r="Z262" s="240"/>
      <c r="AA262" s="213"/>
    </row>
    <row r="263" spans="2:27" ht="19.5" hidden="1" customHeight="1">
      <c r="B263" s="1176"/>
      <c r="C263" s="252" t="s">
        <v>193</v>
      </c>
      <c r="D263" s="253"/>
      <c r="E263" s="271">
        <f t="shared" si="166"/>
        <v>0</v>
      </c>
      <c r="F263" s="658" t="str">
        <f>IF('①7.積算内訳（販促）'!F262="","",'①7.積算内訳（販促）'!F262)</f>
        <v/>
      </c>
      <c r="G263" s="658" t="str">
        <f>IF('①7.積算内訳（販促）'!G262="","",'①7.積算内訳（販促）'!G262)</f>
        <v/>
      </c>
      <c r="H263" s="657" t="str">
        <f>IF('①7.積算内訳（販促）'!H262="","",'①7.積算内訳（販促）'!H262)</f>
        <v/>
      </c>
      <c r="I263" s="1570"/>
      <c r="J263" s="252" t="s">
        <v>193</v>
      </c>
      <c r="K263" s="253"/>
      <c r="L263" s="271" t="str">
        <f t="shared" si="167"/>
        <v/>
      </c>
      <c r="M263" s="658" t="str">
        <f>IF('⑦2.変更活動積算内訳（販促）'!M263="","",'⑦2.変更活動積算内訳（販促）'!M263)</f>
        <v/>
      </c>
      <c r="N263" s="658" t="str">
        <f>IF('⑦2.変更活動積算内訳（販促）'!N263="","",'⑦2.変更活動積算内訳（販促）'!N263)</f>
        <v/>
      </c>
      <c r="O263" s="658" t="str">
        <f>IF('⑦2.変更活動積算内訳（販促）'!O263="","",'⑦2.変更活動積算内訳（販促）'!O263)</f>
        <v/>
      </c>
      <c r="P263" s="1570"/>
      <c r="Q263" s="252" t="s">
        <v>193</v>
      </c>
      <c r="R263" s="253"/>
      <c r="S263" s="271" t="str">
        <f t="shared" si="168"/>
        <v/>
      </c>
      <c r="T263" s="256" t="str">
        <f t="shared" si="169"/>
        <v/>
      </c>
      <c r="U263" s="256" t="str">
        <f t="shared" si="170"/>
        <v/>
      </c>
      <c r="V263" s="256" t="str">
        <f t="shared" si="171"/>
        <v/>
      </c>
      <c r="W263" s="1171"/>
      <c r="X263" s="1191"/>
      <c r="Y263" s="1192"/>
      <c r="Z263" s="240"/>
      <c r="AA263" s="213"/>
    </row>
    <row r="264" spans="2:27" ht="19.5" hidden="1" customHeight="1">
      <c r="B264" s="1176"/>
      <c r="C264" s="257" t="s">
        <v>194</v>
      </c>
      <c r="D264" s="253"/>
      <c r="E264" s="271">
        <f t="shared" si="166"/>
        <v>0</v>
      </c>
      <c r="F264" s="271" t="str">
        <f>IF('①7.積算内訳（販促）'!F263="","",'①7.積算内訳（販促）'!F263)</f>
        <v/>
      </c>
      <c r="G264" s="271" t="str">
        <f>IF('①7.積算内訳（販促）'!G263="","",'①7.積算内訳（販促）'!G263)</f>
        <v/>
      </c>
      <c r="H264" s="657" t="str">
        <f>IF('①7.積算内訳（販促）'!H263="","",'①7.積算内訳（販促）'!H263)</f>
        <v/>
      </c>
      <c r="I264" s="1570"/>
      <c r="J264" s="257" t="s">
        <v>194</v>
      </c>
      <c r="K264" s="253"/>
      <c r="L264" s="271" t="str">
        <f t="shared" si="167"/>
        <v/>
      </c>
      <c r="M264" s="271" t="str">
        <f>IF('⑦2.変更活動積算内訳（販促）'!M264="","",'⑦2.変更活動積算内訳（販促）'!M264)</f>
        <v/>
      </c>
      <c r="N264" s="271" t="str">
        <f>IF('⑦2.変更活動積算内訳（販促）'!N264="","",'⑦2.変更活動積算内訳（販促）'!N264)</f>
        <v/>
      </c>
      <c r="O264" s="271" t="str">
        <f>IF('⑦2.変更活動積算内訳（販促）'!O264="","",'⑦2.変更活動積算内訳（販促）'!O264)</f>
        <v/>
      </c>
      <c r="P264" s="1570"/>
      <c r="Q264" s="257" t="s">
        <v>194</v>
      </c>
      <c r="R264" s="253"/>
      <c r="S264" s="271" t="str">
        <f t="shared" si="168"/>
        <v/>
      </c>
      <c r="T264" s="254" t="str">
        <f t="shared" si="169"/>
        <v/>
      </c>
      <c r="U264" s="254" t="str">
        <f t="shared" si="170"/>
        <v/>
      </c>
      <c r="V264" s="254" t="str">
        <f t="shared" si="171"/>
        <v/>
      </c>
      <c r="W264" s="1171"/>
      <c r="X264" s="1168"/>
      <c r="Y264" s="1169"/>
      <c r="Z264" s="240"/>
      <c r="AA264" s="213"/>
    </row>
    <row r="265" spans="2:27" ht="19.5" hidden="1" customHeight="1">
      <c r="B265" s="1176"/>
      <c r="C265" s="252" t="s">
        <v>195</v>
      </c>
      <c r="D265" s="253"/>
      <c r="E265" s="271">
        <f t="shared" si="166"/>
        <v>0</v>
      </c>
      <c r="F265" s="271" t="str">
        <f>IF('①7.積算内訳（販促）'!F264="","",'①7.積算内訳（販促）'!F264)</f>
        <v/>
      </c>
      <c r="G265" s="271" t="str">
        <f>IF('①7.積算内訳（販促）'!G264="","",'①7.積算内訳（販促）'!G264)</f>
        <v/>
      </c>
      <c r="H265" s="657" t="str">
        <f>IF('①7.積算内訳（販促）'!H264="","",'①7.積算内訳（販促）'!H264)</f>
        <v/>
      </c>
      <c r="I265" s="1570"/>
      <c r="J265" s="252" t="s">
        <v>195</v>
      </c>
      <c r="K265" s="253"/>
      <c r="L265" s="271" t="str">
        <f t="shared" si="167"/>
        <v/>
      </c>
      <c r="M265" s="271" t="str">
        <f>IF('⑦2.変更活動積算内訳（販促）'!M265="","",'⑦2.変更活動積算内訳（販促）'!M265)</f>
        <v/>
      </c>
      <c r="N265" s="271" t="str">
        <f>IF('⑦2.変更活動積算内訳（販促）'!N265="","",'⑦2.変更活動積算内訳（販促）'!N265)</f>
        <v/>
      </c>
      <c r="O265" s="271" t="str">
        <f>IF('⑦2.変更活動積算内訳（販促）'!O265="","",'⑦2.変更活動積算内訳（販促）'!O265)</f>
        <v/>
      </c>
      <c r="P265" s="1570"/>
      <c r="Q265" s="252" t="s">
        <v>195</v>
      </c>
      <c r="R265" s="253"/>
      <c r="S265" s="271" t="str">
        <f t="shared" si="168"/>
        <v/>
      </c>
      <c r="T265" s="254" t="str">
        <f t="shared" si="169"/>
        <v/>
      </c>
      <c r="U265" s="254" t="str">
        <f t="shared" si="170"/>
        <v/>
      </c>
      <c r="V265" s="254" t="str">
        <f t="shared" si="171"/>
        <v/>
      </c>
      <c r="W265" s="1171"/>
      <c r="X265" s="1168"/>
      <c r="Y265" s="1169"/>
      <c r="Z265" s="240"/>
      <c r="AA265" s="213"/>
    </row>
    <row r="266" spans="2:27" ht="19.5" hidden="1" customHeight="1" thickBot="1">
      <c r="B266" s="1177"/>
      <c r="C266" s="258" t="s">
        <v>196</v>
      </c>
      <c r="D266" s="662" t="str">
        <f>IF('①7.積算内訳（販促）'!D265="","",'①7.積算内訳（販促）'!D265)</f>
        <v/>
      </c>
      <c r="E266" s="272">
        <f>SUM(F266:H266)</f>
        <v>0</v>
      </c>
      <c r="F266" s="272" t="str">
        <f>IF('①7.積算内訳（販促）'!F265="","",'①7.積算内訳（販促）'!F265)</f>
        <v/>
      </c>
      <c r="G266" s="272" t="str">
        <f>IF('①7.積算内訳（販促）'!G265="","",'①7.積算内訳（販促）'!G265)</f>
        <v/>
      </c>
      <c r="H266" s="659" t="str">
        <f>IF('①7.積算内訳（販促）'!H265="","",'①7.積算内訳（販促）'!H265)</f>
        <v/>
      </c>
      <c r="I266" s="1571"/>
      <c r="J266" s="258" t="s">
        <v>196</v>
      </c>
      <c r="K266" s="259"/>
      <c r="L266" s="272" t="str">
        <f t="shared" si="167"/>
        <v/>
      </c>
      <c r="M266" s="272" t="str">
        <f>IF('⑦2.変更活動積算内訳（販促）'!M266="","",'⑦2.変更活動積算内訳（販促）'!M266)</f>
        <v/>
      </c>
      <c r="N266" s="272" t="str">
        <f>IF('⑦2.変更活動積算内訳（販促）'!N266="","",'⑦2.変更活動積算内訳（販促）'!N266)</f>
        <v/>
      </c>
      <c r="O266" s="272" t="str">
        <f>IF('⑦2.変更活動積算内訳（販促）'!O266="","",'⑦2.変更活動積算内訳（販促）'!O266)</f>
        <v/>
      </c>
      <c r="P266" s="1571"/>
      <c r="Q266" s="258" t="s">
        <v>196</v>
      </c>
      <c r="R266" s="259"/>
      <c r="S266" s="272" t="str">
        <f t="shared" si="168"/>
        <v/>
      </c>
      <c r="T266" s="260" t="str">
        <f t="shared" si="169"/>
        <v/>
      </c>
      <c r="U266" s="260" t="str">
        <f t="shared" si="170"/>
        <v/>
      </c>
      <c r="V266" s="260" t="str">
        <f t="shared" si="171"/>
        <v/>
      </c>
      <c r="W266" s="1172"/>
      <c r="X266" s="1189"/>
      <c r="Y266" s="1190"/>
      <c r="Z266" s="240"/>
      <c r="AA266" s="213"/>
    </row>
    <row r="267" spans="2:27" ht="37.5" hidden="1" customHeight="1">
      <c r="B267" s="368" t="str">
        <f>IF('①4.事業内容（販促）'!B31="","",'①4.事業内容（販促）'!B31)</f>
        <v/>
      </c>
      <c r="C267" s="1199" t="str">
        <f>IF('①4.事業内容（販促）'!C31="","",'①4.事業内容（販促）'!C31)</f>
        <v/>
      </c>
      <c r="D267" s="1200"/>
      <c r="E267" s="267">
        <f>SUM(E268:E276)</f>
        <v>0</v>
      </c>
      <c r="F267" s="267">
        <f>SUM(F268:F276)</f>
        <v>0</v>
      </c>
      <c r="G267" s="267">
        <f>SUM(G268:G276)</f>
        <v>0</v>
      </c>
      <c r="H267" s="660">
        <f>SUM(H268:H276)</f>
        <v>0</v>
      </c>
      <c r="I267" s="664" t="str">
        <f>IF(B267="","",IF(I268="中止","",B267))</f>
        <v/>
      </c>
      <c r="J267" s="1199" t="str">
        <f t="shared" ref="J267" si="172">IF(C267="","",IF(J268="中止","",C267))</f>
        <v/>
      </c>
      <c r="K267" s="1200" t="str">
        <f t="shared" ref="K267" si="173">IF(D267="","",IF(K268="中止","",D267))</f>
        <v/>
      </c>
      <c r="L267" s="267" t="str">
        <f>IF(SUM(L268:L276)=0,"",SUM(L268:L276))</f>
        <v/>
      </c>
      <c r="M267" s="267" t="str">
        <f>IF(SUM(M268:M276)=0,"",SUM(M268:M276))</f>
        <v/>
      </c>
      <c r="N267" s="267" t="str">
        <f>IF(SUM(N268:N276)=0,"",SUM(N268:N276))</f>
        <v/>
      </c>
      <c r="O267" s="267" t="str">
        <f>IF(SUM(O268:O276)=0,"",SUM(O268:O276))</f>
        <v/>
      </c>
      <c r="P267" s="664" t="str">
        <f>IF(I267="","",IF('⑧1.活動計画変更（販促）'!B268="報告済","報告済",I267))</f>
        <v/>
      </c>
      <c r="Q267" s="1187" t="str">
        <f>IF(J267="","",IF('⑧1.活動計画変更（販促）'!C86="変更",'⑧1.活動計画変更（販促）'!D86,IF('⑧1.活動計画変更（販促）'!C86="中止","",'⑧2.変更活動積算内訳（販促）'!J267)))</f>
        <v/>
      </c>
      <c r="R267" s="1188"/>
      <c r="S267" s="269" t="str">
        <f>IF(SUM(S268:S276)=0,"",SUM(S268:S276))</f>
        <v/>
      </c>
      <c r="T267" s="269" t="str">
        <f>IF(SUM(T268:T276)=0,"",SUM(T268:T276))</f>
        <v/>
      </c>
      <c r="U267" s="269" t="str">
        <f>IF(SUM(U268:U276)=0,"",SUM(U268:U276))</f>
        <v/>
      </c>
      <c r="V267" s="269" t="str">
        <f>IF(SUM(V268:V276)=0,"",SUM(V268:V276))</f>
        <v/>
      </c>
      <c r="W267" s="261"/>
      <c r="X267" s="1195"/>
      <c r="Y267" s="1196"/>
      <c r="Z267" s="237"/>
    </row>
    <row r="268" spans="2:27" ht="19.5" hidden="1" customHeight="1">
      <c r="B268" s="1175"/>
      <c r="C268" s="249" t="s">
        <v>188</v>
      </c>
      <c r="D268" s="250"/>
      <c r="E268" s="270">
        <f>SUM(F268:H268)</f>
        <v>0</v>
      </c>
      <c r="F268" s="270" t="str">
        <f>IF('①7.積算内訳（販促）'!F267="","",'①7.積算内訳（販促）'!F267)</f>
        <v/>
      </c>
      <c r="G268" s="270" t="str">
        <f>IF('①7.積算内訳（販促）'!G267="","",'①7.積算内訳（販促）'!G267)</f>
        <v/>
      </c>
      <c r="H268" s="656" t="str">
        <f>IF('①7.積算内訳（販促）'!H267="","",'①7.積算内訳（販促）'!H267)</f>
        <v/>
      </c>
      <c r="I268" s="1569" t="str">
        <f>IF('⑦1.活動計画変更（販促）'!C59="選択","",IF('⑦1.活動計画変更（販促）'!C59="変更",'⑦1.活動計画変更（販促）'!C59,IF('⑦1.活動計画変更（販促）'!C59="中止","中止","")))</f>
        <v/>
      </c>
      <c r="J268" s="249" t="s">
        <v>188</v>
      </c>
      <c r="K268" s="250"/>
      <c r="L268" s="270" t="str">
        <f>IF(SUM(M268:O268)=0,"",SUM(M268:O268))</f>
        <v/>
      </c>
      <c r="M268" s="270" t="str">
        <f>IF('⑦2.変更活動積算内訳（販促）'!M268="","",'⑦2.変更活動積算内訳（販促）'!M268)</f>
        <v/>
      </c>
      <c r="N268" s="270" t="str">
        <f>IF('⑦2.変更活動積算内訳（販促）'!N268="","",'⑦2.変更活動積算内訳（販促）'!N268)</f>
        <v/>
      </c>
      <c r="O268" s="270" t="str">
        <f>IF('⑦2.変更活動積算内訳（販促）'!O268="","",'⑦2.変更活動積算内訳（販促）'!O268)</f>
        <v/>
      </c>
      <c r="P268" s="1569" t="str">
        <f>IF('⑧1.活動計画変更（販促）'!C86="選択","",IF('⑧1.活動計画変更（販促）'!C86="変更",'⑧1.活動計画変更（販促）'!C86,IF('⑧1.活動計画変更（販促）'!C86="中止","中止","")))</f>
        <v/>
      </c>
      <c r="Q268" s="249" t="s">
        <v>188</v>
      </c>
      <c r="R268" s="250"/>
      <c r="S268" s="270" t="str">
        <f>IF(SUM(T268:V268)=0,"",SUM(T268:V268))</f>
        <v/>
      </c>
      <c r="T268" s="251" t="str">
        <f>IF(M268="","",IF(P$268="中止","",M268))</f>
        <v/>
      </c>
      <c r="U268" s="251" t="str">
        <f>IF(N268="","",IF(P$268="中止","",N268))</f>
        <v/>
      </c>
      <c r="V268" s="251" t="str">
        <f>IF(O268="","",IF(P$268="中止","",O268))</f>
        <v/>
      </c>
      <c r="W268" s="1186"/>
      <c r="X268" s="1173"/>
      <c r="Y268" s="1174"/>
      <c r="Z268" s="240"/>
      <c r="AA268" s="213"/>
    </row>
    <row r="269" spans="2:27" ht="19.5" hidden="1" customHeight="1">
      <c r="B269" s="1176"/>
      <c r="C269" s="252" t="s">
        <v>189</v>
      </c>
      <c r="D269" s="253"/>
      <c r="E269" s="271">
        <f t="shared" ref="E269:E275" si="174">SUM(F269:H269)</f>
        <v>0</v>
      </c>
      <c r="F269" s="271" t="str">
        <f>IF('①7.積算内訳（販促）'!F268="","",'①7.積算内訳（販促）'!F268)</f>
        <v/>
      </c>
      <c r="G269" s="271" t="str">
        <f>IF('①7.積算内訳（販促）'!G268="","",'①7.積算内訳（販促）'!G268)</f>
        <v/>
      </c>
      <c r="H269" s="657" t="str">
        <f>IF('①7.積算内訳（販促）'!H268="","",'①7.積算内訳（販促）'!H268)</f>
        <v/>
      </c>
      <c r="I269" s="1570"/>
      <c r="J269" s="252" t="s">
        <v>189</v>
      </c>
      <c r="K269" s="253"/>
      <c r="L269" s="271" t="str">
        <f t="shared" ref="L269:L276" si="175">IF(SUM(M269:O269)=0,"",SUM(M269:O269))</f>
        <v/>
      </c>
      <c r="M269" s="271" t="str">
        <f>IF('⑦2.変更活動積算内訳（販促）'!M269="","",'⑦2.変更活動積算内訳（販促）'!M269)</f>
        <v/>
      </c>
      <c r="N269" s="271" t="str">
        <f>IF('⑦2.変更活動積算内訳（販促）'!N269="","",'⑦2.変更活動積算内訳（販促）'!N269)</f>
        <v/>
      </c>
      <c r="O269" s="271" t="str">
        <f>IF('⑦2.変更活動積算内訳（販促）'!O269="","",'⑦2.変更活動積算内訳（販促）'!O269)</f>
        <v/>
      </c>
      <c r="P269" s="1570"/>
      <c r="Q269" s="252" t="s">
        <v>189</v>
      </c>
      <c r="R269" s="253"/>
      <c r="S269" s="271" t="str">
        <f t="shared" ref="S269:S276" si="176">IF(SUM(T269:V269)=0,"",SUM(T269:V269))</f>
        <v/>
      </c>
      <c r="T269" s="254" t="str">
        <f t="shared" ref="T269:T276" si="177">IF(M269="","",IF(P$268="中止","",M269))</f>
        <v/>
      </c>
      <c r="U269" s="254" t="str">
        <f t="shared" ref="U269:U276" si="178">IF(N269="","",IF(P$268="中止","",N269))</f>
        <v/>
      </c>
      <c r="V269" s="254" t="str">
        <f t="shared" ref="V269:V276" si="179">IF(O269="","",IF(P$268="中止","",O269))</f>
        <v/>
      </c>
      <c r="W269" s="1171"/>
      <c r="X269" s="1168"/>
      <c r="Y269" s="1169"/>
      <c r="Z269" s="237"/>
    </row>
    <row r="270" spans="2:27" ht="19.5" hidden="1" customHeight="1">
      <c r="B270" s="1176"/>
      <c r="C270" s="252" t="s">
        <v>190</v>
      </c>
      <c r="D270" s="253"/>
      <c r="E270" s="271">
        <f t="shared" si="174"/>
        <v>0</v>
      </c>
      <c r="F270" s="271" t="str">
        <f>IF('①7.積算内訳（販促）'!F269="","",'①7.積算内訳（販促）'!F269)</f>
        <v/>
      </c>
      <c r="G270" s="271" t="str">
        <f>IF('①7.積算内訳（販促）'!G269="","",'①7.積算内訳（販促）'!G269)</f>
        <v/>
      </c>
      <c r="H270" s="657" t="str">
        <f>IF('①7.積算内訳（販促）'!H269="","",'①7.積算内訳（販促）'!H269)</f>
        <v/>
      </c>
      <c r="I270" s="1570"/>
      <c r="J270" s="252" t="s">
        <v>190</v>
      </c>
      <c r="K270" s="253"/>
      <c r="L270" s="271" t="str">
        <f t="shared" si="175"/>
        <v/>
      </c>
      <c r="M270" s="271" t="str">
        <f>IF('⑦2.変更活動積算内訳（販促）'!M270="","",'⑦2.変更活動積算内訳（販促）'!M270)</f>
        <v/>
      </c>
      <c r="N270" s="271" t="str">
        <f>IF('⑦2.変更活動積算内訳（販促）'!N270="","",'⑦2.変更活動積算内訳（販促）'!N270)</f>
        <v/>
      </c>
      <c r="O270" s="271" t="str">
        <f>IF('⑦2.変更活動積算内訳（販促）'!O270="","",'⑦2.変更活動積算内訳（販促）'!O270)</f>
        <v/>
      </c>
      <c r="P270" s="1570"/>
      <c r="Q270" s="252" t="s">
        <v>190</v>
      </c>
      <c r="R270" s="253"/>
      <c r="S270" s="271" t="str">
        <f t="shared" si="176"/>
        <v/>
      </c>
      <c r="T270" s="254" t="str">
        <f t="shared" si="177"/>
        <v/>
      </c>
      <c r="U270" s="254" t="str">
        <f t="shared" si="178"/>
        <v/>
      </c>
      <c r="V270" s="254" t="str">
        <f t="shared" si="179"/>
        <v/>
      </c>
      <c r="W270" s="1171"/>
      <c r="X270" s="1168"/>
      <c r="Y270" s="1169"/>
      <c r="Z270" s="237"/>
    </row>
    <row r="271" spans="2:27" ht="19.5" hidden="1" customHeight="1">
      <c r="B271" s="1176"/>
      <c r="C271" s="255" t="s">
        <v>191</v>
      </c>
      <c r="D271" s="253"/>
      <c r="E271" s="271">
        <f t="shared" si="174"/>
        <v>0</v>
      </c>
      <c r="F271" s="271" t="str">
        <f>IF('①7.積算内訳（販促）'!F270="","",'①7.積算内訳（販促）'!F270)</f>
        <v/>
      </c>
      <c r="G271" s="271" t="str">
        <f>IF('①7.積算内訳（販促）'!G270="","",'①7.積算内訳（販促）'!G270)</f>
        <v/>
      </c>
      <c r="H271" s="657" t="str">
        <f>IF('①7.積算内訳（販促）'!H270="","",'①7.積算内訳（販促）'!H270)</f>
        <v/>
      </c>
      <c r="I271" s="1570"/>
      <c r="J271" s="255" t="s">
        <v>191</v>
      </c>
      <c r="K271" s="253"/>
      <c r="L271" s="271" t="str">
        <f t="shared" si="175"/>
        <v/>
      </c>
      <c r="M271" s="271" t="str">
        <f>IF('⑦2.変更活動積算内訳（販促）'!M271="","",'⑦2.変更活動積算内訳（販促）'!M271)</f>
        <v/>
      </c>
      <c r="N271" s="271" t="str">
        <f>IF('⑦2.変更活動積算内訳（販促）'!N271="","",'⑦2.変更活動積算内訳（販促）'!N271)</f>
        <v/>
      </c>
      <c r="O271" s="271" t="str">
        <f>IF('⑦2.変更活動積算内訳（販促）'!O271="","",'⑦2.変更活動積算内訳（販促）'!O271)</f>
        <v/>
      </c>
      <c r="P271" s="1570"/>
      <c r="Q271" s="255" t="s">
        <v>191</v>
      </c>
      <c r="R271" s="253"/>
      <c r="S271" s="271" t="str">
        <f t="shared" si="176"/>
        <v/>
      </c>
      <c r="T271" s="254" t="str">
        <f t="shared" si="177"/>
        <v/>
      </c>
      <c r="U271" s="254" t="str">
        <f t="shared" si="178"/>
        <v/>
      </c>
      <c r="V271" s="254" t="str">
        <f t="shared" si="179"/>
        <v/>
      </c>
      <c r="W271" s="1171"/>
      <c r="X271" s="1168"/>
      <c r="Y271" s="1169"/>
      <c r="Z271" s="237"/>
    </row>
    <row r="272" spans="2:27" ht="19.5" hidden="1" customHeight="1">
      <c r="B272" s="1176"/>
      <c r="C272" s="252" t="s">
        <v>192</v>
      </c>
      <c r="D272" s="253"/>
      <c r="E272" s="271">
        <f t="shared" si="174"/>
        <v>0</v>
      </c>
      <c r="F272" s="271" t="str">
        <f>IF('①7.積算内訳（販促）'!F271="","",'①7.積算内訳（販促）'!F271)</f>
        <v/>
      </c>
      <c r="G272" s="271" t="str">
        <f>IF('①7.積算内訳（販促）'!G271="","",'①7.積算内訳（販促）'!G271)</f>
        <v/>
      </c>
      <c r="H272" s="657" t="str">
        <f>IF('①7.積算内訳（販促）'!H271="","",'①7.積算内訳（販促）'!H271)</f>
        <v/>
      </c>
      <c r="I272" s="1570"/>
      <c r="J272" s="252" t="s">
        <v>192</v>
      </c>
      <c r="K272" s="253"/>
      <c r="L272" s="271" t="str">
        <f t="shared" si="175"/>
        <v/>
      </c>
      <c r="M272" s="271" t="str">
        <f>IF('⑦2.変更活動積算内訳（販促）'!M272="","",'⑦2.変更活動積算内訳（販促）'!M272)</f>
        <v/>
      </c>
      <c r="N272" s="271" t="str">
        <f>IF('⑦2.変更活動積算内訳（販促）'!N272="","",'⑦2.変更活動積算内訳（販促）'!N272)</f>
        <v/>
      </c>
      <c r="O272" s="271" t="str">
        <f>IF('⑦2.変更活動積算内訳（販促）'!O272="","",'⑦2.変更活動積算内訳（販促）'!O272)</f>
        <v/>
      </c>
      <c r="P272" s="1570"/>
      <c r="Q272" s="252" t="s">
        <v>192</v>
      </c>
      <c r="R272" s="253"/>
      <c r="S272" s="271" t="str">
        <f t="shared" si="176"/>
        <v/>
      </c>
      <c r="T272" s="254" t="str">
        <f t="shared" si="177"/>
        <v/>
      </c>
      <c r="U272" s="254" t="str">
        <f t="shared" si="178"/>
        <v/>
      </c>
      <c r="V272" s="254" t="str">
        <f t="shared" si="179"/>
        <v/>
      </c>
      <c r="W272" s="1171"/>
      <c r="X272" s="1168"/>
      <c r="Y272" s="1169"/>
      <c r="Z272" s="240"/>
      <c r="AA272" s="213"/>
    </row>
    <row r="273" spans="2:27" ht="19.5" hidden="1" customHeight="1">
      <c r="B273" s="1176"/>
      <c r="C273" s="252" t="s">
        <v>193</v>
      </c>
      <c r="D273" s="253"/>
      <c r="E273" s="271">
        <f t="shared" si="174"/>
        <v>0</v>
      </c>
      <c r="F273" s="658" t="str">
        <f>IF('①7.積算内訳（販促）'!F272="","",'①7.積算内訳（販促）'!F272)</f>
        <v/>
      </c>
      <c r="G273" s="658" t="str">
        <f>IF('①7.積算内訳（販促）'!G272="","",'①7.積算内訳（販促）'!G272)</f>
        <v/>
      </c>
      <c r="H273" s="657" t="str">
        <f>IF('①7.積算内訳（販促）'!H272="","",'①7.積算内訳（販促）'!H272)</f>
        <v/>
      </c>
      <c r="I273" s="1570"/>
      <c r="J273" s="252" t="s">
        <v>193</v>
      </c>
      <c r="K273" s="253"/>
      <c r="L273" s="271" t="str">
        <f t="shared" si="175"/>
        <v/>
      </c>
      <c r="M273" s="658" t="str">
        <f>IF('⑦2.変更活動積算内訳（販促）'!M273="","",'⑦2.変更活動積算内訳（販促）'!M273)</f>
        <v/>
      </c>
      <c r="N273" s="658" t="str">
        <f>IF('⑦2.変更活動積算内訳（販促）'!N273="","",'⑦2.変更活動積算内訳（販促）'!N273)</f>
        <v/>
      </c>
      <c r="O273" s="658" t="str">
        <f>IF('⑦2.変更活動積算内訳（販促）'!O273="","",'⑦2.変更活動積算内訳（販促）'!O273)</f>
        <v/>
      </c>
      <c r="P273" s="1570"/>
      <c r="Q273" s="252" t="s">
        <v>193</v>
      </c>
      <c r="R273" s="253"/>
      <c r="S273" s="271" t="str">
        <f t="shared" si="176"/>
        <v/>
      </c>
      <c r="T273" s="256" t="str">
        <f t="shared" si="177"/>
        <v/>
      </c>
      <c r="U273" s="256" t="str">
        <f t="shared" si="178"/>
        <v/>
      </c>
      <c r="V273" s="256" t="str">
        <f t="shared" si="179"/>
        <v/>
      </c>
      <c r="W273" s="1171"/>
      <c r="X273" s="1168"/>
      <c r="Y273" s="1169"/>
      <c r="Z273" s="240"/>
      <c r="AA273" s="213"/>
    </row>
    <row r="274" spans="2:27" ht="19.5" hidden="1" customHeight="1">
      <c r="B274" s="1176"/>
      <c r="C274" s="257" t="s">
        <v>194</v>
      </c>
      <c r="D274" s="253"/>
      <c r="E274" s="271">
        <f t="shared" si="174"/>
        <v>0</v>
      </c>
      <c r="F274" s="271" t="str">
        <f>IF('①7.積算内訳（販促）'!F273="","",'①7.積算内訳（販促）'!F273)</f>
        <v/>
      </c>
      <c r="G274" s="271" t="str">
        <f>IF('①7.積算内訳（販促）'!G273="","",'①7.積算内訳（販促）'!G273)</f>
        <v/>
      </c>
      <c r="H274" s="657" t="str">
        <f>IF('①7.積算内訳（販促）'!H273="","",'①7.積算内訳（販促）'!H273)</f>
        <v/>
      </c>
      <c r="I274" s="1570"/>
      <c r="J274" s="257" t="s">
        <v>194</v>
      </c>
      <c r="K274" s="253"/>
      <c r="L274" s="271" t="str">
        <f t="shared" si="175"/>
        <v/>
      </c>
      <c r="M274" s="271" t="str">
        <f>IF('⑦2.変更活動積算内訳（販促）'!M274="","",'⑦2.変更活動積算内訳（販促）'!M274)</f>
        <v/>
      </c>
      <c r="N274" s="271" t="str">
        <f>IF('⑦2.変更活動積算内訳（販促）'!N274="","",'⑦2.変更活動積算内訳（販促）'!N274)</f>
        <v/>
      </c>
      <c r="O274" s="271" t="str">
        <f>IF('⑦2.変更活動積算内訳（販促）'!O274="","",'⑦2.変更活動積算内訳（販促）'!O274)</f>
        <v/>
      </c>
      <c r="P274" s="1570"/>
      <c r="Q274" s="257" t="s">
        <v>194</v>
      </c>
      <c r="R274" s="253"/>
      <c r="S274" s="271" t="str">
        <f t="shared" si="176"/>
        <v/>
      </c>
      <c r="T274" s="254" t="str">
        <f t="shared" si="177"/>
        <v/>
      </c>
      <c r="U274" s="254" t="str">
        <f t="shared" si="178"/>
        <v/>
      </c>
      <c r="V274" s="254" t="str">
        <f t="shared" si="179"/>
        <v/>
      </c>
      <c r="W274" s="1171"/>
      <c r="X274" s="1168"/>
      <c r="Y274" s="1169"/>
      <c r="Z274" s="240"/>
      <c r="AA274" s="213"/>
    </row>
    <row r="275" spans="2:27" ht="19.5" hidden="1" customHeight="1">
      <c r="B275" s="1176"/>
      <c r="C275" s="252" t="s">
        <v>195</v>
      </c>
      <c r="D275" s="253"/>
      <c r="E275" s="271">
        <f t="shared" si="174"/>
        <v>0</v>
      </c>
      <c r="F275" s="271" t="str">
        <f>IF('①7.積算内訳（販促）'!F274="","",'①7.積算内訳（販促）'!F274)</f>
        <v/>
      </c>
      <c r="G275" s="271" t="str">
        <f>IF('①7.積算内訳（販促）'!G274="","",'①7.積算内訳（販促）'!G274)</f>
        <v/>
      </c>
      <c r="H275" s="657" t="str">
        <f>IF('①7.積算内訳（販促）'!H274="","",'①7.積算内訳（販促）'!H274)</f>
        <v/>
      </c>
      <c r="I275" s="1570"/>
      <c r="J275" s="252" t="s">
        <v>195</v>
      </c>
      <c r="K275" s="253"/>
      <c r="L275" s="271" t="str">
        <f t="shared" si="175"/>
        <v/>
      </c>
      <c r="M275" s="271" t="str">
        <f>IF('⑦2.変更活動積算内訳（販促）'!M275="","",'⑦2.変更活動積算内訳（販促）'!M275)</f>
        <v/>
      </c>
      <c r="N275" s="271" t="str">
        <f>IF('⑦2.変更活動積算内訳（販促）'!N275="","",'⑦2.変更活動積算内訳（販促）'!N275)</f>
        <v/>
      </c>
      <c r="O275" s="271" t="str">
        <f>IF('⑦2.変更活動積算内訳（販促）'!O275="","",'⑦2.変更活動積算内訳（販促）'!O275)</f>
        <v/>
      </c>
      <c r="P275" s="1570"/>
      <c r="Q275" s="252" t="s">
        <v>195</v>
      </c>
      <c r="R275" s="253"/>
      <c r="S275" s="271" t="str">
        <f t="shared" si="176"/>
        <v/>
      </c>
      <c r="T275" s="254" t="str">
        <f t="shared" si="177"/>
        <v/>
      </c>
      <c r="U275" s="254" t="str">
        <f t="shared" si="178"/>
        <v/>
      </c>
      <c r="V275" s="254" t="str">
        <f t="shared" si="179"/>
        <v/>
      </c>
      <c r="W275" s="1171"/>
      <c r="X275" s="1168"/>
      <c r="Y275" s="1169"/>
      <c r="Z275" s="240"/>
      <c r="AA275" s="213"/>
    </row>
    <row r="276" spans="2:27" ht="19.5" hidden="1" customHeight="1" thickBot="1">
      <c r="B276" s="1177"/>
      <c r="C276" s="258" t="s">
        <v>196</v>
      </c>
      <c r="D276" s="662" t="str">
        <f>IF('①7.積算内訳（販促）'!D275="","",'①7.積算内訳（販促）'!D275)</f>
        <v/>
      </c>
      <c r="E276" s="277">
        <f>SUM(F276:H276)</f>
        <v>0</v>
      </c>
      <c r="F276" s="272" t="str">
        <f>IF('①7.積算内訳（販促）'!F275="","",'①7.積算内訳（販促）'!F275)</f>
        <v/>
      </c>
      <c r="G276" s="272" t="str">
        <f>IF('①7.積算内訳（販促）'!G275="","",'①7.積算内訳（販促）'!G275)</f>
        <v/>
      </c>
      <c r="H276" s="659" t="str">
        <f>IF('①7.積算内訳（販促）'!H275="","",'①7.積算内訳（販促）'!H275)</f>
        <v/>
      </c>
      <c r="I276" s="1571"/>
      <c r="J276" s="258" t="s">
        <v>196</v>
      </c>
      <c r="K276" s="259"/>
      <c r="L276" s="277" t="str">
        <f t="shared" si="175"/>
        <v/>
      </c>
      <c r="M276" s="272" t="str">
        <f>IF('⑦2.変更活動積算内訳（販促）'!M276="","",'⑦2.変更活動積算内訳（販促）'!M276)</f>
        <v/>
      </c>
      <c r="N276" s="272" t="str">
        <f>IF('⑦2.変更活動積算内訳（販促）'!N276="","",'⑦2.変更活動積算内訳（販促）'!N276)</f>
        <v/>
      </c>
      <c r="O276" s="272" t="str">
        <f>IF('⑦2.変更活動積算内訳（販促）'!O276="","",'⑦2.変更活動積算内訳（販促）'!O276)</f>
        <v/>
      </c>
      <c r="P276" s="1571"/>
      <c r="Q276" s="258" t="s">
        <v>196</v>
      </c>
      <c r="R276" s="259"/>
      <c r="S276" s="272" t="str">
        <f t="shared" si="176"/>
        <v/>
      </c>
      <c r="T276" s="260" t="str">
        <f t="shared" si="177"/>
        <v/>
      </c>
      <c r="U276" s="260" t="str">
        <f t="shared" si="178"/>
        <v/>
      </c>
      <c r="V276" s="260" t="str">
        <f t="shared" si="179"/>
        <v/>
      </c>
      <c r="W276" s="1171"/>
      <c r="X276" s="1203"/>
      <c r="Y276" s="1204"/>
      <c r="Z276" s="240"/>
      <c r="AA276" s="213"/>
    </row>
    <row r="277" spans="2:27" ht="37.5" hidden="1" customHeight="1">
      <c r="B277" s="268" t="str">
        <f>IF('①4.事業内容（販促）'!B32="","",'①4.事業内容（販促）'!B32)</f>
        <v/>
      </c>
      <c r="C277" s="1199" t="str">
        <f>IF('①4.事業内容（販促）'!C32="","",'①4.事業内容（販促）'!C32)</f>
        <v/>
      </c>
      <c r="D277" s="1200"/>
      <c r="E277" s="269">
        <f>SUM(E278:E286)</f>
        <v>0</v>
      </c>
      <c r="F277" s="269">
        <f>SUM(F278:F286)</f>
        <v>0</v>
      </c>
      <c r="G277" s="269">
        <f>SUM(G278:G286)</f>
        <v>0</v>
      </c>
      <c r="H277" s="661">
        <f>SUM(H278:H286)</f>
        <v>0</v>
      </c>
      <c r="I277" s="664" t="str">
        <f>IF(B277="","",IF(I278="中止","",B277))</f>
        <v/>
      </c>
      <c r="J277" s="1199" t="str">
        <f t="shared" ref="J277" si="180">IF(C277="","",IF(J278="中止","",C277))</f>
        <v/>
      </c>
      <c r="K277" s="1200" t="str">
        <f t="shared" ref="K277" si="181">IF(D277="","",IF(K278="中止","",D277))</f>
        <v/>
      </c>
      <c r="L277" s="269" t="str">
        <f>IF(SUM(L278:L286)=0,"",SUM(L278:L286))</f>
        <v/>
      </c>
      <c r="M277" s="269" t="str">
        <f>IF(SUM(M278:M286)=0,"",SUM(M278:M286))</f>
        <v/>
      </c>
      <c r="N277" s="269" t="str">
        <f>IF(SUM(N278:N286)=0,"",SUM(N278:N286))</f>
        <v/>
      </c>
      <c r="O277" s="269" t="str">
        <f>IF(SUM(O278:O286)=0,"",SUM(O278:O286))</f>
        <v/>
      </c>
      <c r="P277" s="664" t="str">
        <f>IF(I277="","",IF('⑧1.活動計画変更（販促）'!B278="報告済","報告済",I277))</f>
        <v/>
      </c>
      <c r="Q277" s="1187" t="str">
        <f>IF(J277="","",IF('⑧1.活動計画変更（販促）'!C89="変更",'⑧1.活動計画変更（販促）'!D89,IF('⑧1.活動計画変更（販促）'!C89="中止","",'⑧2.変更活動積算内訳（販促）'!J277)))</f>
        <v/>
      </c>
      <c r="R277" s="1188"/>
      <c r="S277" s="269" t="str">
        <f>IF(SUM(S278:S286)=0,"",SUM(S278:S286))</f>
        <v/>
      </c>
      <c r="T277" s="269" t="str">
        <f>IF(SUM(T278:T286)=0,"",SUM(T278:T286))</f>
        <v/>
      </c>
      <c r="U277" s="269" t="str">
        <f>IF(SUM(U278:U286)=0,"",SUM(U278:U286))</f>
        <v/>
      </c>
      <c r="V277" s="269" t="str">
        <f>IF(SUM(V278:V286)=0,"",SUM(V278:V286))</f>
        <v/>
      </c>
      <c r="W277" s="263"/>
      <c r="X277" s="1201"/>
      <c r="Y277" s="1202"/>
      <c r="Z277" s="237"/>
    </row>
    <row r="278" spans="2:27" ht="19.5" hidden="1" customHeight="1">
      <c r="B278" s="1175"/>
      <c r="C278" s="249" t="s">
        <v>188</v>
      </c>
      <c r="D278" s="250"/>
      <c r="E278" s="270">
        <f>SUM(F278:H278)</f>
        <v>0</v>
      </c>
      <c r="F278" s="270" t="str">
        <f>IF('①7.積算内訳（販促）'!F277="","",'①7.積算内訳（販促）'!F277)</f>
        <v/>
      </c>
      <c r="G278" s="270" t="str">
        <f>IF('①7.積算内訳（販促）'!G277="","",'①7.積算内訳（販促）'!G277)</f>
        <v/>
      </c>
      <c r="H278" s="656" t="str">
        <f>IF('①7.積算内訳（販促）'!H277="","",'①7.積算内訳（販促）'!H277)</f>
        <v/>
      </c>
      <c r="I278" s="1569" t="str">
        <f>IF('⑦1.活動計画変更（販促）'!C61="選択","",IF('⑦1.活動計画変更（販促）'!C61="変更",'⑦1.活動計画変更（販促）'!C61,IF('⑦1.活動計画変更（販促）'!C61="中止","中止","")))</f>
        <v/>
      </c>
      <c r="J278" s="249" t="s">
        <v>188</v>
      </c>
      <c r="K278" s="250"/>
      <c r="L278" s="270" t="str">
        <f>IF(SUM(M278:O278)=0,"",SUM(M278:O278))</f>
        <v/>
      </c>
      <c r="M278" s="270" t="str">
        <f>IF('⑦2.変更活動積算内訳（販促）'!M278="","",'⑦2.変更活動積算内訳（販促）'!M278)</f>
        <v/>
      </c>
      <c r="N278" s="270" t="str">
        <f>IF('⑦2.変更活動積算内訳（販促）'!N278="","",'⑦2.変更活動積算内訳（販促）'!N278)</f>
        <v/>
      </c>
      <c r="O278" s="270" t="str">
        <f>IF('⑦2.変更活動積算内訳（販促）'!O278="","",'⑦2.変更活動積算内訳（販促）'!O278)</f>
        <v/>
      </c>
      <c r="P278" s="1569" t="str">
        <f>IF('⑧1.活動計画変更（販促）'!C89="選択","",IF('⑧1.活動計画変更（販促）'!C89="変更",'⑧1.活動計画変更（販促）'!C89,IF('⑧1.活動計画変更（販促）'!C89="中止","中止","")))</f>
        <v/>
      </c>
      <c r="Q278" s="249" t="s">
        <v>188</v>
      </c>
      <c r="R278" s="250"/>
      <c r="S278" s="270" t="str">
        <f>IF(SUM(T278:V278)=0,"",SUM(T278:V278))</f>
        <v/>
      </c>
      <c r="T278" s="251" t="str">
        <f>IF(M278="","",IF(P$278="中止","",M278))</f>
        <v/>
      </c>
      <c r="U278" s="251" t="str">
        <f>IF(N278="","",IF(P$278="中止","",N278))</f>
        <v/>
      </c>
      <c r="V278" s="251" t="str">
        <f>IF(O278="","",IF(P$278="中止","",O278))</f>
        <v/>
      </c>
      <c r="W278" s="1186"/>
      <c r="X278" s="1173"/>
      <c r="Y278" s="1174"/>
      <c r="Z278" s="240"/>
      <c r="AA278" s="213"/>
    </row>
    <row r="279" spans="2:27" ht="19.5" hidden="1" customHeight="1">
      <c r="B279" s="1176"/>
      <c r="C279" s="252" t="s">
        <v>189</v>
      </c>
      <c r="D279" s="253"/>
      <c r="E279" s="271">
        <f t="shared" ref="E279:E285" si="182">SUM(F279:H279)</f>
        <v>0</v>
      </c>
      <c r="F279" s="271" t="str">
        <f>IF('①7.積算内訳（販促）'!F278="","",'①7.積算内訳（販促）'!F278)</f>
        <v/>
      </c>
      <c r="G279" s="271" t="str">
        <f>IF('①7.積算内訳（販促）'!G278="","",'①7.積算内訳（販促）'!G278)</f>
        <v/>
      </c>
      <c r="H279" s="657" t="str">
        <f>IF('①7.積算内訳（販促）'!H278="","",'①7.積算内訳（販促）'!H278)</f>
        <v/>
      </c>
      <c r="I279" s="1570"/>
      <c r="J279" s="252" t="s">
        <v>189</v>
      </c>
      <c r="K279" s="253"/>
      <c r="L279" s="271" t="str">
        <f t="shared" ref="L279:L286" si="183">IF(SUM(M279:O279)=0,"",SUM(M279:O279))</f>
        <v/>
      </c>
      <c r="M279" s="271" t="str">
        <f>IF('⑦2.変更活動積算内訳（販促）'!M279="","",'⑦2.変更活動積算内訳（販促）'!M279)</f>
        <v/>
      </c>
      <c r="N279" s="271" t="str">
        <f>IF('⑦2.変更活動積算内訳（販促）'!N279="","",'⑦2.変更活動積算内訳（販促）'!N279)</f>
        <v/>
      </c>
      <c r="O279" s="271" t="str">
        <f>IF('⑦2.変更活動積算内訳（販促）'!O279="","",'⑦2.変更活動積算内訳（販促）'!O279)</f>
        <v/>
      </c>
      <c r="P279" s="1570"/>
      <c r="Q279" s="252" t="s">
        <v>189</v>
      </c>
      <c r="R279" s="253"/>
      <c r="S279" s="271" t="str">
        <f t="shared" ref="S279:S286" si="184">IF(SUM(T279:V279)=0,"",SUM(T279:V279))</f>
        <v/>
      </c>
      <c r="T279" s="254" t="str">
        <f t="shared" ref="T279:T286" si="185">IF(M279="","",IF(P$278="中止","",M279))</f>
        <v/>
      </c>
      <c r="U279" s="254" t="str">
        <f t="shared" ref="U279:U286" si="186">IF(N279="","",IF(P$278="中止","",N279))</f>
        <v/>
      </c>
      <c r="V279" s="254" t="str">
        <f t="shared" ref="V279:V286" si="187">IF(O279="","",IF(P$278="中止","",O279))</f>
        <v/>
      </c>
      <c r="W279" s="1171"/>
      <c r="X279" s="1168"/>
      <c r="Y279" s="1169"/>
      <c r="Z279" s="237"/>
    </row>
    <row r="280" spans="2:27" ht="19.5" hidden="1" customHeight="1">
      <c r="B280" s="1176"/>
      <c r="C280" s="252" t="s">
        <v>190</v>
      </c>
      <c r="D280" s="253"/>
      <c r="E280" s="271">
        <f t="shared" si="182"/>
        <v>0</v>
      </c>
      <c r="F280" s="271" t="str">
        <f>IF('①7.積算内訳（販促）'!F279="","",'①7.積算内訳（販促）'!F279)</f>
        <v/>
      </c>
      <c r="G280" s="271" t="str">
        <f>IF('①7.積算内訳（販促）'!G279="","",'①7.積算内訳（販促）'!G279)</f>
        <v/>
      </c>
      <c r="H280" s="657" t="str">
        <f>IF('①7.積算内訳（販促）'!H279="","",'①7.積算内訳（販促）'!H279)</f>
        <v/>
      </c>
      <c r="I280" s="1570"/>
      <c r="J280" s="252" t="s">
        <v>190</v>
      </c>
      <c r="K280" s="253"/>
      <c r="L280" s="271" t="str">
        <f t="shared" si="183"/>
        <v/>
      </c>
      <c r="M280" s="271" t="str">
        <f>IF('⑦2.変更活動積算内訳（販促）'!M280="","",'⑦2.変更活動積算内訳（販促）'!M280)</f>
        <v/>
      </c>
      <c r="N280" s="271" t="str">
        <f>IF('⑦2.変更活動積算内訳（販促）'!N280="","",'⑦2.変更活動積算内訳（販促）'!N280)</f>
        <v/>
      </c>
      <c r="O280" s="271" t="str">
        <f>IF('⑦2.変更活動積算内訳（販促）'!O280="","",'⑦2.変更活動積算内訳（販促）'!O280)</f>
        <v/>
      </c>
      <c r="P280" s="1570"/>
      <c r="Q280" s="252" t="s">
        <v>190</v>
      </c>
      <c r="R280" s="253"/>
      <c r="S280" s="271" t="str">
        <f t="shared" si="184"/>
        <v/>
      </c>
      <c r="T280" s="254" t="str">
        <f t="shared" si="185"/>
        <v/>
      </c>
      <c r="U280" s="254" t="str">
        <f t="shared" si="186"/>
        <v/>
      </c>
      <c r="V280" s="254" t="str">
        <f t="shared" si="187"/>
        <v/>
      </c>
      <c r="W280" s="1171"/>
      <c r="X280" s="1168"/>
      <c r="Y280" s="1169"/>
      <c r="Z280" s="237"/>
    </row>
    <row r="281" spans="2:27" ht="19.5" hidden="1" customHeight="1">
      <c r="B281" s="1176"/>
      <c r="C281" s="255" t="s">
        <v>191</v>
      </c>
      <c r="D281" s="253"/>
      <c r="E281" s="271">
        <f t="shared" si="182"/>
        <v>0</v>
      </c>
      <c r="F281" s="271" t="str">
        <f>IF('①7.積算内訳（販促）'!F280="","",'①7.積算内訳（販促）'!F280)</f>
        <v/>
      </c>
      <c r="G281" s="271" t="str">
        <f>IF('①7.積算内訳（販促）'!G280="","",'①7.積算内訳（販促）'!G280)</f>
        <v/>
      </c>
      <c r="H281" s="657" t="str">
        <f>IF('①7.積算内訳（販促）'!H280="","",'①7.積算内訳（販促）'!H280)</f>
        <v/>
      </c>
      <c r="I281" s="1570"/>
      <c r="J281" s="255" t="s">
        <v>191</v>
      </c>
      <c r="K281" s="253"/>
      <c r="L281" s="271" t="str">
        <f t="shared" si="183"/>
        <v/>
      </c>
      <c r="M281" s="271" t="str">
        <f>IF('⑦2.変更活動積算内訳（販促）'!M281="","",'⑦2.変更活動積算内訳（販促）'!M281)</f>
        <v/>
      </c>
      <c r="N281" s="271" t="str">
        <f>IF('⑦2.変更活動積算内訳（販促）'!N281="","",'⑦2.変更活動積算内訳（販促）'!N281)</f>
        <v/>
      </c>
      <c r="O281" s="271" t="str">
        <f>IF('⑦2.変更活動積算内訳（販促）'!O281="","",'⑦2.変更活動積算内訳（販促）'!O281)</f>
        <v/>
      </c>
      <c r="P281" s="1570"/>
      <c r="Q281" s="255" t="s">
        <v>191</v>
      </c>
      <c r="R281" s="253"/>
      <c r="S281" s="271" t="str">
        <f t="shared" si="184"/>
        <v/>
      </c>
      <c r="T281" s="254" t="str">
        <f t="shared" si="185"/>
        <v/>
      </c>
      <c r="U281" s="254" t="str">
        <f t="shared" si="186"/>
        <v/>
      </c>
      <c r="V281" s="254" t="str">
        <f t="shared" si="187"/>
        <v/>
      </c>
      <c r="W281" s="1171"/>
      <c r="X281" s="1168"/>
      <c r="Y281" s="1169"/>
      <c r="Z281" s="237"/>
    </row>
    <row r="282" spans="2:27" ht="19.5" hidden="1" customHeight="1">
      <c r="B282" s="1176"/>
      <c r="C282" s="252" t="s">
        <v>192</v>
      </c>
      <c r="D282" s="253"/>
      <c r="E282" s="271">
        <f t="shared" si="182"/>
        <v>0</v>
      </c>
      <c r="F282" s="271" t="str">
        <f>IF('①7.積算内訳（販促）'!F281="","",'①7.積算内訳（販促）'!F281)</f>
        <v/>
      </c>
      <c r="G282" s="271" t="str">
        <f>IF('①7.積算内訳（販促）'!G281="","",'①7.積算内訳（販促）'!G281)</f>
        <v/>
      </c>
      <c r="H282" s="657" t="str">
        <f>IF('①7.積算内訳（販促）'!H281="","",'①7.積算内訳（販促）'!H281)</f>
        <v/>
      </c>
      <c r="I282" s="1570"/>
      <c r="J282" s="252" t="s">
        <v>192</v>
      </c>
      <c r="K282" s="253"/>
      <c r="L282" s="271" t="str">
        <f t="shared" si="183"/>
        <v/>
      </c>
      <c r="M282" s="271" t="str">
        <f>IF('⑦2.変更活動積算内訳（販促）'!M282="","",'⑦2.変更活動積算内訳（販促）'!M282)</f>
        <v/>
      </c>
      <c r="N282" s="271" t="str">
        <f>IF('⑦2.変更活動積算内訳（販促）'!N282="","",'⑦2.変更活動積算内訳（販促）'!N282)</f>
        <v/>
      </c>
      <c r="O282" s="271" t="str">
        <f>IF('⑦2.変更活動積算内訳（販促）'!O282="","",'⑦2.変更活動積算内訳（販促）'!O282)</f>
        <v/>
      </c>
      <c r="P282" s="1570"/>
      <c r="Q282" s="252" t="s">
        <v>192</v>
      </c>
      <c r="R282" s="253"/>
      <c r="S282" s="271" t="str">
        <f t="shared" si="184"/>
        <v/>
      </c>
      <c r="T282" s="254" t="str">
        <f t="shared" si="185"/>
        <v/>
      </c>
      <c r="U282" s="254" t="str">
        <f t="shared" si="186"/>
        <v/>
      </c>
      <c r="V282" s="254" t="str">
        <f t="shared" si="187"/>
        <v/>
      </c>
      <c r="W282" s="1171"/>
      <c r="X282" s="1168"/>
      <c r="Y282" s="1169"/>
      <c r="Z282" s="240"/>
      <c r="AA282" s="213"/>
    </row>
    <row r="283" spans="2:27" ht="19.5" hidden="1" customHeight="1">
      <c r="B283" s="1176"/>
      <c r="C283" s="252" t="s">
        <v>193</v>
      </c>
      <c r="D283" s="253"/>
      <c r="E283" s="271">
        <f t="shared" si="182"/>
        <v>0</v>
      </c>
      <c r="F283" s="658" t="str">
        <f>IF('①7.積算内訳（販促）'!F282="","",'①7.積算内訳（販促）'!F282)</f>
        <v/>
      </c>
      <c r="G283" s="658" t="str">
        <f>IF('①7.積算内訳（販促）'!G282="","",'①7.積算内訳（販促）'!G282)</f>
        <v/>
      </c>
      <c r="H283" s="657" t="str">
        <f>IF('①7.積算内訳（販促）'!H282="","",'①7.積算内訳（販促）'!H282)</f>
        <v/>
      </c>
      <c r="I283" s="1570"/>
      <c r="J283" s="252" t="s">
        <v>193</v>
      </c>
      <c r="K283" s="253"/>
      <c r="L283" s="271" t="str">
        <f t="shared" si="183"/>
        <v/>
      </c>
      <c r="M283" s="658" t="str">
        <f>IF('⑦2.変更活動積算内訳（販促）'!M283="","",'⑦2.変更活動積算内訳（販促）'!M283)</f>
        <v/>
      </c>
      <c r="N283" s="658" t="str">
        <f>IF('⑦2.変更活動積算内訳（販促）'!N283="","",'⑦2.変更活動積算内訳（販促）'!N283)</f>
        <v/>
      </c>
      <c r="O283" s="658" t="str">
        <f>IF('⑦2.変更活動積算内訳（販促）'!O283="","",'⑦2.変更活動積算内訳（販促）'!O283)</f>
        <v/>
      </c>
      <c r="P283" s="1570"/>
      <c r="Q283" s="252" t="s">
        <v>193</v>
      </c>
      <c r="R283" s="253"/>
      <c r="S283" s="271" t="str">
        <f t="shared" si="184"/>
        <v/>
      </c>
      <c r="T283" s="256" t="str">
        <f t="shared" si="185"/>
        <v/>
      </c>
      <c r="U283" s="256" t="str">
        <f t="shared" si="186"/>
        <v/>
      </c>
      <c r="V283" s="256" t="str">
        <f t="shared" si="187"/>
        <v/>
      </c>
      <c r="W283" s="1171"/>
      <c r="X283" s="1191"/>
      <c r="Y283" s="1192"/>
      <c r="Z283" s="240"/>
      <c r="AA283" s="213"/>
    </row>
    <row r="284" spans="2:27" ht="19.5" hidden="1" customHeight="1">
      <c r="B284" s="1176"/>
      <c r="C284" s="257" t="s">
        <v>194</v>
      </c>
      <c r="D284" s="253"/>
      <c r="E284" s="271">
        <f t="shared" si="182"/>
        <v>0</v>
      </c>
      <c r="F284" s="271" t="str">
        <f>IF('①7.積算内訳（販促）'!F283="","",'①7.積算内訳（販促）'!F283)</f>
        <v/>
      </c>
      <c r="G284" s="271" t="str">
        <f>IF('①7.積算内訳（販促）'!G283="","",'①7.積算内訳（販促）'!G283)</f>
        <v/>
      </c>
      <c r="H284" s="657" t="str">
        <f>IF('①7.積算内訳（販促）'!H283="","",'①7.積算内訳（販促）'!H283)</f>
        <v/>
      </c>
      <c r="I284" s="1570"/>
      <c r="J284" s="257" t="s">
        <v>194</v>
      </c>
      <c r="K284" s="253"/>
      <c r="L284" s="271" t="str">
        <f t="shared" si="183"/>
        <v/>
      </c>
      <c r="M284" s="271" t="str">
        <f>IF('⑦2.変更活動積算内訳（販促）'!M284="","",'⑦2.変更活動積算内訳（販促）'!M284)</f>
        <v/>
      </c>
      <c r="N284" s="271" t="str">
        <f>IF('⑦2.変更活動積算内訳（販促）'!N284="","",'⑦2.変更活動積算内訳（販促）'!N284)</f>
        <v/>
      </c>
      <c r="O284" s="271" t="str">
        <f>IF('⑦2.変更活動積算内訳（販促）'!O284="","",'⑦2.変更活動積算内訳（販促）'!O284)</f>
        <v/>
      </c>
      <c r="P284" s="1570"/>
      <c r="Q284" s="257" t="s">
        <v>194</v>
      </c>
      <c r="R284" s="253"/>
      <c r="S284" s="271" t="str">
        <f t="shared" si="184"/>
        <v/>
      </c>
      <c r="T284" s="254" t="str">
        <f t="shared" si="185"/>
        <v/>
      </c>
      <c r="U284" s="254" t="str">
        <f t="shared" si="186"/>
        <v/>
      </c>
      <c r="V284" s="254" t="str">
        <f t="shared" si="187"/>
        <v/>
      </c>
      <c r="W284" s="1171"/>
      <c r="X284" s="1168"/>
      <c r="Y284" s="1169"/>
      <c r="Z284" s="240"/>
      <c r="AA284" s="213"/>
    </row>
    <row r="285" spans="2:27" ht="19.5" hidden="1" customHeight="1">
      <c r="B285" s="1176"/>
      <c r="C285" s="252" t="s">
        <v>195</v>
      </c>
      <c r="D285" s="253"/>
      <c r="E285" s="271">
        <f t="shared" si="182"/>
        <v>0</v>
      </c>
      <c r="F285" s="271" t="str">
        <f>IF('①7.積算内訳（販促）'!F284="","",'①7.積算内訳（販促）'!F284)</f>
        <v/>
      </c>
      <c r="G285" s="271" t="str">
        <f>IF('①7.積算内訳（販促）'!G284="","",'①7.積算内訳（販促）'!G284)</f>
        <v/>
      </c>
      <c r="H285" s="657" t="str">
        <f>IF('①7.積算内訳（販促）'!H284="","",'①7.積算内訳（販促）'!H284)</f>
        <v/>
      </c>
      <c r="I285" s="1570"/>
      <c r="J285" s="252" t="s">
        <v>195</v>
      </c>
      <c r="K285" s="253"/>
      <c r="L285" s="271" t="str">
        <f t="shared" si="183"/>
        <v/>
      </c>
      <c r="M285" s="271" t="str">
        <f>IF('⑦2.変更活動積算内訳（販促）'!M285="","",'⑦2.変更活動積算内訳（販促）'!M285)</f>
        <v/>
      </c>
      <c r="N285" s="271" t="str">
        <f>IF('⑦2.変更活動積算内訳（販促）'!N285="","",'⑦2.変更活動積算内訳（販促）'!N285)</f>
        <v/>
      </c>
      <c r="O285" s="271" t="str">
        <f>IF('⑦2.変更活動積算内訳（販促）'!O285="","",'⑦2.変更活動積算内訳（販促）'!O285)</f>
        <v/>
      </c>
      <c r="P285" s="1570"/>
      <c r="Q285" s="252" t="s">
        <v>195</v>
      </c>
      <c r="R285" s="253"/>
      <c r="S285" s="271" t="str">
        <f t="shared" si="184"/>
        <v/>
      </c>
      <c r="T285" s="254" t="str">
        <f t="shared" si="185"/>
        <v/>
      </c>
      <c r="U285" s="254" t="str">
        <f t="shared" si="186"/>
        <v/>
      </c>
      <c r="V285" s="254" t="str">
        <f t="shared" si="187"/>
        <v/>
      </c>
      <c r="W285" s="1171"/>
      <c r="X285" s="1168"/>
      <c r="Y285" s="1169"/>
      <c r="Z285" s="240"/>
      <c r="AA285" s="213"/>
    </row>
    <row r="286" spans="2:27" ht="19.5" hidden="1" customHeight="1" thickBot="1">
      <c r="B286" s="1177"/>
      <c r="C286" s="258" t="s">
        <v>196</v>
      </c>
      <c r="D286" s="662" t="str">
        <f>IF('①7.積算内訳（販促）'!D285="","",'①7.積算内訳（販促）'!D285)</f>
        <v/>
      </c>
      <c r="E286" s="272">
        <f>SUM(F286:H286)</f>
        <v>0</v>
      </c>
      <c r="F286" s="272" t="str">
        <f>IF('①7.積算内訳（販促）'!F285="","",'①7.積算内訳（販促）'!F285)</f>
        <v/>
      </c>
      <c r="G286" s="272" t="str">
        <f>IF('①7.積算内訳（販促）'!G285="","",'①7.積算内訳（販促）'!G285)</f>
        <v/>
      </c>
      <c r="H286" s="659" t="str">
        <f>IF('①7.積算内訳（販促）'!H285="","",'①7.積算内訳（販促）'!H285)</f>
        <v/>
      </c>
      <c r="I286" s="1571"/>
      <c r="J286" s="258" t="s">
        <v>196</v>
      </c>
      <c r="K286" s="259"/>
      <c r="L286" s="272" t="str">
        <f t="shared" si="183"/>
        <v/>
      </c>
      <c r="M286" s="272" t="str">
        <f>IF('⑦2.変更活動積算内訳（販促）'!M286="","",'⑦2.変更活動積算内訳（販促）'!M286)</f>
        <v/>
      </c>
      <c r="N286" s="272" t="str">
        <f>IF('⑦2.変更活動積算内訳（販促）'!N286="","",'⑦2.変更活動積算内訳（販促）'!N286)</f>
        <v/>
      </c>
      <c r="O286" s="272" t="str">
        <f>IF('⑦2.変更活動積算内訳（販促）'!O286="","",'⑦2.変更活動積算内訳（販促）'!O286)</f>
        <v/>
      </c>
      <c r="P286" s="1571"/>
      <c r="Q286" s="258" t="s">
        <v>196</v>
      </c>
      <c r="R286" s="259"/>
      <c r="S286" s="272" t="str">
        <f t="shared" si="184"/>
        <v/>
      </c>
      <c r="T286" s="260" t="str">
        <f t="shared" si="185"/>
        <v/>
      </c>
      <c r="U286" s="260" t="str">
        <f t="shared" si="186"/>
        <v/>
      </c>
      <c r="V286" s="260" t="str">
        <f t="shared" si="187"/>
        <v/>
      </c>
      <c r="W286" s="1172"/>
      <c r="X286" s="1189"/>
      <c r="Y286" s="1190"/>
      <c r="Z286" s="240"/>
      <c r="AA286" s="213"/>
    </row>
    <row r="287" spans="2:27" ht="37.5" hidden="1" customHeight="1">
      <c r="B287" s="368" t="str">
        <f>IF('①4.事業内容（販促）'!B33="","",'①4.事業内容（販促）'!B33)</f>
        <v/>
      </c>
      <c r="C287" s="1199" t="str">
        <f>IF('①4.事業内容（販促）'!C33="","",'①4.事業内容（販促）'!C33)</f>
        <v/>
      </c>
      <c r="D287" s="1200"/>
      <c r="E287" s="267">
        <f>SUM(E288:E296)</f>
        <v>0</v>
      </c>
      <c r="F287" s="267">
        <f>SUM(F288:F296)</f>
        <v>0</v>
      </c>
      <c r="G287" s="267">
        <f>SUM(G288:G296)</f>
        <v>0</v>
      </c>
      <c r="H287" s="660">
        <f>SUM(H288:H296)</f>
        <v>0</v>
      </c>
      <c r="I287" s="664" t="str">
        <f>IF(B287="","",IF(I288="中止","",B287))</f>
        <v/>
      </c>
      <c r="J287" s="1199" t="str">
        <f t="shared" ref="J287" si="188">IF(C287="","",IF(J288="中止","",C287))</f>
        <v/>
      </c>
      <c r="K287" s="1200" t="str">
        <f t="shared" ref="K287" si="189">IF(D287="","",IF(K288="中止","",D287))</f>
        <v/>
      </c>
      <c r="L287" s="267" t="str">
        <f>IF(SUM(L288:L296)=0,"",SUM(L288:L296))</f>
        <v/>
      </c>
      <c r="M287" s="267" t="str">
        <f>IF(SUM(M288:M296)=0,"",SUM(M288:M296))</f>
        <v/>
      </c>
      <c r="N287" s="267" t="str">
        <f>IF(SUM(N288:N296)=0,"",SUM(N288:N296))</f>
        <v/>
      </c>
      <c r="O287" s="267" t="str">
        <f>IF(SUM(O288:O296)=0,"",SUM(O288:O296))</f>
        <v/>
      </c>
      <c r="P287" s="664" t="str">
        <f>IF(I287="","",IF('⑧1.活動計画変更（販促）'!B288="報告済","報告済",I287))</f>
        <v/>
      </c>
      <c r="Q287" s="1187" t="str">
        <f>IF(J287="","",IF('⑧1.活動計画変更（販促）'!C92="変更",'⑧1.活動計画変更（販促）'!D92,IF('⑧1.活動計画変更（販促）'!C92="中止","",'⑧2.変更活動積算内訳（販促）'!J287)))</f>
        <v/>
      </c>
      <c r="R287" s="1188"/>
      <c r="S287" s="269" t="str">
        <f>IF(SUM(S288:S296)=0,"",SUM(S288:S296))</f>
        <v/>
      </c>
      <c r="T287" s="269" t="str">
        <f>IF(SUM(T288:T296)=0,"",SUM(T288:T296))</f>
        <v/>
      </c>
      <c r="U287" s="269" t="str">
        <f>IF(SUM(U288:U296)=0,"",SUM(U288:U296))</f>
        <v/>
      </c>
      <c r="V287" s="269" t="str">
        <f>IF(SUM(V288:V296)=0,"",SUM(V288:V296))</f>
        <v/>
      </c>
      <c r="W287" s="261"/>
      <c r="X287" s="1195"/>
      <c r="Y287" s="1196"/>
      <c r="Z287" s="237"/>
    </row>
    <row r="288" spans="2:27" ht="19.5" hidden="1" customHeight="1">
      <c r="B288" s="1175"/>
      <c r="C288" s="249" t="s">
        <v>188</v>
      </c>
      <c r="D288" s="250"/>
      <c r="E288" s="270">
        <f>SUM(F288:H288)</f>
        <v>0</v>
      </c>
      <c r="F288" s="270" t="str">
        <f>IF('①7.積算内訳（販促）'!F287="","",'①7.積算内訳（販促）'!F287)</f>
        <v/>
      </c>
      <c r="G288" s="270" t="str">
        <f>IF('①7.積算内訳（販促）'!G287="","",'①7.積算内訳（販促）'!G287)</f>
        <v/>
      </c>
      <c r="H288" s="656" t="str">
        <f>IF('①7.積算内訳（販促）'!H287="","",'①7.積算内訳（販促）'!H287)</f>
        <v/>
      </c>
      <c r="I288" s="1569" t="str">
        <f>IF('⑦1.活動計画変更（販促）'!C63="選択","",IF('⑦1.活動計画変更（販促）'!C63="変更",'⑦1.活動計画変更（販促）'!C63,IF('⑦1.活動計画変更（販促）'!C63="中止","中止","")))</f>
        <v/>
      </c>
      <c r="J288" s="249" t="s">
        <v>188</v>
      </c>
      <c r="K288" s="250"/>
      <c r="L288" s="270" t="str">
        <f>IF(SUM(M288:O288)=0,"",SUM(M288:O288))</f>
        <v/>
      </c>
      <c r="M288" s="270" t="str">
        <f>IF('⑦2.変更活動積算内訳（販促）'!M288="","",'⑦2.変更活動積算内訳（販促）'!M288)</f>
        <v/>
      </c>
      <c r="N288" s="270" t="str">
        <f>IF('⑦2.変更活動積算内訳（販促）'!N288="","",'⑦2.変更活動積算内訳（販促）'!N288)</f>
        <v/>
      </c>
      <c r="O288" s="270" t="str">
        <f>IF('⑦2.変更活動積算内訳（販促）'!O288="","",'⑦2.変更活動積算内訳（販促）'!O288)</f>
        <v/>
      </c>
      <c r="P288" s="1569" t="str">
        <f>IF('⑧1.活動計画変更（販促）'!C92="選択","",IF('⑧1.活動計画変更（販促）'!C92="変更",'⑧1.活動計画変更（販促）'!C92,IF('⑧1.活動計画変更（販促）'!C92="中止","中止","")))</f>
        <v/>
      </c>
      <c r="Q288" s="249" t="s">
        <v>188</v>
      </c>
      <c r="R288" s="250"/>
      <c r="S288" s="270" t="str">
        <f>IF(SUM(T288:V288)=0,"",SUM(T288:V288))</f>
        <v/>
      </c>
      <c r="T288" s="251" t="str">
        <f>IF(M288="","",IF(P$288="中止","",M288))</f>
        <v/>
      </c>
      <c r="U288" s="251" t="str">
        <f>IF(N288="","",IF(P$288="中止","",N288))</f>
        <v/>
      </c>
      <c r="V288" s="251" t="str">
        <f>IF(O288="","",IF(P$288="中止","",O288))</f>
        <v/>
      </c>
      <c r="W288" s="1186"/>
      <c r="X288" s="1173"/>
      <c r="Y288" s="1174"/>
      <c r="Z288" s="240"/>
      <c r="AA288" s="213"/>
    </row>
    <row r="289" spans="2:27" ht="19.5" hidden="1" customHeight="1">
      <c r="B289" s="1176"/>
      <c r="C289" s="252" t="s">
        <v>189</v>
      </c>
      <c r="D289" s="253"/>
      <c r="E289" s="271">
        <f t="shared" ref="E289:E295" si="190">SUM(F289:H289)</f>
        <v>0</v>
      </c>
      <c r="F289" s="271" t="str">
        <f>IF('①7.積算内訳（販促）'!F288="","",'①7.積算内訳（販促）'!F288)</f>
        <v/>
      </c>
      <c r="G289" s="271" t="str">
        <f>IF('①7.積算内訳（販促）'!G288="","",'①7.積算内訳（販促）'!G288)</f>
        <v/>
      </c>
      <c r="H289" s="657" t="str">
        <f>IF('①7.積算内訳（販促）'!H288="","",'①7.積算内訳（販促）'!H288)</f>
        <v/>
      </c>
      <c r="I289" s="1570"/>
      <c r="J289" s="252" t="s">
        <v>189</v>
      </c>
      <c r="K289" s="253"/>
      <c r="L289" s="271" t="str">
        <f t="shared" ref="L289:L296" si="191">IF(SUM(M289:O289)=0,"",SUM(M289:O289))</f>
        <v/>
      </c>
      <c r="M289" s="271" t="str">
        <f>IF('⑦2.変更活動積算内訳（販促）'!M289="","",'⑦2.変更活動積算内訳（販促）'!M289)</f>
        <v/>
      </c>
      <c r="N289" s="271" t="str">
        <f>IF('⑦2.変更活動積算内訳（販促）'!N289="","",'⑦2.変更活動積算内訳（販促）'!N289)</f>
        <v/>
      </c>
      <c r="O289" s="271" t="str">
        <f>IF('⑦2.変更活動積算内訳（販促）'!O289="","",'⑦2.変更活動積算内訳（販促）'!O289)</f>
        <v/>
      </c>
      <c r="P289" s="1570"/>
      <c r="Q289" s="252" t="s">
        <v>189</v>
      </c>
      <c r="R289" s="253"/>
      <c r="S289" s="271" t="str">
        <f t="shared" ref="S289:S296" si="192">IF(SUM(T289:V289)=0,"",SUM(T289:V289))</f>
        <v/>
      </c>
      <c r="T289" s="254" t="str">
        <f t="shared" ref="T289:T296" si="193">IF(M289="","",IF(P$288="中止","",M289))</f>
        <v/>
      </c>
      <c r="U289" s="254" t="str">
        <f t="shared" ref="U289:U296" si="194">IF(N289="","",IF(P$288="中止","",N289))</f>
        <v/>
      </c>
      <c r="V289" s="254" t="str">
        <f t="shared" ref="V289:V296" si="195">IF(O289="","",IF(P$288="中止","",O289))</f>
        <v/>
      </c>
      <c r="W289" s="1171"/>
      <c r="X289" s="1168"/>
      <c r="Y289" s="1169"/>
      <c r="Z289" s="237"/>
    </row>
    <row r="290" spans="2:27" ht="19.5" hidden="1" customHeight="1">
      <c r="B290" s="1176"/>
      <c r="C290" s="252" t="s">
        <v>190</v>
      </c>
      <c r="D290" s="253"/>
      <c r="E290" s="271">
        <f t="shared" si="190"/>
        <v>0</v>
      </c>
      <c r="F290" s="271" t="str">
        <f>IF('①7.積算内訳（販促）'!F289="","",'①7.積算内訳（販促）'!F289)</f>
        <v/>
      </c>
      <c r="G290" s="271" t="str">
        <f>IF('①7.積算内訳（販促）'!G289="","",'①7.積算内訳（販促）'!G289)</f>
        <v/>
      </c>
      <c r="H290" s="657" t="str">
        <f>IF('①7.積算内訳（販促）'!H289="","",'①7.積算内訳（販促）'!H289)</f>
        <v/>
      </c>
      <c r="I290" s="1570"/>
      <c r="J290" s="252" t="s">
        <v>190</v>
      </c>
      <c r="K290" s="253"/>
      <c r="L290" s="271" t="str">
        <f t="shared" si="191"/>
        <v/>
      </c>
      <c r="M290" s="271" t="str">
        <f>IF('⑦2.変更活動積算内訳（販促）'!M290="","",'⑦2.変更活動積算内訳（販促）'!M290)</f>
        <v/>
      </c>
      <c r="N290" s="271" t="str">
        <f>IF('⑦2.変更活動積算内訳（販促）'!N290="","",'⑦2.変更活動積算内訳（販促）'!N290)</f>
        <v/>
      </c>
      <c r="O290" s="271" t="str">
        <f>IF('⑦2.変更活動積算内訳（販促）'!O290="","",'⑦2.変更活動積算内訳（販促）'!O290)</f>
        <v/>
      </c>
      <c r="P290" s="1570"/>
      <c r="Q290" s="252" t="s">
        <v>190</v>
      </c>
      <c r="R290" s="253"/>
      <c r="S290" s="271" t="str">
        <f t="shared" si="192"/>
        <v/>
      </c>
      <c r="T290" s="254" t="str">
        <f t="shared" si="193"/>
        <v/>
      </c>
      <c r="U290" s="254" t="str">
        <f t="shared" si="194"/>
        <v/>
      </c>
      <c r="V290" s="254" t="str">
        <f t="shared" si="195"/>
        <v/>
      </c>
      <c r="W290" s="1171"/>
      <c r="X290" s="1168"/>
      <c r="Y290" s="1169"/>
      <c r="Z290" s="237"/>
    </row>
    <row r="291" spans="2:27" ht="19.5" hidden="1" customHeight="1">
      <c r="B291" s="1176"/>
      <c r="C291" s="255" t="s">
        <v>191</v>
      </c>
      <c r="D291" s="253"/>
      <c r="E291" s="271">
        <f t="shared" si="190"/>
        <v>0</v>
      </c>
      <c r="F291" s="271" t="str">
        <f>IF('①7.積算内訳（販促）'!F290="","",'①7.積算内訳（販促）'!F290)</f>
        <v/>
      </c>
      <c r="G291" s="271" t="str">
        <f>IF('①7.積算内訳（販促）'!G290="","",'①7.積算内訳（販促）'!G290)</f>
        <v/>
      </c>
      <c r="H291" s="657" t="str">
        <f>IF('①7.積算内訳（販促）'!H290="","",'①7.積算内訳（販促）'!H290)</f>
        <v/>
      </c>
      <c r="I291" s="1570"/>
      <c r="J291" s="255" t="s">
        <v>191</v>
      </c>
      <c r="K291" s="253"/>
      <c r="L291" s="271" t="str">
        <f t="shared" si="191"/>
        <v/>
      </c>
      <c r="M291" s="271" t="str">
        <f>IF('⑦2.変更活動積算内訳（販促）'!M291="","",'⑦2.変更活動積算内訳（販促）'!M291)</f>
        <v/>
      </c>
      <c r="N291" s="271" t="str">
        <f>IF('⑦2.変更活動積算内訳（販促）'!N291="","",'⑦2.変更活動積算内訳（販促）'!N291)</f>
        <v/>
      </c>
      <c r="O291" s="271" t="str">
        <f>IF('⑦2.変更活動積算内訳（販促）'!O291="","",'⑦2.変更活動積算内訳（販促）'!O291)</f>
        <v/>
      </c>
      <c r="P291" s="1570"/>
      <c r="Q291" s="255" t="s">
        <v>191</v>
      </c>
      <c r="R291" s="253"/>
      <c r="S291" s="271" t="str">
        <f t="shared" si="192"/>
        <v/>
      </c>
      <c r="T291" s="254" t="str">
        <f t="shared" si="193"/>
        <v/>
      </c>
      <c r="U291" s="254" t="str">
        <f t="shared" si="194"/>
        <v/>
      </c>
      <c r="V291" s="254" t="str">
        <f t="shared" si="195"/>
        <v/>
      </c>
      <c r="W291" s="1171"/>
      <c r="X291" s="1168"/>
      <c r="Y291" s="1169"/>
      <c r="Z291" s="237"/>
    </row>
    <row r="292" spans="2:27" ht="19.5" hidden="1" customHeight="1">
      <c r="B292" s="1176"/>
      <c r="C292" s="252" t="s">
        <v>192</v>
      </c>
      <c r="D292" s="253"/>
      <c r="E292" s="271">
        <f t="shared" si="190"/>
        <v>0</v>
      </c>
      <c r="F292" s="271" t="str">
        <f>IF('①7.積算内訳（販促）'!F291="","",'①7.積算内訳（販促）'!F291)</f>
        <v/>
      </c>
      <c r="G292" s="271" t="str">
        <f>IF('①7.積算内訳（販促）'!G291="","",'①7.積算内訳（販促）'!G291)</f>
        <v/>
      </c>
      <c r="H292" s="657" t="str">
        <f>IF('①7.積算内訳（販促）'!H291="","",'①7.積算内訳（販促）'!H291)</f>
        <v/>
      </c>
      <c r="I292" s="1570"/>
      <c r="J292" s="252" t="s">
        <v>192</v>
      </c>
      <c r="K292" s="253"/>
      <c r="L292" s="271" t="str">
        <f t="shared" si="191"/>
        <v/>
      </c>
      <c r="M292" s="271" t="str">
        <f>IF('⑦2.変更活動積算内訳（販促）'!M292="","",'⑦2.変更活動積算内訳（販促）'!M292)</f>
        <v/>
      </c>
      <c r="N292" s="271" t="str">
        <f>IF('⑦2.変更活動積算内訳（販促）'!N292="","",'⑦2.変更活動積算内訳（販促）'!N292)</f>
        <v/>
      </c>
      <c r="O292" s="271" t="str">
        <f>IF('⑦2.変更活動積算内訳（販促）'!O292="","",'⑦2.変更活動積算内訳（販促）'!O292)</f>
        <v/>
      </c>
      <c r="P292" s="1570"/>
      <c r="Q292" s="252" t="s">
        <v>192</v>
      </c>
      <c r="R292" s="253"/>
      <c r="S292" s="271" t="str">
        <f t="shared" si="192"/>
        <v/>
      </c>
      <c r="T292" s="254" t="str">
        <f t="shared" si="193"/>
        <v/>
      </c>
      <c r="U292" s="254" t="str">
        <f t="shared" si="194"/>
        <v/>
      </c>
      <c r="V292" s="254" t="str">
        <f t="shared" si="195"/>
        <v/>
      </c>
      <c r="W292" s="1171"/>
      <c r="X292" s="1168"/>
      <c r="Y292" s="1169"/>
      <c r="Z292" s="240"/>
      <c r="AA292" s="213"/>
    </row>
    <row r="293" spans="2:27" ht="19.5" hidden="1" customHeight="1">
      <c r="B293" s="1176"/>
      <c r="C293" s="252" t="s">
        <v>193</v>
      </c>
      <c r="D293" s="253"/>
      <c r="E293" s="271">
        <f t="shared" si="190"/>
        <v>0</v>
      </c>
      <c r="F293" s="658" t="str">
        <f>IF('①7.積算内訳（販促）'!F292="","",'①7.積算内訳（販促）'!F292)</f>
        <v/>
      </c>
      <c r="G293" s="658" t="str">
        <f>IF('①7.積算内訳（販促）'!G292="","",'①7.積算内訳（販促）'!G292)</f>
        <v/>
      </c>
      <c r="H293" s="657" t="str">
        <f>IF('①7.積算内訳（販促）'!H292="","",'①7.積算内訳（販促）'!H292)</f>
        <v/>
      </c>
      <c r="I293" s="1570"/>
      <c r="J293" s="252" t="s">
        <v>193</v>
      </c>
      <c r="K293" s="253"/>
      <c r="L293" s="271" t="str">
        <f t="shared" si="191"/>
        <v/>
      </c>
      <c r="M293" s="658" t="str">
        <f>IF('⑦2.変更活動積算内訳（販促）'!M293="","",'⑦2.変更活動積算内訳（販促）'!M293)</f>
        <v/>
      </c>
      <c r="N293" s="658" t="str">
        <f>IF('⑦2.変更活動積算内訳（販促）'!N293="","",'⑦2.変更活動積算内訳（販促）'!N293)</f>
        <v/>
      </c>
      <c r="O293" s="658" t="str">
        <f>IF('⑦2.変更活動積算内訳（販促）'!O293="","",'⑦2.変更活動積算内訳（販促）'!O293)</f>
        <v/>
      </c>
      <c r="P293" s="1570"/>
      <c r="Q293" s="252" t="s">
        <v>193</v>
      </c>
      <c r="R293" s="253"/>
      <c r="S293" s="271" t="str">
        <f t="shared" si="192"/>
        <v/>
      </c>
      <c r="T293" s="256" t="str">
        <f t="shared" si="193"/>
        <v/>
      </c>
      <c r="U293" s="256" t="str">
        <f t="shared" si="194"/>
        <v/>
      </c>
      <c r="V293" s="256" t="str">
        <f t="shared" si="195"/>
        <v/>
      </c>
      <c r="W293" s="1171"/>
      <c r="X293" s="1168"/>
      <c r="Y293" s="1169"/>
      <c r="Z293" s="240"/>
      <c r="AA293" s="213"/>
    </row>
    <row r="294" spans="2:27" ht="19.5" hidden="1" customHeight="1">
      <c r="B294" s="1176"/>
      <c r="C294" s="257" t="s">
        <v>194</v>
      </c>
      <c r="D294" s="253"/>
      <c r="E294" s="271">
        <f t="shared" si="190"/>
        <v>0</v>
      </c>
      <c r="F294" s="271" t="str">
        <f>IF('①7.積算内訳（販促）'!F293="","",'①7.積算内訳（販促）'!F293)</f>
        <v/>
      </c>
      <c r="G294" s="271" t="str">
        <f>IF('①7.積算内訳（販促）'!G293="","",'①7.積算内訳（販促）'!G293)</f>
        <v/>
      </c>
      <c r="H294" s="657" t="str">
        <f>IF('①7.積算内訳（販促）'!H293="","",'①7.積算内訳（販促）'!H293)</f>
        <v/>
      </c>
      <c r="I294" s="1570"/>
      <c r="J294" s="257" t="s">
        <v>194</v>
      </c>
      <c r="K294" s="253"/>
      <c r="L294" s="271" t="str">
        <f t="shared" si="191"/>
        <v/>
      </c>
      <c r="M294" s="271" t="str">
        <f>IF('⑦2.変更活動積算内訳（販促）'!M294="","",'⑦2.変更活動積算内訳（販促）'!M294)</f>
        <v/>
      </c>
      <c r="N294" s="271" t="str">
        <f>IF('⑦2.変更活動積算内訳（販促）'!N294="","",'⑦2.変更活動積算内訳（販促）'!N294)</f>
        <v/>
      </c>
      <c r="O294" s="271" t="str">
        <f>IF('⑦2.変更活動積算内訳（販促）'!O294="","",'⑦2.変更活動積算内訳（販促）'!O294)</f>
        <v/>
      </c>
      <c r="P294" s="1570"/>
      <c r="Q294" s="257" t="s">
        <v>194</v>
      </c>
      <c r="R294" s="253"/>
      <c r="S294" s="271" t="str">
        <f t="shared" si="192"/>
        <v/>
      </c>
      <c r="T294" s="254" t="str">
        <f t="shared" si="193"/>
        <v/>
      </c>
      <c r="U294" s="254" t="str">
        <f t="shared" si="194"/>
        <v/>
      </c>
      <c r="V294" s="254" t="str">
        <f t="shared" si="195"/>
        <v/>
      </c>
      <c r="W294" s="1171"/>
      <c r="X294" s="1168"/>
      <c r="Y294" s="1169"/>
      <c r="Z294" s="240"/>
      <c r="AA294" s="213"/>
    </row>
    <row r="295" spans="2:27" ht="19.5" hidden="1" customHeight="1">
      <c r="B295" s="1176"/>
      <c r="C295" s="252" t="s">
        <v>195</v>
      </c>
      <c r="D295" s="253"/>
      <c r="E295" s="271">
        <f t="shared" si="190"/>
        <v>0</v>
      </c>
      <c r="F295" s="271" t="str">
        <f>IF('①7.積算内訳（販促）'!F294="","",'①7.積算内訳（販促）'!F294)</f>
        <v/>
      </c>
      <c r="G295" s="271" t="str">
        <f>IF('①7.積算内訳（販促）'!G294="","",'①7.積算内訳（販促）'!G294)</f>
        <v/>
      </c>
      <c r="H295" s="657" t="str">
        <f>IF('①7.積算内訳（販促）'!H294="","",'①7.積算内訳（販促）'!H294)</f>
        <v/>
      </c>
      <c r="I295" s="1570"/>
      <c r="J295" s="252" t="s">
        <v>195</v>
      </c>
      <c r="K295" s="253"/>
      <c r="L295" s="271" t="str">
        <f t="shared" si="191"/>
        <v/>
      </c>
      <c r="M295" s="271" t="str">
        <f>IF('⑦2.変更活動積算内訳（販促）'!M295="","",'⑦2.変更活動積算内訳（販促）'!M295)</f>
        <v/>
      </c>
      <c r="N295" s="271" t="str">
        <f>IF('⑦2.変更活動積算内訳（販促）'!N295="","",'⑦2.変更活動積算内訳（販促）'!N295)</f>
        <v/>
      </c>
      <c r="O295" s="271" t="str">
        <f>IF('⑦2.変更活動積算内訳（販促）'!O295="","",'⑦2.変更活動積算内訳（販促）'!O295)</f>
        <v/>
      </c>
      <c r="P295" s="1570"/>
      <c r="Q295" s="252" t="s">
        <v>195</v>
      </c>
      <c r="R295" s="253"/>
      <c r="S295" s="271" t="str">
        <f t="shared" si="192"/>
        <v/>
      </c>
      <c r="T295" s="254" t="str">
        <f t="shared" si="193"/>
        <v/>
      </c>
      <c r="U295" s="254" t="str">
        <f t="shared" si="194"/>
        <v/>
      </c>
      <c r="V295" s="254" t="str">
        <f t="shared" si="195"/>
        <v/>
      </c>
      <c r="W295" s="1171"/>
      <c r="X295" s="1168"/>
      <c r="Y295" s="1169"/>
      <c r="Z295" s="240"/>
      <c r="AA295" s="213"/>
    </row>
    <row r="296" spans="2:27" ht="19.5" hidden="1" customHeight="1" thickBot="1">
      <c r="B296" s="1177"/>
      <c r="C296" s="258" t="s">
        <v>196</v>
      </c>
      <c r="D296" s="662" t="str">
        <f>IF('①7.積算内訳（販促）'!D295="","",'①7.積算内訳（販促）'!D295)</f>
        <v/>
      </c>
      <c r="E296" s="277">
        <f>SUM(F296:H296)</f>
        <v>0</v>
      </c>
      <c r="F296" s="272" t="str">
        <f>IF('①7.積算内訳（販促）'!F295="","",'①7.積算内訳（販促）'!F295)</f>
        <v/>
      </c>
      <c r="G296" s="272" t="str">
        <f>IF('①7.積算内訳（販促）'!G295="","",'①7.積算内訳（販促）'!G295)</f>
        <v/>
      </c>
      <c r="H296" s="659" t="str">
        <f>IF('①7.積算内訳（販促）'!H295="","",'①7.積算内訳（販促）'!H295)</f>
        <v/>
      </c>
      <c r="I296" s="1571"/>
      <c r="J296" s="258" t="s">
        <v>196</v>
      </c>
      <c r="K296" s="259"/>
      <c r="L296" s="277" t="str">
        <f t="shared" si="191"/>
        <v/>
      </c>
      <c r="M296" s="272" t="str">
        <f>IF('⑦2.変更活動積算内訳（販促）'!M296="","",'⑦2.変更活動積算内訳（販促）'!M296)</f>
        <v/>
      </c>
      <c r="N296" s="272" t="str">
        <f>IF('⑦2.変更活動積算内訳（販促）'!N296="","",'⑦2.変更活動積算内訳（販促）'!N296)</f>
        <v/>
      </c>
      <c r="O296" s="272" t="str">
        <f>IF('⑦2.変更活動積算内訳（販促）'!O296="","",'⑦2.変更活動積算内訳（販促）'!O296)</f>
        <v/>
      </c>
      <c r="P296" s="1571"/>
      <c r="Q296" s="258" t="s">
        <v>196</v>
      </c>
      <c r="R296" s="259"/>
      <c r="S296" s="272" t="str">
        <f t="shared" si="192"/>
        <v/>
      </c>
      <c r="T296" s="260" t="str">
        <f t="shared" si="193"/>
        <v/>
      </c>
      <c r="U296" s="260" t="str">
        <f t="shared" si="194"/>
        <v/>
      </c>
      <c r="V296" s="260" t="str">
        <f t="shared" si="195"/>
        <v/>
      </c>
      <c r="W296" s="1171"/>
      <c r="X296" s="1203"/>
      <c r="Y296" s="1204"/>
      <c r="Z296" s="240"/>
      <c r="AA296" s="213"/>
    </row>
    <row r="297" spans="2:27" ht="37.5" hidden="1" customHeight="1">
      <c r="B297" s="268" t="str">
        <f>IF('①4.事業内容（販促）'!B34="","",'①4.事業内容（販促）'!B34)</f>
        <v/>
      </c>
      <c r="C297" s="1199" t="str">
        <f>IF('①4.事業内容（販促）'!C34="","",'①4.事業内容（販促）'!C34)</f>
        <v/>
      </c>
      <c r="D297" s="1200"/>
      <c r="E297" s="269">
        <f>SUM(E298:E306)</f>
        <v>0</v>
      </c>
      <c r="F297" s="269">
        <f>SUM(F298:F306)</f>
        <v>0</v>
      </c>
      <c r="G297" s="269">
        <f>SUM(G298:G306)</f>
        <v>0</v>
      </c>
      <c r="H297" s="661">
        <f>SUM(H298:H306)</f>
        <v>0</v>
      </c>
      <c r="I297" s="664" t="str">
        <f>IF(B297="","",IF(I298="中止","",B297))</f>
        <v/>
      </c>
      <c r="J297" s="1199" t="str">
        <f t="shared" ref="J297" si="196">IF(C297="","",IF(J298="中止","",C297))</f>
        <v/>
      </c>
      <c r="K297" s="1200" t="str">
        <f t="shared" ref="K297" si="197">IF(D297="","",IF(K298="中止","",D297))</f>
        <v/>
      </c>
      <c r="L297" s="269" t="str">
        <f>IF(SUM(L298:L306)=0,"",SUM(L298:L306))</f>
        <v/>
      </c>
      <c r="M297" s="269" t="str">
        <f>IF(SUM(M298:M306)=0,"",SUM(M298:M306))</f>
        <v/>
      </c>
      <c r="N297" s="269" t="str">
        <f>IF(SUM(N298:N306)=0,"",SUM(N298:N306))</f>
        <v/>
      </c>
      <c r="O297" s="269" t="str">
        <f>IF(SUM(O298:O306)=0,"",SUM(O298:O306))</f>
        <v/>
      </c>
      <c r="P297" s="664" t="str">
        <f>IF(I297="","",IF('⑧1.活動計画変更（販促）'!B298="報告済","報告済",I297))</f>
        <v/>
      </c>
      <c r="Q297" s="1187" t="str">
        <f>IF(J297="","",IF('⑧1.活動計画変更（販促）'!C95="変更",'⑧1.活動計画変更（販促）'!D95,IF('⑧1.活動計画変更（販促）'!C95="中止","",'⑧2.変更活動積算内訳（販促）'!J297)))</f>
        <v/>
      </c>
      <c r="R297" s="1188"/>
      <c r="S297" s="269" t="str">
        <f>IF(SUM(S298:S306)=0,"",SUM(S298:S306))</f>
        <v/>
      </c>
      <c r="T297" s="269" t="str">
        <f>IF(SUM(T298:T306)=0,"",SUM(T298:T306))</f>
        <v/>
      </c>
      <c r="U297" s="269" t="str">
        <f>IF(SUM(U298:U306)=0,"",SUM(U298:U306))</f>
        <v/>
      </c>
      <c r="V297" s="269" t="str">
        <f>IF(SUM(V298:V306)=0,"",SUM(V298:V306))</f>
        <v/>
      </c>
      <c r="W297" s="263"/>
      <c r="X297" s="1201"/>
      <c r="Y297" s="1202"/>
      <c r="Z297" s="237"/>
    </row>
    <row r="298" spans="2:27" ht="19.5" hidden="1" customHeight="1">
      <c r="B298" s="1175"/>
      <c r="C298" s="249" t="s">
        <v>188</v>
      </c>
      <c r="D298" s="250"/>
      <c r="E298" s="270">
        <f>SUM(F298:H298)</f>
        <v>0</v>
      </c>
      <c r="F298" s="270" t="str">
        <f>IF('①7.積算内訳（販促）'!F297="","",'①7.積算内訳（販促）'!F297)</f>
        <v/>
      </c>
      <c r="G298" s="270" t="str">
        <f>IF('①7.積算内訳（販促）'!G297="","",'①7.積算内訳（販促）'!G297)</f>
        <v/>
      </c>
      <c r="H298" s="656" t="str">
        <f>IF('①7.積算内訳（販促）'!H297="","",'①7.積算内訳（販促）'!H297)</f>
        <v/>
      </c>
      <c r="I298" s="1569" t="str">
        <f>IF('⑦1.活動計画変更（販促）'!C65="選択","",IF('⑦1.活動計画変更（販促）'!C65="変更",'⑦1.活動計画変更（販促）'!C65,IF('⑦1.活動計画変更（販促）'!C65="中止","中止","")))</f>
        <v/>
      </c>
      <c r="J298" s="249" t="s">
        <v>188</v>
      </c>
      <c r="K298" s="250"/>
      <c r="L298" s="270" t="str">
        <f>IF(SUM(M298:O298)=0,"",SUM(M298:O298))</f>
        <v/>
      </c>
      <c r="M298" s="270" t="str">
        <f>IF('⑦2.変更活動積算内訳（販促）'!M298="","",'⑦2.変更活動積算内訳（販促）'!M298)</f>
        <v/>
      </c>
      <c r="N298" s="270" t="str">
        <f>IF('⑦2.変更活動積算内訳（販促）'!N298="","",'⑦2.変更活動積算内訳（販促）'!N298)</f>
        <v/>
      </c>
      <c r="O298" s="270" t="str">
        <f>IF('⑦2.変更活動積算内訳（販促）'!O298="","",'⑦2.変更活動積算内訳（販促）'!O298)</f>
        <v/>
      </c>
      <c r="P298" s="1569" t="str">
        <f>IF('⑧1.活動計画変更（販促）'!C95="選択","",IF('⑧1.活動計画変更（販促）'!C95="変更",'⑧1.活動計画変更（販促）'!C95,IF('⑧1.活動計画変更（販促）'!C95="中止","中止","")))</f>
        <v/>
      </c>
      <c r="Q298" s="249" t="s">
        <v>188</v>
      </c>
      <c r="R298" s="250"/>
      <c r="S298" s="270" t="str">
        <f>IF(SUM(T298:V298)=0,"",SUM(T298:V298))</f>
        <v/>
      </c>
      <c r="T298" s="251" t="str">
        <f>IF(M298="","",IF(P$298="中止","",M298))</f>
        <v/>
      </c>
      <c r="U298" s="251" t="str">
        <f>IF(N298="","",IF(P$298="中止","",N298))</f>
        <v/>
      </c>
      <c r="V298" s="251" t="str">
        <f>IF(O298="","",IF(P$298="中止","",O298))</f>
        <v/>
      </c>
      <c r="W298" s="1186"/>
      <c r="X298" s="1173"/>
      <c r="Y298" s="1174"/>
      <c r="Z298" s="240"/>
      <c r="AA298" s="213"/>
    </row>
    <row r="299" spans="2:27" ht="19.5" hidden="1" customHeight="1">
      <c r="B299" s="1176"/>
      <c r="C299" s="252" t="s">
        <v>189</v>
      </c>
      <c r="D299" s="253"/>
      <c r="E299" s="271">
        <f t="shared" ref="E299:E305" si="198">SUM(F299:H299)</f>
        <v>0</v>
      </c>
      <c r="F299" s="271" t="str">
        <f>IF('①7.積算内訳（販促）'!F298="","",'①7.積算内訳（販促）'!F298)</f>
        <v/>
      </c>
      <c r="G299" s="271" t="str">
        <f>IF('①7.積算内訳（販促）'!G298="","",'①7.積算内訳（販促）'!G298)</f>
        <v/>
      </c>
      <c r="H299" s="657" t="str">
        <f>IF('①7.積算内訳（販促）'!H298="","",'①7.積算内訳（販促）'!H298)</f>
        <v/>
      </c>
      <c r="I299" s="1570"/>
      <c r="J299" s="252" t="s">
        <v>189</v>
      </c>
      <c r="K299" s="253"/>
      <c r="L299" s="271" t="str">
        <f t="shared" ref="L299:L306" si="199">IF(SUM(M299:O299)=0,"",SUM(M299:O299))</f>
        <v/>
      </c>
      <c r="M299" s="271" t="str">
        <f>IF('⑦2.変更活動積算内訳（販促）'!M299="","",'⑦2.変更活動積算内訳（販促）'!M299)</f>
        <v/>
      </c>
      <c r="N299" s="271" t="str">
        <f>IF('⑦2.変更活動積算内訳（販促）'!N299="","",'⑦2.変更活動積算内訳（販促）'!N299)</f>
        <v/>
      </c>
      <c r="O299" s="271" t="str">
        <f>IF('⑦2.変更活動積算内訳（販促）'!O299="","",'⑦2.変更活動積算内訳（販促）'!O299)</f>
        <v/>
      </c>
      <c r="P299" s="1570"/>
      <c r="Q299" s="252" t="s">
        <v>189</v>
      </c>
      <c r="R299" s="253"/>
      <c r="S299" s="271" t="str">
        <f t="shared" ref="S299:S306" si="200">IF(SUM(T299:V299)=0,"",SUM(T299:V299))</f>
        <v/>
      </c>
      <c r="T299" s="254" t="str">
        <f t="shared" ref="T299:T306" si="201">IF(M299="","",IF(P$298="中止","",M299))</f>
        <v/>
      </c>
      <c r="U299" s="254" t="str">
        <f t="shared" ref="U299:U306" si="202">IF(N299="","",IF(P$298="中止","",N299))</f>
        <v/>
      </c>
      <c r="V299" s="254" t="str">
        <f t="shared" ref="V299:V306" si="203">IF(O299="","",IF(P$298="中止","",O299))</f>
        <v/>
      </c>
      <c r="W299" s="1171"/>
      <c r="X299" s="1168"/>
      <c r="Y299" s="1169"/>
      <c r="Z299" s="237"/>
    </row>
    <row r="300" spans="2:27" ht="19.5" hidden="1" customHeight="1">
      <c r="B300" s="1176"/>
      <c r="C300" s="252" t="s">
        <v>190</v>
      </c>
      <c r="D300" s="253"/>
      <c r="E300" s="271">
        <f t="shared" si="198"/>
        <v>0</v>
      </c>
      <c r="F300" s="271" t="str">
        <f>IF('①7.積算内訳（販促）'!F299="","",'①7.積算内訳（販促）'!F299)</f>
        <v/>
      </c>
      <c r="G300" s="271" t="str">
        <f>IF('①7.積算内訳（販促）'!G299="","",'①7.積算内訳（販促）'!G299)</f>
        <v/>
      </c>
      <c r="H300" s="657" t="str">
        <f>IF('①7.積算内訳（販促）'!H299="","",'①7.積算内訳（販促）'!H299)</f>
        <v/>
      </c>
      <c r="I300" s="1570"/>
      <c r="J300" s="252" t="s">
        <v>190</v>
      </c>
      <c r="K300" s="253"/>
      <c r="L300" s="271" t="str">
        <f t="shared" si="199"/>
        <v/>
      </c>
      <c r="M300" s="271" t="str">
        <f>IF('⑦2.変更活動積算内訳（販促）'!M300="","",'⑦2.変更活動積算内訳（販促）'!M300)</f>
        <v/>
      </c>
      <c r="N300" s="271" t="str">
        <f>IF('⑦2.変更活動積算内訳（販促）'!N300="","",'⑦2.変更活動積算内訳（販促）'!N300)</f>
        <v/>
      </c>
      <c r="O300" s="271" t="str">
        <f>IF('⑦2.変更活動積算内訳（販促）'!O300="","",'⑦2.変更活動積算内訳（販促）'!O300)</f>
        <v/>
      </c>
      <c r="P300" s="1570"/>
      <c r="Q300" s="252" t="s">
        <v>190</v>
      </c>
      <c r="R300" s="253"/>
      <c r="S300" s="271" t="str">
        <f t="shared" si="200"/>
        <v/>
      </c>
      <c r="T300" s="254" t="str">
        <f t="shared" si="201"/>
        <v/>
      </c>
      <c r="U300" s="254" t="str">
        <f t="shared" si="202"/>
        <v/>
      </c>
      <c r="V300" s="254" t="str">
        <f t="shared" si="203"/>
        <v/>
      </c>
      <c r="W300" s="1171"/>
      <c r="X300" s="1168"/>
      <c r="Y300" s="1169"/>
      <c r="Z300" s="237"/>
    </row>
    <row r="301" spans="2:27" ht="19.5" hidden="1" customHeight="1">
      <c r="B301" s="1176"/>
      <c r="C301" s="255" t="s">
        <v>191</v>
      </c>
      <c r="D301" s="253"/>
      <c r="E301" s="271">
        <f t="shared" si="198"/>
        <v>0</v>
      </c>
      <c r="F301" s="271" t="str">
        <f>IF('①7.積算内訳（販促）'!F300="","",'①7.積算内訳（販促）'!F300)</f>
        <v/>
      </c>
      <c r="G301" s="271" t="str">
        <f>IF('①7.積算内訳（販促）'!G300="","",'①7.積算内訳（販促）'!G300)</f>
        <v/>
      </c>
      <c r="H301" s="657" t="str">
        <f>IF('①7.積算内訳（販促）'!H300="","",'①7.積算内訳（販促）'!H300)</f>
        <v/>
      </c>
      <c r="I301" s="1570"/>
      <c r="J301" s="255" t="s">
        <v>191</v>
      </c>
      <c r="K301" s="253"/>
      <c r="L301" s="271" t="str">
        <f t="shared" si="199"/>
        <v/>
      </c>
      <c r="M301" s="271" t="str">
        <f>IF('⑦2.変更活動積算内訳（販促）'!M301="","",'⑦2.変更活動積算内訳（販促）'!M301)</f>
        <v/>
      </c>
      <c r="N301" s="271" t="str">
        <f>IF('⑦2.変更活動積算内訳（販促）'!N301="","",'⑦2.変更活動積算内訳（販促）'!N301)</f>
        <v/>
      </c>
      <c r="O301" s="271" t="str">
        <f>IF('⑦2.変更活動積算内訳（販促）'!O301="","",'⑦2.変更活動積算内訳（販促）'!O301)</f>
        <v/>
      </c>
      <c r="P301" s="1570"/>
      <c r="Q301" s="255" t="s">
        <v>191</v>
      </c>
      <c r="R301" s="253"/>
      <c r="S301" s="271" t="str">
        <f t="shared" si="200"/>
        <v/>
      </c>
      <c r="T301" s="254" t="str">
        <f t="shared" si="201"/>
        <v/>
      </c>
      <c r="U301" s="254" t="str">
        <f t="shared" si="202"/>
        <v/>
      </c>
      <c r="V301" s="254" t="str">
        <f t="shared" si="203"/>
        <v/>
      </c>
      <c r="W301" s="1171"/>
      <c r="X301" s="1168"/>
      <c r="Y301" s="1169"/>
      <c r="Z301" s="237"/>
    </row>
    <row r="302" spans="2:27" ht="19.5" hidden="1" customHeight="1">
      <c r="B302" s="1176"/>
      <c r="C302" s="252" t="s">
        <v>192</v>
      </c>
      <c r="D302" s="253"/>
      <c r="E302" s="271">
        <f t="shared" si="198"/>
        <v>0</v>
      </c>
      <c r="F302" s="271" t="str">
        <f>IF('①7.積算内訳（販促）'!F301="","",'①7.積算内訳（販促）'!F301)</f>
        <v/>
      </c>
      <c r="G302" s="271" t="str">
        <f>IF('①7.積算内訳（販促）'!G301="","",'①7.積算内訳（販促）'!G301)</f>
        <v/>
      </c>
      <c r="H302" s="657" t="str">
        <f>IF('①7.積算内訳（販促）'!H301="","",'①7.積算内訳（販促）'!H301)</f>
        <v/>
      </c>
      <c r="I302" s="1570"/>
      <c r="J302" s="252" t="s">
        <v>192</v>
      </c>
      <c r="K302" s="253"/>
      <c r="L302" s="271" t="str">
        <f t="shared" si="199"/>
        <v/>
      </c>
      <c r="M302" s="271" t="str">
        <f>IF('⑦2.変更活動積算内訳（販促）'!M302="","",'⑦2.変更活動積算内訳（販促）'!M302)</f>
        <v/>
      </c>
      <c r="N302" s="271" t="str">
        <f>IF('⑦2.変更活動積算内訳（販促）'!N302="","",'⑦2.変更活動積算内訳（販促）'!N302)</f>
        <v/>
      </c>
      <c r="O302" s="271" t="str">
        <f>IF('⑦2.変更活動積算内訳（販促）'!O302="","",'⑦2.変更活動積算内訳（販促）'!O302)</f>
        <v/>
      </c>
      <c r="P302" s="1570"/>
      <c r="Q302" s="252" t="s">
        <v>192</v>
      </c>
      <c r="R302" s="253"/>
      <c r="S302" s="271" t="str">
        <f t="shared" si="200"/>
        <v/>
      </c>
      <c r="T302" s="254" t="str">
        <f t="shared" si="201"/>
        <v/>
      </c>
      <c r="U302" s="254" t="str">
        <f t="shared" si="202"/>
        <v/>
      </c>
      <c r="V302" s="254" t="str">
        <f t="shared" si="203"/>
        <v/>
      </c>
      <c r="W302" s="1171"/>
      <c r="X302" s="1168"/>
      <c r="Y302" s="1169"/>
      <c r="Z302" s="240"/>
      <c r="AA302" s="213"/>
    </row>
    <row r="303" spans="2:27" ht="19.5" hidden="1" customHeight="1">
      <c r="B303" s="1176"/>
      <c r="C303" s="252" t="s">
        <v>193</v>
      </c>
      <c r="D303" s="253"/>
      <c r="E303" s="271">
        <f t="shared" si="198"/>
        <v>0</v>
      </c>
      <c r="F303" s="658" t="str">
        <f>IF('①7.積算内訳（販促）'!F302="","",'①7.積算内訳（販促）'!F302)</f>
        <v/>
      </c>
      <c r="G303" s="658" t="str">
        <f>IF('①7.積算内訳（販促）'!G302="","",'①7.積算内訳（販促）'!G302)</f>
        <v/>
      </c>
      <c r="H303" s="657" t="str">
        <f>IF('①7.積算内訳（販促）'!H302="","",'①7.積算内訳（販促）'!H302)</f>
        <v/>
      </c>
      <c r="I303" s="1570"/>
      <c r="J303" s="252" t="s">
        <v>193</v>
      </c>
      <c r="K303" s="253"/>
      <c r="L303" s="271" t="str">
        <f t="shared" si="199"/>
        <v/>
      </c>
      <c r="M303" s="658" t="str">
        <f>IF('⑦2.変更活動積算内訳（販促）'!M303="","",'⑦2.変更活動積算内訳（販促）'!M303)</f>
        <v/>
      </c>
      <c r="N303" s="658" t="str">
        <f>IF('⑦2.変更活動積算内訳（販促）'!N303="","",'⑦2.変更活動積算内訳（販促）'!N303)</f>
        <v/>
      </c>
      <c r="O303" s="658" t="str">
        <f>IF('⑦2.変更活動積算内訳（販促）'!O303="","",'⑦2.変更活動積算内訳（販促）'!O303)</f>
        <v/>
      </c>
      <c r="P303" s="1570"/>
      <c r="Q303" s="252" t="s">
        <v>193</v>
      </c>
      <c r="R303" s="253"/>
      <c r="S303" s="271" t="str">
        <f t="shared" si="200"/>
        <v/>
      </c>
      <c r="T303" s="256" t="str">
        <f t="shared" si="201"/>
        <v/>
      </c>
      <c r="U303" s="256" t="str">
        <f t="shared" si="202"/>
        <v/>
      </c>
      <c r="V303" s="256" t="str">
        <f t="shared" si="203"/>
        <v/>
      </c>
      <c r="W303" s="1171"/>
      <c r="X303" s="1191"/>
      <c r="Y303" s="1192"/>
      <c r="Z303" s="240"/>
      <c r="AA303" s="213"/>
    </row>
    <row r="304" spans="2:27" ht="19.5" hidden="1" customHeight="1">
      <c r="B304" s="1176"/>
      <c r="C304" s="257" t="s">
        <v>194</v>
      </c>
      <c r="D304" s="253"/>
      <c r="E304" s="271">
        <f t="shared" si="198"/>
        <v>0</v>
      </c>
      <c r="F304" s="271" t="str">
        <f>IF('①7.積算内訳（販促）'!F303="","",'①7.積算内訳（販促）'!F303)</f>
        <v/>
      </c>
      <c r="G304" s="271" t="str">
        <f>IF('①7.積算内訳（販促）'!G303="","",'①7.積算内訳（販促）'!G303)</f>
        <v/>
      </c>
      <c r="H304" s="657" t="str">
        <f>IF('①7.積算内訳（販促）'!H303="","",'①7.積算内訳（販促）'!H303)</f>
        <v/>
      </c>
      <c r="I304" s="1570"/>
      <c r="J304" s="257" t="s">
        <v>194</v>
      </c>
      <c r="K304" s="253"/>
      <c r="L304" s="271" t="str">
        <f t="shared" si="199"/>
        <v/>
      </c>
      <c r="M304" s="271" t="str">
        <f>IF('⑦2.変更活動積算内訳（販促）'!M304="","",'⑦2.変更活動積算内訳（販促）'!M304)</f>
        <v/>
      </c>
      <c r="N304" s="271" t="str">
        <f>IF('⑦2.変更活動積算内訳（販促）'!N304="","",'⑦2.変更活動積算内訳（販促）'!N304)</f>
        <v/>
      </c>
      <c r="O304" s="271" t="str">
        <f>IF('⑦2.変更活動積算内訳（販促）'!O304="","",'⑦2.変更活動積算内訳（販促）'!O304)</f>
        <v/>
      </c>
      <c r="P304" s="1570"/>
      <c r="Q304" s="257" t="s">
        <v>194</v>
      </c>
      <c r="R304" s="253"/>
      <c r="S304" s="271" t="str">
        <f t="shared" si="200"/>
        <v/>
      </c>
      <c r="T304" s="254" t="str">
        <f t="shared" si="201"/>
        <v/>
      </c>
      <c r="U304" s="254" t="str">
        <f t="shared" si="202"/>
        <v/>
      </c>
      <c r="V304" s="254" t="str">
        <f t="shared" si="203"/>
        <v/>
      </c>
      <c r="W304" s="1171"/>
      <c r="X304" s="1168"/>
      <c r="Y304" s="1169"/>
      <c r="Z304" s="240"/>
      <c r="AA304" s="213"/>
    </row>
    <row r="305" spans="2:27" ht="19.5" hidden="1" customHeight="1">
      <c r="B305" s="1176"/>
      <c r="C305" s="252" t="s">
        <v>195</v>
      </c>
      <c r="D305" s="253"/>
      <c r="E305" s="271">
        <f t="shared" si="198"/>
        <v>0</v>
      </c>
      <c r="F305" s="271" t="str">
        <f>IF('①7.積算内訳（販促）'!F304="","",'①7.積算内訳（販促）'!F304)</f>
        <v/>
      </c>
      <c r="G305" s="271" t="str">
        <f>IF('①7.積算内訳（販促）'!G304="","",'①7.積算内訳（販促）'!G304)</f>
        <v/>
      </c>
      <c r="H305" s="657" t="str">
        <f>IF('①7.積算内訳（販促）'!H304="","",'①7.積算内訳（販促）'!H304)</f>
        <v/>
      </c>
      <c r="I305" s="1570"/>
      <c r="J305" s="252" t="s">
        <v>195</v>
      </c>
      <c r="K305" s="253"/>
      <c r="L305" s="271" t="str">
        <f t="shared" si="199"/>
        <v/>
      </c>
      <c r="M305" s="271" t="str">
        <f>IF('⑦2.変更活動積算内訳（販促）'!M305="","",'⑦2.変更活動積算内訳（販促）'!M305)</f>
        <v/>
      </c>
      <c r="N305" s="271" t="str">
        <f>IF('⑦2.変更活動積算内訳（販促）'!N305="","",'⑦2.変更活動積算内訳（販促）'!N305)</f>
        <v/>
      </c>
      <c r="O305" s="271" t="str">
        <f>IF('⑦2.変更活動積算内訳（販促）'!O305="","",'⑦2.変更活動積算内訳（販促）'!O305)</f>
        <v/>
      </c>
      <c r="P305" s="1570"/>
      <c r="Q305" s="252" t="s">
        <v>195</v>
      </c>
      <c r="R305" s="253"/>
      <c r="S305" s="271" t="str">
        <f t="shared" si="200"/>
        <v/>
      </c>
      <c r="T305" s="254" t="str">
        <f t="shared" si="201"/>
        <v/>
      </c>
      <c r="U305" s="254" t="str">
        <f t="shared" si="202"/>
        <v/>
      </c>
      <c r="V305" s="254" t="str">
        <f t="shared" si="203"/>
        <v/>
      </c>
      <c r="W305" s="1171"/>
      <c r="X305" s="1168"/>
      <c r="Y305" s="1169"/>
      <c r="Z305" s="240"/>
      <c r="AA305" s="213"/>
    </row>
    <row r="306" spans="2:27" ht="19.5" hidden="1" customHeight="1" thickBot="1">
      <c r="B306" s="1177"/>
      <c r="C306" s="258" t="s">
        <v>196</v>
      </c>
      <c r="D306" s="662" t="str">
        <f>IF('①7.積算内訳（販促）'!D305="","",'①7.積算内訳（販促）'!D305)</f>
        <v/>
      </c>
      <c r="E306" s="272">
        <f>SUM(F306:H306)</f>
        <v>0</v>
      </c>
      <c r="F306" s="272" t="str">
        <f>IF('①7.積算内訳（販促）'!F305="","",'①7.積算内訳（販促）'!F305)</f>
        <v/>
      </c>
      <c r="G306" s="272" t="str">
        <f>IF('①7.積算内訳（販促）'!G305="","",'①7.積算内訳（販促）'!G305)</f>
        <v/>
      </c>
      <c r="H306" s="659" t="str">
        <f>IF('①7.積算内訳（販促）'!H305="","",'①7.積算内訳（販促）'!H305)</f>
        <v/>
      </c>
      <c r="I306" s="1571"/>
      <c r="J306" s="258" t="s">
        <v>196</v>
      </c>
      <c r="K306" s="259"/>
      <c r="L306" s="272" t="str">
        <f t="shared" si="199"/>
        <v/>
      </c>
      <c r="M306" s="272" t="str">
        <f>IF('⑦2.変更活動積算内訳（販促）'!M306="","",'⑦2.変更活動積算内訳（販促）'!M306)</f>
        <v/>
      </c>
      <c r="N306" s="272" t="str">
        <f>IF('⑦2.変更活動積算内訳（販促）'!N306="","",'⑦2.変更活動積算内訳（販促）'!N306)</f>
        <v/>
      </c>
      <c r="O306" s="272" t="str">
        <f>IF('⑦2.変更活動積算内訳（販促）'!O306="","",'⑦2.変更活動積算内訳（販促）'!O306)</f>
        <v/>
      </c>
      <c r="P306" s="1571"/>
      <c r="Q306" s="258" t="s">
        <v>196</v>
      </c>
      <c r="R306" s="259"/>
      <c r="S306" s="272" t="str">
        <f t="shared" si="200"/>
        <v/>
      </c>
      <c r="T306" s="260" t="str">
        <f t="shared" si="201"/>
        <v/>
      </c>
      <c r="U306" s="260" t="str">
        <f t="shared" si="202"/>
        <v/>
      </c>
      <c r="V306" s="260" t="str">
        <f t="shared" si="203"/>
        <v/>
      </c>
      <c r="W306" s="1172"/>
      <c r="X306" s="1189"/>
      <c r="Y306" s="1190"/>
      <c r="Z306" s="240"/>
      <c r="AA306" s="213"/>
    </row>
    <row r="307" spans="2:27" ht="37.5" hidden="1" customHeight="1">
      <c r="B307" s="368" t="str">
        <f>IF('①4.事業内容（販促）'!B35="","",'①4.事業内容（販促）'!B35)</f>
        <v/>
      </c>
      <c r="C307" s="1199" t="str">
        <f>IF('①4.事業内容（販促）'!C35="","",'①4.事業内容（販促）'!C35)</f>
        <v/>
      </c>
      <c r="D307" s="1200"/>
      <c r="E307" s="267">
        <f>SUM(E308:E316)</f>
        <v>0</v>
      </c>
      <c r="F307" s="267">
        <f>SUM(F308:F316)</f>
        <v>0</v>
      </c>
      <c r="G307" s="267">
        <f>SUM(G308:G316)</f>
        <v>0</v>
      </c>
      <c r="H307" s="660">
        <f>SUM(H308:H316)</f>
        <v>0</v>
      </c>
      <c r="I307" s="664" t="str">
        <f>IF(B307="","",IF(I308="中止","",B307))</f>
        <v/>
      </c>
      <c r="J307" s="1199" t="str">
        <f t="shared" ref="J307" si="204">IF(C307="","",IF(J308="中止","",C307))</f>
        <v/>
      </c>
      <c r="K307" s="1200" t="str">
        <f t="shared" ref="K307" si="205">IF(D307="","",IF(K308="中止","",D307))</f>
        <v/>
      </c>
      <c r="L307" s="267" t="str">
        <f>IF(SUM(L308:L316)=0,"",SUM(L308:L316))</f>
        <v/>
      </c>
      <c r="M307" s="267" t="str">
        <f>IF(SUM(M308:M316)=0,"",SUM(M308:M316))</f>
        <v/>
      </c>
      <c r="N307" s="267" t="str">
        <f>IF(SUM(N308:N316)=0,"",SUM(N308:N316))</f>
        <v/>
      </c>
      <c r="O307" s="267" t="str">
        <f>IF(SUM(O308:O316)=0,"",SUM(O308:O316))</f>
        <v/>
      </c>
      <c r="P307" s="664" t="str">
        <f>IF(I307="","",IF('⑧1.活動計画変更（販促）'!B308="報告済","報告済",I307))</f>
        <v/>
      </c>
      <c r="Q307" s="1187" t="str">
        <f>IF(J307="","",IF('⑧1.活動計画変更（販促）'!C98="変更",'⑧1.活動計画変更（販促）'!D98,IF('⑧1.活動計画変更（販促）'!C98="中止","",'⑧2.変更活動積算内訳（販促）'!J307)))</f>
        <v/>
      </c>
      <c r="R307" s="1188"/>
      <c r="S307" s="269" t="str">
        <f>IF(SUM(S308:S316)=0,"",SUM(S308:S316))</f>
        <v/>
      </c>
      <c r="T307" s="269" t="str">
        <f>IF(SUM(T308:T316)=0,"",SUM(T308:T316))</f>
        <v/>
      </c>
      <c r="U307" s="269" t="str">
        <f>IF(SUM(U308:U316)=0,"",SUM(U308:U316))</f>
        <v/>
      </c>
      <c r="V307" s="269" t="str">
        <f>IF(SUM(V308:V316)=0,"",SUM(V308:V316))</f>
        <v/>
      </c>
      <c r="W307" s="261"/>
      <c r="X307" s="1195"/>
      <c r="Y307" s="1196"/>
      <c r="Z307" s="237"/>
    </row>
    <row r="308" spans="2:27" ht="19.5" hidden="1" customHeight="1">
      <c r="B308" s="1175"/>
      <c r="C308" s="249" t="s">
        <v>188</v>
      </c>
      <c r="D308" s="250"/>
      <c r="E308" s="270">
        <f>SUM(F308:H308)</f>
        <v>0</v>
      </c>
      <c r="F308" s="270" t="str">
        <f>IF('①7.積算内訳（販促）'!F307="","",'①7.積算内訳（販促）'!F307)</f>
        <v/>
      </c>
      <c r="G308" s="270" t="str">
        <f>IF('①7.積算内訳（販促）'!G307="","",'①7.積算内訳（販促）'!G307)</f>
        <v/>
      </c>
      <c r="H308" s="656" t="str">
        <f>IF('①7.積算内訳（販促）'!H307="","",'①7.積算内訳（販促）'!H307)</f>
        <v/>
      </c>
      <c r="I308" s="1569" t="str">
        <f>IF('⑦1.活動計画変更（販促）'!C67="選択","",IF('⑦1.活動計画変更（販促）'!C67="変更",'⑦1.活動計画変更（販促）'!C67,IF('⑦1.活動計画変更（販促）'!C67="中止","中止","")))</f>
        <v/>
      </c>
      <c r="J308" s="249" t="s">
        <v>188</v>
      </c>
      <c r="K308" s="250"/>
      <c r="L308" s="270" t="str">
        <f>IF(SUM(M308:O308)=0,"",SUM(M308:O308))</f>
        <v/>
      </c>
      <c r="M308" s="270" t="str">
        <f>IF('⑦2.変更活動積算内訳（販促）'!M308="","",'⑦2.変更活動積算内訳（販促）'!M308)</f>
        <v/>
      </c>
      <c r="N308" s="270" t="str">
        <f>IF('⑦2.変更活動積算内訳（販促）'!N308="","",'⑦2.変更活動積算内訳（販促）'!N308)</f>
        <v/>
      </c>
      <c r="O308" s="270" t="str">
        <f>IF('⑦2.変更活動積算内訳（販促）'!O308="","",'⑦2.変更活動積算内訳（販促）'!O308)</f>
        <v/>
      </c>
      <c r="P308" s="1569" t="str">
        <f>IF('⑧1.活動計画変更（販促）'!C98="選択","",IF('⑧1.活動計画変更（販促）'!C98="変更",'⑧1.活動計画変更（販促）'!C98,IF('⑧1.活動計画変更（販促）'!C98="中止","中止","")))</f>
        <v/>
      </c>
      <c r="Q308" s="249" t="s">
        <v>188</v>
      </c>
      <c r="R308" s="250"/>
      <c r="S308" s="270" t="str">
        <f>IF(SUM(T308:V308)=0,"",SUM(T308:V308))</f>
        <v/>
      </c>
      <c r="T308" s="251" t="str">
        <f>IF(M308="","",IF(P$308="中止","",M308))</f>
        <v/>
      </c>
      <c r="U308" s="251" t="str">
        <f>IF(N308="","",IF(P$308="中止","",N308))</f>
        <v/>
      </c>
      <c r="V308" s="251" t="str">
        <f>IF(O308="","",IF(P$308="中止","",O308))</f>
        <v/>
      </c>
      <c r="W308" s="1186"/>
      <c r="X308" s="1173"/>
      <c r="Y308" s="1174"/>
      <c r="Z308" s="240"/>
      <c r="AA308" s="213"/>
    </row>
    <row r="309" spans="2:27" ht="19.5" hidden="1" customHeight="1">
      <c r="B309" s="1176"/>
      <c r="C309" s="252" t="s">
        <v>189</v>
      </c>
      <c r="D309" s="253"/>
      <c r="E309" s="271">
        <f t="shared" ref="E309:E315" si="206">SUM(F309:H309)</f>
        <v>0</v>
      </c>
      <c r="F309" s="271" t="str">
        <f>IF('①7.積算内訳（販促）'!F308="","",'①7.積算内訳（販促）'!F308)</f>
        <v/>
      </c>
      <c r="G309" s="271" t="str">
        <f>IF('①7.積算内訳（販促）'!G308="","",'①7.積算内訳（販促）'!G308)</f>
        <v/>
      </c>
      <c r="H309" s="657" t="str">
        <f>IF('①7.積算内訳（販促）'!H308="","",'①7.積算内訳（販促）'!H308)</f>
        <v/>
      </c>
      <c r="I309" s="1570"/>
      <c r="J309" s="252" t="s">
        <v>189</v>
      </c>
      <c r="K309" s="253"/>
      <c r="L309" s="271" t="str">
        <f t="shared" ref="L309:L316" si="207">IF(SUM(M309:O309)=0,"",SUM(M309:O309))</f>
        <v/>
      </c>
      <c r="M309" s="271" t="str">
        <f>IF('⑦2.変更活動積算内訳（販促）'!M309="","",'⑦2.変更活動積算内訳（販促）'!M309)</f>
        <v/>
      </c>
      <c r="N309" s="271" t="str">
        <f>IF('⑦2.変更活動積算内訳（販促）'!N309="","",'⑦2.変更活動積算内訳（販促）'!N309)</f>
        <v/>
      </c>
      <c r="O309" s="271" t="str">
        <f>IF('⑦2.変更活動積算内訳（販促）'!O309="","",'⑦2.変更活動積算内訳（販促）'!O309)</f>
        <v/>
      </c>
      <c r="P309" s="1570"/>
      <c r="Q309" s="252" t="s">
        <v>189</v>
      </c>
      <c r="R309" s="253"/>
      <c r="S309" s="271" t="str">
        <f t="shared" ref="S309:S316" si="208">IF(SUM(T309:V309)=0,"",SUM(T309:V309))</f>
        <v/>
      </c>
      <c r="T309" s="254" t="str">
        <f t="shared" ref="T309:T316" si="209">IF(M309="","",IF(P$308="中止","",M309))</f>
        <v/>
      </c>
      <c r="U309" s="254" t="str">
        <f t="shared" ref="U309:U316" si="210">IF(N309="","",IF(P$308="中止","",N309))</f>
        <v/>
      </c>
      <c r="V309" s="254" t="str">
        <f t="shared" ref="V309:V316" si="211">IF(O309="","",IF(P$308="中止","",O309))</f>
        <v/>
      </c>
      <c r="W309" s="1171"/>
      <c r="X309" s="1168"/>
      <c r="Y309" s="1169"/>
      <c r="Z309" s="237"/>
    </row>
    <row r="310" spans="2:27" ht="19.5" hidden="1" customHeight="1">
      <c r="B310" s="1176"/>
      <c r="C310" s="252" t="s">
        <v>190</v>
      </c>
      <c r="D310" s="253"/>
      <c r="E310" s="271">
        <f t="shared" si="206"/>
        <v>0</v>
      </c>
      <c r="F310" s="271" t="str">
        <f>IF('①7.積算内訳（販促）'!F309="","",'①7.積算内訳（販促）'!F309)</f>
        <v/>
      </c>
      <c r="G310" s="271" t="str">
        <f>IF('①7.積算内訳（販促）'!G309="","",'①7.積算内訳（販促）'!G309)</f>
        <v/>
      </c>
      <c r="H310" s="657" t="str">
        <f>IF('①7.積算内訳（販促）'!H309="","",'①7.積算内訳（販促）'!H309)</f>
        <v/>
      </c>
      <c r="I310" s="1570"/>
      <c r="J310" s="252" t="s">
        <v>190</v>
      </c>
      <c r="K310" s="253"/>
      <c r="L310" s="271" t="str">
        <f t="shared" si="207"/>
        <v/>
      </c>
      <c r="M310" s="271" t="str">
        <f>IF('⑦2.変更活動積算内訳（販促）'!M310="","",'⑦2.変更活動積算内訳（販促）'!M310)</f>
        <v/>
      </c>
      <c r="N310" s="271" t="str">
        <f>IF('⑦2.変更活動積算内訳（販促）'!N310="","",'⑦2.変更活動積算内訳（販促）'!N310)</f>
        <v/>
      </c>
      <c r="O310" s="271" t="str">
        <f>IF('⑦2.変更活動積算内訳（販促）'!O310="","",'⑦2.変更活動積算内訳（販促）'!O310)</f>
        <v/>
      </c>
      <c r="P310" s="1570"/>
      <c r="Q310" s="252" t="s">
        <v>190</v>
      </c>
      <c r="R310" s="253"/>
      <c r="S310" s="271" t="str">
        <f t="shared" si="208"/>
        <v/>
      </c>
      <c r="T310" s="254" t="str">
        <f t="shared" si="209"/>
        <v/>
      </c>
      <c r="U310" s="254" t="str">
        <f t="shared" si="210"/>
        <v/>
      </c>
      <c r="V310" s="254" t="str">
        <f t="shared" si="211"/>
        <v/>
      </c>
      <c r="W310" s="1171"/>
      <c r="X310" s="1168"/>
      <c r="Y310" s="1169"/>
      <c r="Z310" s="237"/>
    </row>
    <row r="311" spans="2:27" ht="19.5" hidden="1" customHeight="1">
      <c r="B311" s="1176"/>
      <c r="C311" s="255" t="s">
        <v>191</v>
      </c>
      <c r="D311" s="253"/>
      <c r="E311" s="271">
        <f t="shared" si="206"/>
        <v>0</v>
      </c>
      <c r="F311" s="271" t="str">
        <f>IF('①7.積算内訳（販促）'!F310="","",'①7.積算内訳（販促）'!F310)</f>
        <v/>
      </c>
      <c r="G311" s="271" t="str">
        <f>IF('①7.積算内訳（販促）'!G310="","",'①7.積算内訳（販促）'!G310)</f>
        <v/>
      </c>
      <c r="H311" s="657" t="str">
        <f>IF('①7.積算内訳（販促）'!H310="","",'①7.積算内訳（販促）'!H310)</f>
        <v/>
      </c>
      <c r="I311" s="1570"/>
      <c r="J311" s="255" t="s">
        <v>191</v>
      </c>
      <c r="K311" s="253"/>
      <c r="L311" s="271" t="str">
        <f t="shared" si="207"/>
        <v/>
      </c>
      <c r="M311" s="271" t="str">
        <f>IF('⑦2.変更活動積算内訳（販促）'!M311="","",'⑦2.変更活動積算内訳（販促）'!M311)</f>
        <v/>
      </c>
      <c r="N311" s="271" t="str">
        <f>IF('⑦2.変更活動積算内訳（販促）'!N311="","",'⑦2.変更活動積算内訳（販促）'!N311)</f>
        <v/>
      </c>
      <c r="O311" s="271" t="str">
        <f>IF('⑦2.変更活動積算内訳（販促）'!O311="","",'⑦2.変更活動積算内訳（販促）'!O311)</f>
        <v/>
      </c>
      <c r="P311" s="1570"/>
      <c r="Q311" s="255" t="s">
        <v>191</v>
      </c>
      <c r="R311" s="253"/>
      <c r="S311" s="271" t="str">
        <f t="shared" si="208"/>
        <v/>
      </c>
      <c r="T311" s="254" t="str">
        <f t="shared" si="209"/>
        <v/>
      </c>
      <c r="U311" s="254" t="str">
        <f t="shared" si="210"/>
        <v/>
      </c>
      <c r="V311" s="254" t="str">
        <f t="shared" si="211"/>
        <v/>
      </c>
      <c r="W311" s="1171"/>
      <c r="X311" s="1168"/>
      <c r="Y311" s="1169"/>
      <c r="Z311" s="237"/>
    </row>
    <row r="312" spans="2:27" ht="19.5" hidden="1" customHeight="1">
      <c r="B312" s="1176"/>
      <c r="C312" s="252" t="s">
        <v>192</v>
      </c>
      <c r="D312" s="253"/>
      <c r="E312" s="271">
        <f t="shared" si="206"/>
        <v>0</v>
      </c>
      <c r="F312" s="271" t="str">
        <f>IF('①7.積算内訳（販促）'!F311="","",'①7.積算内訳（販促）'!F311)</f>
        <v/>
      </c>
      <c r="G312" s="271" t="str">
        <f>IF('①7.積算内訳（販促）'!G311="","",'①7.積算内訳（販促）'!G311)</f>
        <v/>
      </c>
      <c r="H312" s="657" t="str">
        <f>IF('①7.積算内訳（販促）'!H311="","",'①7.積算内訳（販促）'!H311)</f>
        <v/>
      </c>
      <c r="I312" s="1570"/>
      <c r="J312" s="252" t="s">
        <v>192</v>
      </c>
      <c r="K312" s="253"/>
      <c r="L312" s="271" t="str">
        <f t="shared" si="207"/>
        <v/>
      </c>
      <c r="M312" s="271" t="str">
        <f>IF('⑦2.変更活動積算内訳（販促）'!M312="","",'⑦2.変更活動積算内訳（販促）'!M312)</f>
        <v/>
      </c>
      <c r="N312" s="271" t="str">
        <f>IF('⑦2.変更活動積算内訳（販促）'!N312="","",'⑦2.変更活動積算内訳（販促）'!N312)</f>
        <v/>
      </c>
      <c r="O312" s="271" t="str">
        <f>IF('⑦2.変更活動積算内訳（販促）'!O312="","",'⑦2.変更活動積算内訳（販促）'!O312)</f>
        <v/>
      </c>
      <c r="P312" s="1570"/>
      <c r="Q312" s="252" t="s">
        <v>192</v>
      </c>
      <c r="R312" s="253"/>
      <c r="S312" s="271" t="str">
        <f t="shared" si="208"/>
        <v/>
      </c>
      <c r="T312" s="254" t="str">
        <f t="shared" si="209"/>
        <v/>
      </c>
      <c r="U312" s="254" t="str">
        <f t="shared" si="210"/>
        <v/>
      </c>
      <c r="V312" s="254" t="str">
        <f t="shared" si="211"/>
        <v/>
      </c>
      <c r="W312" s="1171"/>
      <c r="X312" s="1168"/>
      <c r="Y312" s="1169"/>
      <c r="Z312" s="240"/>
      <c r="AA312" s="213"/>
    </row>
    <row r="313" spans="2:27" ht="19.5" hidden="1" customHeight="1">
      <c r="B313" s="1176"/>
      <c r="C313" s="252" t="s">
        <v>193</v>
      </c>
      <c r="D313" s="253"/>
      <c r="E313" s="271">
        <f t="shared" si="206"/>
        <v>0</v>
      </c>
      <c r="F313" s="658" t="str">
        <f>IF('①7.積算内訳（販促）'!F312="","",'①7.積算内訳（販促）'!F312)</f>
        <v/>
      </c>
      <c r="G313" s="658" t="str">
        <f>IF('①7.積算内訳（販促）'!G312="","",'①7.積算内訳（販促）'!G312)</f>
        <v/>
      </c>
      <c r="H313" s="657" t="str">
        <f>IF('①7.積算内訳（販促）'!H312="","",'①7.積算内訳（販促）'!H312)</f>
        <v/>
      </c>
      <c r="I313" s="1570"/>
      <c r="J313" s="252" t="s">
        <v>193</v>
      </c>
      <c r="K313" s="253"/>
      <c r="L313" s="271" t="str">
        <f t="shared" si="207"/>
        <v/>
      </c>
      <c r="M313" s="658" t="str">
        <f>IF('⑦2.変更活動積算内訳（販促）'!M313="","",'⑦2.変更活動積算内訳（販促）'!M313)</f>
        <v/>
      </c>
      <c r="N313" s="658" t="str">
        <f>IF('⑦2.変更活動積算内訳（販促）'!N313="","",'⑦2.変更活動積算内訳（販促）'!N313)</f>
        <v/>
      </c>
      <c r="O313" s="658" t="str">
        <f>IF('⑦2.変更活動積算内訳（販促）'!O313="","",'⑦2.変更活動積算内訳（販促）'!O313)</f>
        <v/>
      </c>
      <c r="P313" s="1570"/>
      <c r="Q313" s="252" t="s">
        <v>193</v>
      </c>
      <c r="R313" s="253"/>
      <c r="S313" s="271" t="str">
        <f t="shared" si="208"/>
        <v/>
      </c>
      <c r="T313" s="256" t="str">
        <f t="shared" si="209"/>
        <v/>
      </c>
      <c r="U313" s="256" t="str">
        <f t="shared" si="210"/>
        <v/>
      </c>
      <c r="V313" s="256" t="str">
        <f t="shared" si="211"/>
        <v/>
      </c>
      <c r="W313" s="1171"/>
      <c r="X313" s="1168"/>
      <c r="Y313" s="1169"/>
      <c r="Z313" s="240"/>
      <c r="AA313" s="213"/>
    </row>
    <row r="314" spans="2:27" ht="19.5" hidden="1" customHeight="1">
      <c r="B314" s="1176"/>
      <c r="C314" s="257" t="s">
        <v>194</v>
      </c>
      <c r="D314" s="253"/>
      <c r="E314" s="271">
        <f t="shared" si="206"/>
        <v>0</v>
      </c>
      <c r="F314" s="271" t="str">
        <f>IF('①7.積算内訳（販促）'!F313="","",'①7.積算内訳（販促）'!F313)</f>
        <v/>
      </c>
      <c r="G314" s="271" t="str">
        <f>IF('①7.積算内訳（販促）'!G313="","",'①7.積算内訳（販促）'!G313)</f>
        <v/>
      </c>
      <c r="H314" s="657" t="str">
        <f>IF('①7.積算内訳（販促）'!H313="","",'①7.積算内訳（販促）'!H313)</f>
        <v/>
      </c>
      <c r="I314" s="1570"/>
      <c r="J314" s="257" t="s">
        <v>194</v>
      </c>
      <c r="K314" s="253"/>
      <c r="L314" s="271" t="str">
        <f t="shared" si="207"/>
        <v/>
      </c>
      <c r="M314" s="271" t="str">
        <f>IF('⑦2.変更活動積算内訳（販促）'!M314="","",'⑦2.変更活動積算内訳（販促）'!M314)</f>
        <v/>
      </c>
      <c r="N314" s="271" t="str">
        <f>IF('⑦2.変更活動積算内訳（販促）'!N314="","",'⑦2.変更活動積算内訳（販促）'!N314)</f>
        <v/>
      </c>
      <c r="O314" s="271" t="str">
        <f>IF('⑦2.変更活動積算内訳（販促）'!O314="","",'⑦2.変更活動積算内訳（販促）'!O314)</f>
        <v/>
      </c>
      <c r="P314" s="1570"/>
      <c r="Q314" s="257" t="s">
        <v>194</v>
      </c>
      <c r="R314" s="253"/>
      <c r="S314" s="271" t="str">
        <f t="shared" si="208"/>
        <v/>
      </c>
      <c r="T314" s="254" t="str">
        <f t="shared" si="209"/>
        <v/>
      </c>
      <c r="U314" s="254" t="str">
        <f t="shared" si="210"/>
        <v/>
      </c>
      <c r="V314" s="254" t="str">
        <f t="shared" si="211"/>
        <v/>
      </c>
      <c r="W314" s="1171"/>
      <c r="X314" s="1168"/>
      <c r="Y314" s="1169"/>
      <c r="Z314" s="240"/>
      <c r="AA314" s="213"/>
    </row>
    <row r="315" spans="2:27" ht="19.5" hidden="1" customHeight="1">
      <c r="B315" s="1176"/>
      <c r="C315" s="252" t="s">
        <v>195</v>
      </c>
      <c r="D315" s="253"/>
      <c r="E315" s="271">
        <f t="shared" si="206"/>
        <v>0</v>
      </c>
      <c r="F315" s="271" t="str">
        <f>IF('①7.積算内訳（販促）'!F314="","",'①7.積算内訳（販促）'!F314)</f>
        <v/>
      </c>
      <c r="G315" s="271" t="str">
        <f>IF('①7.積算内訳（販促）'!G314="","",'①7.積算内訳（販促）'!G314)</f>
        <v/>
      </c>
      <c r="H315" s="657" t="str">
        <f>IF('①7.積算内訳（販促）'!H314="","",'①7.積算内訳（販促）'!H314)</f>
        <v/>
      </c>
      <c r="I315" s="1570"/>
      <c r="J315" s="252" t="s">
        <v>195</v>
      </c>
      <c r="K315" s="253"/>
      <c r="L315" s="271" t="str">
        <f t="shared" si="207"/>
        <v/>
      </c>
      <c r="M315" s="271" t="str">
        <f>IF('⑦2.変更活動積算内訳（販促）'!M315="","",'⑦2.変更活動積算内訳（販促）'!M315)</f>
        <v/>
      </c>
      <c r="N315" s="271" t="str">
        <f>IF('⑦2.変更活動積算内訳（販促）'!N315="","",'⑦2.変更活動積算内訳（販促）'!N315)</f>
        <v/>
      </c>
      <c r="O315" s="271" t="str">
        <f>IF('⑦2.変更活動積算内訳（販促）'!O315="","",'⑦2.変更活動積算内訳（販促）'!O315)</f>
        <v/>
      </c>
      <c r="P315" s="1570"/>
      <c r="Q315" s="252" t="s">
        <v>195</v>
      </c>
      <c r="R315" s="253"/>
      <c r="S315" s="271" t="str">
        <f t="shared" si="208"/>
        <v/>
      </c>
      <c r="T315" s="254" t="str">
        <f t="shared" si="209"/>
        <v/>
      </c>
      <c r="U315" s="254" t="str">
        <f t="shared" si="210"/>
        <v/>
      </c>
      <c r="V315" s="254" t="str">
        <f t="shared" si="211"/>
        <v/>
      </c>
      <c r="W315" s="1171"/>
      <c r="X315" s="1168"/>
      <c r="Y315" s="1169"/>
      <c r="Z315" s="240"/>
      <c r="AA315" s="213"/>
    </row>
    <row r="316" spans="2:27" ht="19.5" hidden="1" customHeight="1" thickBot="1">
      <c r="B316" s="1177"/>
      <c r="C316" s="258" t="s">
        <v>196</v>
      </c>
      <c r="D316" s="662" t="str">
        <f>IF('①7.積算内訳（販促）'!D315="","",'①7.積算内訳（販促）'!D315)</f>
        <v/>
      </c>
      <c r="E316" s="277">
        <f>SUM(F316:H316)</f>
        <v>0</v>
      </c>
      <c r="F316" s="272" t="str">
        <f>IF('①7.積算内訳（販促）'!F315="","",'①7.積算内訳（販促）'!F315)</f>
        <v/>
      </c>
      <c r="G316" s="272" t="str">
        <f>IF('①7.積算内訳（販促）'!G315="","",'①7.積算内訳（販促）'!G315)</f>
        <v/>
      </c>
      <c r="H316" s="659" t="str">
        <f>IF('①7.積算内訳（販促）'!H315="","",'①7.積算内訳（販促）'!H315)</f>
        <v/>
      </c>
      <c r="I316" s="1571"/>
      <c r="J316" s="258" t="s">
        <v>196</v>
      </c>
      <c r="K316" s="259"/>
      <c r="L316" s="277" t="str">
        <f t="shared" si="207"/>
        <v/>
      </c>
      <c r="M316" s="272" t="str">
        <f>IF('⑦2.変更活動積算内訳（販促）'!M316="","",'⑦2.変更活動積算内訳（販促）'!M316)</f>
        <v/>
      </c>
      <c r="N316" s="272" t="str">
        <f>IF('⑦2.変更活動積算内訳（販促）'!N316="","",'⑦2.変更活動積算内訳（販促）'!N316)</f>
        <v/>
      </c>
      <c r="O316" s="272" t="str">
        <f>IF('⑦2.変更活動積算内訳（販促）'!O316="","",'⑦2.変更活動積算内訳（販促）'!O316)</f>
        <v/>
      </c>
      <c r="P316" s="1571"/>
      <c r="Q316" s="258" t="s">
        <v>196</v>
      </c>
      <c r="R316" s="259"/>
      <c r="S316" s="272" t="str">
        <f t="shared" si="208"/>
        <v/>
      </c>
      <c r="T316" s="260" t="str">
        <f t="shared" si="209"/>
        <v/>
      </c>
      <c r="U316" s="260" t="str">
        <f t="shared" si="210"/>
        <v/>
      </c>
      <c r="V316" s="260" t="str">
        <f t="shared" si="211"/>
        <v/>
      </c>
      <c r="W316" s="1171"/>
      <c r="X316" s="1203"/>
      <c r="Y316" s="1204"/>
      <c r="Z316" s="240"/>
      <c r="AA316" s="213"/>
    </row>
    <row r="317" spans="2:27" ht="37.5" hidden="1" customHeight="1">
      <c r="B317" s="268" t="str">
        <f>IF('①4.事業内容（販促）'!B36="","",'①4.事業内容（販促）'!B36)</f>
        <v/>
      </c>
      <c r="C317" s="1199" t="str">
        <f>IF('①4.事業内容（販促）'!C36="","",'①4.事業内容（販促）'!C36)</f>
        <v/>
      </c>
      <c r="D317" s="1200"/>
      <c r="E317" s="269">
        <f>SUM(E318:E326)</f>
        <v>0</v>
      </c>
      <c r="F317" s="269">
        <f>SUM(F318:F326)</f>
        <v>0</v>
      </c>
      <c r="G317" s="269">
        <f>SUM(G318:G326)</f>
        <v>0</v>
      </c>
      <c r="H317" s="661">
        <f>SUM(H318:H326)</f>
        <v>0</v>
      </c>
      <c r="I317" s="664" t="str">
        <f>IF(B317="","",IF(I318="中止","",B317))</f>
        <v/>
      </c>
      <c r="J317" s="1199" t="str">
        <f t="shared" ref="J317" si="212">IF(C317="","",IF(J318="中止","",C317))</f>
        <v/>
      </c>
      <c r="K317" s="1200" t="str">
        <f t="shared" ref="K317" si="213">IF(D317="","",IF(K318="中止","",D317))</f>
        <v/>
      </c>
      <c r="L317" s="269" t="str">
        <f>IF(SUM(L318:L326)=0,"",SUM(L318:L326))</f>
        <v/>
      </c>
      <c r="M317" s="269" t="str">
        <f>IF(SUM(M318:M326)=0,"",SUM(M318:M326))</f>
        <v/>
      </c>
      <c r="N317" s="269" t="str">
        <f>IF(SUM(N318:N326)=0,"",SUM(N318:N326))</f>
        <v/>
      </c>
      <c r="O317" s="269" t="str">
        <f>IF(SUM(O318:O326)=0,"",SUM(O318:O326))</f>
        <v/>
      </c>
      <c r="P317" s="664" t="str">
        <f>IF(I317="","",IF('⑧1.活動計画変更（販促）'!B318="報告済","報告済",I317))</f>
        <v/>
      </c>
      <c r="Q317" s="1187" t="str">
        <f>IF(J317="","",IF('⑧1.活動計画変更（販促）'!C101="変更",'⑧1.活動計画変更（販促）'!D101,IF('⑧1.活動計画変更（販促）'!C101="中止","",'⑧2.変更活動積算内訳（販促）'!J317)))</f>
        <v/>
      </c>
      <c r="R317" s="1188"/>
      <c r="S317" s="269" t="str">
        <f>IF(SUM(S318:S326)=0,"",SUM(S318:S326))</f>
        <v/>
      </c>
      <c r="T317" s="269" t="str">
        <f>IF(SUM(T318:T326)=0,"",SUM(T318:T326))</f>
        <v/>
      </c>
      <c r="U317" s="269" t="str">
        <f>IF(SUM(U318:U326)=0,"",SUM(U318:U326))</f>
        <v/>
      </c>
      <c r="V317" s="269" t="str">
        <f>IF(SUM(V318:V326)=0,"",SUM(V318:V326))</f>
        <v/>
      </c>
      <c r="W317" s="263"/>
      <c r="X317" s="1201"/>
      <c r="Y317" s="1202"/>
      <c r="Z317" s="237"/>
    </row>
    <row r="318" spans="2:27" ht="19.5" hidden="1" customHeight="1">
      <c r="B318" s="1175"/>
      <c r="C318" s="249" t="s">
        <v>188</v>
      </c>
      <c r="D318" s="250"/>
      <c r="E318" s="270">
        <f>SUM(F318:H318)</f>
        <v>0</v>
      </c>
      <c r="F318" s="270" t="str">
        <f>IF('①7.積算内訳（販促）'!F317="","",'①7.積算内訳（販促）'!F317)</f>
        <v/>
      </c>
      <c r="G318" s="270" t="str">
        <f>IF('①7.積算内訳（販促）'!G317="","",'①7.積算内訳（販促）'!G317)</f>
        <v/>
      </c>
      <c r="H318" s="656" t="str">
        <f>IF('①7.積算内訳（販促）'!H317="","",'①7.積算内訳（販促）'!H317)</f>
        <v/>
      </c>
      <c r="I318" s="1569" t="str">
        <f>IF('⑦1.活動計画変更（販促）'!C69="選択","",IF('⑦1.活動計画変更（販促）'!C69="変更",'⑦1.活動計画変更（販促）'!C69,IF('⑦1.活動計画変更（販促）'!C69="中止","中止","")))</f>
        <v/>
      </c>
      <c r="J318" s="249" t="s">
        <v>188</v>
      </c>
      <c r="K318" s="250"/>
      <c r="L318" s="270" t="str">
        <f>IF(SUM(M318:O318)=0,"",SUM(M318:O318))</f>
        <v/>
      </c>
      <c r="M318" s="270" t="str">
        <f>IF('⑦2.変更活動積算内訳（販促）'!M318="","",'⑦2.変更活動積算内訳（販促）'!M318)</f>
        <v/>
      </c>
      <c r="N318" s="270" t="str">
        <f>IF('⑦2.変更活動積算内訳（販促）'!N318="","",'⑦2.変更活動積算内訳（販促）'!N318)</f>
        <v/>
      </c>
      <c r="O318" s="270" t="str">
        <f>IF('⑦2.変更活動積算内訳（販促）'!O318="","",'⑦2.変更活動積算内訳（販促）'!O318)</f>
        <v/>
      </c>
      <c r="P318" s="1569" t="str">
        <f>IF('⑧1.活動計画変更（販促）'!C101="選択","",IF('⑧1.活動計画変更（販促）'!C101="変更",'⑧1.活動計画変更（販促）'!C101,IF('⑧1.活動計画変更（販促）'!C101="中止","中止","")))</f>
        <v/>
      </c>
      <c r="Q318" s="249" t="s">
        <v>188</v>
      </c>
      <c r="R318" s="250"/>
      <c r="S318" s="270" t="str">
        <f>IF(SUM(T318:V318)=0,"",SUM(T318:V318))</f>
        <v/>
      </c>
      <c r="T318" s="251" t="str">
        <f>IF(M318="","",IF(P$318="中止","",M318))</f>
        <v/>
      </c>
      <c r="U318" s="251" t="str">
        <f>IF(N318="","",IF(P$318="中止","",N318))</f>
        <v/>
      </c>
      <c r="V318" s="251" t="str">
        <f>IF(O318="","",IF(P$318="中止","",O318))</f>
        <v/>
      </c>
      <c r="W318" s="1186"/>
      <c r="X318" s="1173"/>
      <c r="Y318" s="1174"/>
      <c r="Z318" s="240"/>
      <c r="AA318" s="213"/>
    </row>
    <row r="319" spans="2:27" ht="19.5" hidden="1" customHeight="1">
      <c r="B319" s="1176"/>
      <c r="C319" s="252" t="s">
        <v>189</v>
      </c>
      <c r="D319" s="253"/>
      <c r="E319" s="271">
        <f t="shared" ref="E319:E325" si="214">SUM(F319:H319)</f>
        <v>0</v>
      </c>
      <c r="F319" s="271" t="str">
        <f>IF('①7.積算内訳（販促）'!F318="","",'①7.積算内訳（販促）'!F318)</f>
        <v/>
      </c>
      <c r="G319" s="271" t="str">
        <f>IF('①7.積算内訳（販促）'!G318="","",'①7.積算内訳（販促）'!G318)</f>
        <v/>
      </c>
      <c r="H319" s="657" t="str">
        <f>IF('①7.積算内訳（販促）'!H318="","",'①7.積算内訳（販促）'!H318)</f>
        <v/>
      </c>
      <c r="I319" s="1570"/>
      <c r="J319" s="252" t="s">
        <v>189</v>
      </c>
      <c r="K319" s="253"/>
      <c r="L319" s="271" t="str">
        <f t="shared" ref="L319:L326" si="215">IF(SUM(M319:O319)=0,"",SUM(M319:O319))</f>
        <v/>
      </c>
      <c r="M319" s="271" t="str">
        <f>IF('⑦2.変更活動積算内訳（販促）'!M319="","",'⑦2.変更活動積算内訳（販促）'!M319)</f>
        <v/>
      </c>
      <c r="N319" s="271" t="str">
        <f>IF('⑦2.変更活動積算内訳（販促）'!N319="","",'⑦2.変更活動積算内訳（販促）'!N319)</f>
        <v/>
      </c>
      <c r="O319" s="271" t="str">
        <f>IF('⑦2.変更活動積算内訳（販促）'!O319="","",'⑦2.変更活動積算内訳（販促）'!O319)</f>
        <v/>
      </c>
      <c r="P319" s="1570"/>
      <c r="Q319" s="252" t="s">
        <v>189</v>
      </c>
      <c r="R319" s="253"/>
      <c r="S319" s="271" t="str">
        <f t="shared" ref="S319:S326" si="216">IF(SUM(T319:V319)=0,"",SUM(T319:V319))</f>
        <v/>
      </c>
      <c r="T319" s="254" t="str">
        <f t="shared" ref="T319:T326" si="217">IF(M319="","",IF(P$318="中止","",M319))</f>
        <v/>
      </c>
      <c r="U319" s="254" t="str">
        <f t="shared" ref="U319:U326" si="218">IF(N319="","",IF(P$318="中止","",N319))</f>
        <v/>
      </c>
      <c r="V319" s="254" t="str">
        <f t="shared" ref="V319:V326" si="219">IF(O319="","",IF(P$318="中止","",O319))</f>
        <v/>
      </c>
      <c r="W319" s="1171"/>
      <c r="X319" s="1168"/>
      <c r="Y319" s="1169"/>
      <c r="Z319" s="237"/>
    </row>
    <row r="320" spans="2:27" ht="19.5" hidden="1" customHeight="1">
      <c r="B320" s="1176"/>
      <c r="C320" s="252" t="s">
        <v>190</v>
      </c>
      <c r="D320" s="253"/>
      <c r="E320" s="271">
        <f t="shared" si="214"/>
        <v>0</v>
      </c>
      <c r="F320" s="271" t="str">
        <f>IF('①7.積算内訳（販促）'!F319="","",'①7.積算内訳（販促）'!F319)</f>
        <v/>
      </c>
      <c r="G320" s="271" t="str">
        <f>IF('①7.積算内訳（販促）'!G319="","",'①7.積算内訳（販促）'!G319)</f>
        <v/>
      </c>
      <c r="H320" s="657" t="str">
        <f>IF('①7.積算内訳（販促）'!H319="","",'①7.積算内訳（販促）'!H319)</f>
        <v/>
      </c>
      <c r="I320" s="1570"/>
      <c r="J320" s="252" t="s">
        <v>190</v>
      </c>
      <c r="K320" s="253"/>
      <c r="L320" s="271" t="str">
        <f t="shared" si="215"/>
        <v/>
      </c>
      <c r="M320" s="271" t="str">
        <f>IF('⑦2.変更活動積算内訳（販促）'!M320="","",'⑦2.変更活動積算内訳（販促）'!M320)</f>
        <v/>
      </c>
      <c r="N320" s="271" t="str">
        <f>IF('⑦2.変更活動積算内訳（販促）'!N320="","",'⑦2.変更活動積算内訳（販促）'!N320)</f>
        <v/>
      </c>
      <c r="O320" s="271" t="str">
        <f>IF('⑦2.変更活動積算内訳（販促）'!O320="","",'⑦2.変更活動積算内訳（販促）'!O320)</f>
        <v/>
      </c>
      <c r="P320" s="1570"/>
      <c r="Q320" s="252" t="s">
        <v>190</v>
      </c>
      <c r="R320" s="253"/>
      <c r="S320" s="271" t="str">
        <f t="shared" si="216"/>
        <v/>
      </c>
      <c r="T320" s="254" t="str">
        <f t="shared" si="217"/>
        <v/>
      </c>
      <c r="U320" s="254" t="str">
        <f t="shared" si="218"/>
        <v/>
      </c>
      <c r="V320" s="254" t="str">
        <f t="shared" si="219"/>
        <v/>
      </c>
      <c r="W320" s="1171"/>
      <c r="X320" s="1168"/>
      <c r="Y320" s="1169"/>
      <c r="Z320" s="237"/>
    </row>
    <row r="321" spans="2:27" ht="19.5" hidden="1" customHeight="1">
      <c r="B321" s="1176"/>
      <c r="C321" s="255" t="s">
        <v>191</v>
      </c>
      <c r="D321" s="253"/>
      <c r="E321" s="271">
        <f t="shared" si="214"/>
        <v>0</v>
      </c>
      <c r="F321" s="271" t="str">
        <f>IF('①7.積算内訳（販促）'!F320="","",'①7.積算内訳（販促）'!F320)</f>
        <v/>
      </c>
      <c r="G321" s="271" t="str">
        <f>IF('①7.積算内訳（販促）'!G320="","",'①7.積算内訳（販促）'!G320)</f>
        <v/>
      </c>
      <c r="H321" s="657" t="str">
        <f>IF('①7.積算内訳（販促）'!H320="","",'①7.積算内訳（販促）'!H320)</f>
        <v/>
      </c>
      <c r="I321" s="1570"/>
      <c r="J321" s="255" t="s">
        <v>191</v>
      </c>
      <c r="K321" s="253"/>
      <c r="L321" s="271" t="str">
        <f t="shared" si="215"/>
        <v/>
      </c>
      <c r="M321" s="271" t="str">
        <f>IF('⑦2.変更活動積算内訳（販促）'!M321="","",'⑦2.変更活動積算内訳（販促）'!M321)</f>
        <v/>
      </c>
      <c r="N321" s="271" t="str">
        <f>IF('⑦2.変更活動積算内訳（販促）'!N321="","",'⑦2.変更活動積算内訳（販促）'!N321)</f>
        <v/>
      </c>
      <c r="O321" s="271" t="str">
        <f>IF('⑦2.変更活動積算内訳（販促）'!O321="","",'⑦2.変更活動積算内訳（販促）'!O321)</f>
        <v/>
      </c>
      <c r="P321" s="1570"/>
      <c r="Q321" s="255" t="s">
        <v>191</v>
      </c>
      <c r="R321" s="253"/>
      <c r="S321" s="271" t="str">
        <f t="shared" si="216"/>
        <v/>
      </c>
      <c r="T321" s="254" t="str">
        <f t="shared" si="217"/>
        <v/>
      </c>
      <c r="U321" s="254" t="str">
        <f t="shared" si="218"/>
        <v/>
      </c>
      <c r="V321" s="254" t="str">
        <f t="shared" si="219"/>
        <v/>
      </c>
      <c r="W321" s="1171"/>
      <c r="X321" s="1168"/>
      <c r="Y321" s="1169"/>
      <c r="Z321" s="237"/>
    </row>
    <row r="322" spans="2:27" ht="19.5" hidden="1" customHeight="1">
      <c r="B322" s="1176"/>
      <c r="C322" s="252" t="s">
        <v>192</v>
      </c>
      <c r="D322" s="253"/>
      <c r="E322" s="271">
        <f t="shared" si="214"/>
        <v>0</v>
      </c>
      <c r="F322" s="271" t="str">
        <f>IF('①7.積算内訳（販促）'!F321="","",'①7.積算内訳（販促）'!F321)</f>
        <v/>
      </c>
      <c r="G322" s="271" t="str">
        <f>IF('①7.積算内訳（販促）'!G321="","",'①7.積算内訳（販促）'!G321)</f>
        <v/>
      </c>
      <c r="H322" s="657" t="str">
        <f>IF('①7.積算内訳（販促）'!H321="","",'①7.積算内訳（販促）'!H321)</f>
        <v/>
      </c>
      <c r="I322" s="1570"/>
      <c r="J322" s="252" t="s">
        <v>192</v>
      </c>
      <c r="K322" s="253"/>
      <c r="L322" s="271" t="str">
        <f t="shared" si="215"/>
        <v/>
      </c>
      <c r="M322" s="271" t="str">
        <f>IF('⑦2.変更活動積算内訳（販促）'!M322="","",'⑦2.変更活動積算内訳（販促）'!M322)</f>
        <v/>
      </c>
      <c r="N322" s="271" t="str">
        <f>IF('⑦2.変更活動積算内訳（販促）'!N322="","",'⑦2.変更活動積算内訳（販促）'!N322)</f>
        <v/>
      </c>
      <c r="O322" s="271" t="str">
        <f>IF('⑦2.変更活動積算内訳（販促）'!O322="","",'⑦2.変更活動積算内訳（販促）'!O322)</f>
        <v/>
      </c>
      <c r="P322" s="1570"/>
      <c r="Q322" s="252" t="s">
        <v>192</v>
      </c>
      <c r="R322" s="253"/>
      <c r="S322" s="271" t="str">
        <f t="shared" si="216"/>
        <v/>
      </c>
      <c r="T322" s="254" t="str">
        <f t="shared" si="217"/>
        <v/>
      </c>
      <c r="U322" s="254" t="str">
        <f t="shared" si="218"/>
        <v/>
      </c>
      <c r="V322" s="254" t="str">
        <f t="shared" si="219"/>
        <v/>
      </c>
      <c r="W322" s="1171"/>
      <c r="X322" s="1168"/>
      <c r="Y322" s="1169"/>
      <c r="Z322" s="240"/>
      <c r="AA322" s="213"/>
    </row>
    <row r="323" spans="2:27" ht="19.5" hidden="1" customHeight="1">
      <c r="B323" s="1176"/>
      <c r="C323" s="252" t="s">
        <v>193</v>
      </c>
      <c r="D323" s="253"/>
      <c r="E323" s="271">
        <f t="shared" si="214"/>
        <v>0</v>
      </c>
      <c r="F323" s="658" t="str">
        <f>IF('①7.積算内訳（販促）'!F322="","",'①7.積算内訳（販促）'!F322)</f>
        <v/>
      </c>
      <c r="G323" s="658" t="str">
        <f>IF('①7.積算内訳（販促）'!G322="","",'①7.積算内訳（販促）'!G322)</f>
        <v/>
      </c>
      <c r="H323" s="657" t="str">
        <f>IF('①7.積算内訳（販促）'!H322="","",'①7.積算内訳（販促）'!H322)</f>
        <v/>
      </c>
      <c r="I323" s="1570"/>
      <c r="J323" s="252" t="s">
        <v>193</v>
      </c>
      <c r="K323" s="253"/>
      <c r="L323" s="271" t="str">
        <f t="shared" si="215"/>
        <v/>
      </c>
      <c r="M323" s="658" t="str">
        <f>IF('⑦2.変更活動積算内訳（販促）'!M323="","",'⑦2.変更活動積算内訳（販促）'!M323)</f>
        <v/>
      </c>
      <c r="N323" s="658" t="str">
        <f>IF('⑦2.変更活動積算内訳（販促）'!N323="","",'⑦2.変更活動積算内訳（販促）'!N323)</f>
        <v/>
      </c>
      <c r="O323" s="658" t="str">
        <f>IF('⑦2.変更活動積算内訳（販促）'!O323="","",'⑦2.変更活動積算内訳（販促）'!O323)</f>
        <v/>
      </c>
      <c r="P323" s="1570"/>
      <c r="Q323" s="252" t="s">
        <v>193</v>
      </c>
      <c r="R323" s="253"/>
      <c r="S323" s="271" t="str">
        <f t="shared" si="216"/>
        <v/>
      </c>
      <c r="T323" s="256" t="str">
        <f t="shared" si="217"/>
        <v/>
      </c>
      <c r="U323" s="256" t="str">
        <f t="shared" si="218"/>
        <v/>
      </c>
      <c r="V323" s="256" t="str">
        <f t="shared" si="219"/>
        <v/>
      </c>
      <c r="W323" s="1171"/>
      <c r="X323" s="1191"/>
      <c r="Y323" s="1192"/>
      <c r="Z323" s="240"/>
      <c r="AA323" s="213"/>
    </row>
    <row r="324" spans="2:27" ht="19.5" hidden="1" customHeight="1">
      <c r="B324" s="1176"/>
      <c r="C324" s="257" t="s">
        <v>194</v>
      </c>
      <c r="D324" s="253"/>
      <c r="E324" s="271">
        <f t="shared" si="214"/>
        <v>0</v>
      </c>
      <c r="F324" s="271" t="str">
        <f>IF('①7.積算内訳（販促）'!F323="","",'①7.積算内訳（販促）'!F323)</f>
        <v/>
      </c>
      <c r="G324" s="271" t="str">
        <f>IF('①7.積算内訳（販促）'!G323="","",'①7.積算内訳（販促）'!G323)</f>
        <v/>
      </c>
      <c r="H324" s="657" t="str">
        <f>IF('①7.積算内訳（販促）'!H323="","",'①7.積算内訳（販促）'!H323)</f>
        <v/>
      </c>
      <c r="I324" s="1570"/>
      <c r="J324" s="257" t="s">
        <v>194</v>
      </c>
      <c r="K324" s="253"/>
      <c r="L324" s="271" t="str">
        <f t="shared" si="215"/>
        <v/>
      </c>
      <c r="M324" s="271" t="str">
        <f>IF('⑦2.変更活動積算内訳（販促）'!M324="","",'⑦2.変更活動積算内訳（販促）'!M324)</f>
        <v/>
      </c>
      <c r="N324" s="271" t="str">
        <f>IF('⑦2.変更活動積算内訳（販促）'!N324="","",'⑦2.変更活動積算内訳（販促）'!N324)</f>
        <v/>
      </c>
      <c r="O324" s="271" t="str">
        <f>IF('⑦2.変更活動積算内訳（販促）'!O324="","",'⑦2.変更活動積算内訳（販促）'!O324)</f>
        <v/>
      </c>
      <c r="P324" s="1570"/>
      <c r="Q324" s="257" t="s">
        <v>194</v>
      </c>
      <c r="R324" s="253"/>
      <c r="S324" s="271" t="str">
        <f t="shared" si="216"/>
        <v/>
      </c>
      <c r="T324" s="254" t="str">
        <f t="shared" si="217"/>
        <v/>
      </c>
      <c r="U324" s="254" t="str">
        <f t="shared" si="218"/>
        <v/>
      </c>
      <c r="V324" s="254" t="str">
        <f t="shared" si="219"/>
        <v/>
      </c>
      <c r="W324" s="1171"/>
      <c r="X324" s="1168"/>
      <c r="Y324" s="1169"/>
      <c r="Z324" s="240"/>
      <c r="AA324" s="213"/>
    </row>
    <row r="325" spans="2:27" ht="19.5" hidden="1" customHeight="1">
      <c r="B325" s="1176"/>
      <c r="C325" s="252" t="s">
        <v>195</v>
      </c>
      <c r="D325" s="253"/>
      <c r="E325" s="271">
        <f t="shared" si="214"/>
        <v>0</v>
      </c>
      <c r="F325" s="271" t="str">
        <f>IF('①7.積算内訳（販促）'!F324="","",'①7.積算内訳（販促）'!F324)</f>
        <v/>
      </c>
      <c r="G325" s="271" t="str">
        <f>IF('①7.積算内訳（販促）'!G324="","",'①7.積算内訳（販促）'!G324)</f>
        <v/>
      </c>
      <c r="H325" s="657" t="str">
        <f>IF('①7.積算内訳（販促）'!H324="","",'①7.積算内訳（販促）'!H324)</f>
        <v/>
      </c>
      <c r="I325" s="1570"/>
      <c r="J325" s="252" t="s">
        <v>195</v>
      </c>
      <c r="K325" s="253"/>
      <c r="L325" s="271" t="str">
        <f t="shared" si="215"/>
        <v/>
      </c>
      <c r="M325" s="271" t="str">
        <f>IF('⑦2.変更活動積算内訳（販促）'!M325="","",'⑦2.変更活動積算内訳（販促）'!M325)</f>
        <v/>
      </c>
      <c r="N325" s="271" t="str">
        <f>IF('⑦2.変更活動積算内訳（販促）'!N325="","",'⑦2.変更活動積算内訳（販促）'!N325)</f>
        <v/>
      </c>
      <c r="O325" s="271" t="str">
        <f>IF('⑦2.変更活動積算内訳（販促）'!O325="","",'⑦2.変更活動積算内訳（販促）'!O325)</f>
        <v/>
      </c>
      <c r="P325" s="1570"/>
      <c r="Q325" s="252" t="s">
        <v>195</v>
      </c>
      <c r="R325" s="253"/>
      <c r="S325" s="271" t="str">
        <f t="shared" si="216"/>
        <v/>
      </c>
      <c r="T325" s="254" t="str">
        <f t="shared" si="217"/>
        <v/>
      </c>
      <c r="U325" s="254" t="str">
        <f t="shared" si="218"/>
        <v/>
      </c>
      <c r="V325" s="254" t="str">
        <f t="shared" si="219"/>
        <v/>
      </c>
      <c r="W325" s="1171"/>
      <c r="X325" s="1168"/>
      <c r="Y325" s="1169"/>
      <c r="Z325" s="240"/>
      <c r="AA325" s="213"/>
    </row>
    <row r="326" spans="2:27" ht="19.5" hidden="1" customHeight="1" thickBot="1">
      <c r="B326" s="1177"/>
      <c r="C326" s="258" t="s">
        <v>196</v>
      </c>
      <c r="D326" s="662" t="str">
        <f>IF('①7.積算内訳（販促）'!D325="","",'①7.積算内訳（販促）'!D325)</f>
        <v/>
      </c>
      <c r="E326" s="272">
        <f>SUM(F326:H326)</f>
        <v>0</v>
      </c>
      <c r="F326" s="272" t="str">
        <f>IF('①7.積算内訳（販促）'!F325="","",'①7.積算内訳（販促）'!F325)</f>
        <v/>
      </c>
      <c r="G326" s="272" t="str">
        <f>IF('①7.積算内訳（販促）'!G325="","",'①7.積算内訳（販促）'!G325)</f>
        <v/>
      </c>
      <c r="H326" s="659" t="str">
        <f>IF('①7.積算内訳（販促）'!H325="","",'①7.積算内訳（販促）'!H325)</f>
        <v/>
      </c>
      <c r="I326" s="1571"/>
      <c r="J326" s="258" t="s">
        <v>196</v>
      </c>
      <c r="K326" s="259"/>
      <c r="L326" s="272" t="str">
        <f t="shared" si="215"/>
        <v/>
      </c>
      <c r="M326" s="272" t="str">
        <f>IF('⑦2.変更活動積算内訳（販促）'!M326="","",'⑦2.変更活動積算内訳（販促）'!M326)</f>
        <v/>
      </c>
      <c r="N326" s="272" t="str">
        <f>IF('⑦2.変更活動積算内訳（販促）'!N326="","",'⑦2.変更活動積算内訳（販促）'!N326)</f>
        <v/>
      </c>
      <c r="O326" s="272" t="str">
        <f>IF('⑦2.変更活動積算内訳（販促）'!O326="","",'⑦2.変更活動積算内訳（販促）'!O326)</f>
        <v/>
      </c>
      <c r="P326" s="1571"/>
      <c r="Q326" s="258" t="s">
        <v>196</v>
      </c>
      <c r="R326" s="259"/>
      <c r="S326" s="272" t="str">
        <f t="shared" si="216"/>
        <v/>
      </c>
      <c r="T326" s="260" t="str">
        <f t="shared" si="217"/>
        <v/>
      </c>
      <c r="U326" s="260" t="str">
        <f t="shared" si="218"/>
        <v/>
      </c>
      <c r="V326" s="260" t="str">
        <f t="shared" si="219"/>
        <v/>
      </c>
      <c r="W326" s="1172"/>
      <c r="X326" s="1189"/>
      <c r="Y326" s="1190"/>
      <c r="Z326" s="240"/>
      <c r="AA326" s="213"/>
    </row>
    <row r="327" spans="2:27" ht="37.5" hidden="1" customHeight="1">
      <c r="B327" s="368" t="str">
        <f>IF('①4.事業内容（販促）'!B37="","",'①4.事業内容（販促）'!B37)</f>
        <v/>
      </c>
      <c r="C327" s="1199" t="str">
        <f>IF('①4.事業内容（販促）'!C37="","",'①4.事業内容（販促）'!C37)</f>
        <v/>
      </c>
      <c r="D327" s="1200"/>
      <c r="E327" s="267">
        <f>SUM(E328:E336)</f>
        <v>0</v>
      </c>
      <c r="F327" s="267">
        <f>SUM(F328:F336)</f>
        <v>0</v>
      </c>
      <c r="G327" s="267">
        <f>SUM(G328:G336)</f>
        <v>0</v>
      </c>
      <c r="H327" s="660">
        <f>SUM(H328:H336)</f>
        <v>0</v>
      </c>
      <c r="I327" s="664" t="str">
        <f>IF(B327="","",IF(I328="中止","",B327))</f>
        <v/>
      </c>
      <c r="J327" s="1199" t="str">
        <f t="shared" ref="J327" si="220">IF(C327="","",IF(J328="中止","",C327))</f>
        <v/>
      </c>
      <c r="K327" s="1200" t="str">
        <f t="shared" ref="K327" si="221">IF(D327="","",IF(K328="中止","",D327))</f>
        <v/>
      </c>
      <c r="L327" s="267" t="str">
        <f>IF(SUM(L328:L336)=0,"",SUM(L328:L336))</f>
        <v/>
      </c>
      <c r="M327" s="267" t="str">
        <f>IF(SUM(M328:M336)=0,"",SUM(M328:M336))</f>
        <v/>
      </c>
      <c r="N327" s="267" t="str">
        <f>IF(SUM(N328:N336)=0,"",SUM(N328:N336))</f>
        <v/>
      </c>
      <c r="O327" s="267" t="str">
        <f>IF(SUM(O328:O336)=0,"",SUM(O328:O336))</f>
        <v/>
      </c>
      <c r="P327" s="664" t="str">
        <f>IF(I327="","",IF('⑧1.活動計画変更（販促）'!B328="報告済","報告済",I327))</f>
        <v/>
      </c>
      <c r="Q327" s="1187" t="str">
        <f>IF(J327="","",IF('⑧1.活動計画変更（販促）'!C104="変更",'⑧1.活動計画変更（販促）'!D104,IF('⑧1.活動計画変更（販促）'!C104="中止","",'⑧2.変更活動積算内訳（販促）'!J327)))</f>
        <v/>
      </c>
      <c r="R327" s="1188"/>
      <c r="S327" s="269" t="str">
        <f>IF(SUM(S328:S336)=0,"",SUM(S328:S336))</f>
        <v/>
      </c>
      <c r="T327" s="269" t="str">
        <f>IF(SUM(T328:T336)=0,"",SUM(T328:T336))</f>
        <v/>
      </c>
      <c r="U327" s="269" t="str">
        <f>IF(SUM(U328:U336)=0,"",SUM(U328:U336))</f>
        <v/>
      </c>
      <c r="V327" s="269" t="str">
        <f>IF(SUM(V328:V336)=0,"",SUM(V328:V336))</f>
        <v/>
      </c>
      <c r="W327" s="261"/>
      <c r="X327" s="1195"/>
      <c r="Y327" s="1196"/>
      <c r="Z327" s="237"/>
    </row>
    <row r="328" spans="2:27" ht="19.5" hidden="1" customHeight="1">
      <c r="B328" s="1175"/>
      <c r="C328" s="249" t="s">
        <v>188</v>
      </c>
      <c r="D328" s="250"/>
      <c r="E328" s="270">
        <f>SUM(F328:H328)</f>
        <v>0</v>
      </c>
      <c r="F328" s="270" t="str">
        <f>IF('①7.積算内訳（販促）'!F327="","",'①7.積算内訳（販促）'!F327)</f>
        <v/>
      </c>
      <c r="G328" s="270" t="str">
        <f>IF('①7.積算内訳（販促）'!G327="","",'①7.積算内訳（販促）'!G327)</f>
        <v/>
      </c>
      <c r="H328" s="656" t="str">
        <f>IF('①7.積算内訳（販促）'!H327="","",'①7.積算内訳（販促）'!H327)</f>
        <v/>
      </c>
      <c r="I328" s="1569" t="str">
        <f>IF('⑦1.活動計画変更（販促）'!C71="選択","",IF('⑦1.活動計画変更（販促）'!C71="変更",'⑦1.活動計画変更（販促）'!C71,IF('⑦1.活動計画変更（販促）'!C71="中止","中止","")))</f>
        <v/>
      </c>
      <c r="J328" s="249" t="s">
        <v>188</v>
      </c>
      <c r="K328" s="250"/>
      <c r="L328" s="270" t="str">
        <f>IF(SUM(M328:O328)=0,"",SUM(M328:O328))</f>
        <v/>
      </c>
      <c r="M328" s="270" t="str">
        <f>IF('⑦2.変更活動積算内訳（販促）'!M328="","",'⑦2.変更活動積算内訳（販促）'!M328)</f>
        <v/>
      </c>
      <c r="N328" s="270" t="str">
        <f>IF('⑦2.変更活動積算内訳（販促）'!N328="","",'⑦2.変更活動積算内訳（販促）'!N328)</f>
        <v/>
      </c>
      <c r="O328" s="270" t="str">
        <f>IF('⑦2.変更活動積算内訳（販促）'!O328="","",'⑦2.変更活動積算内訳（販促）'!O328)</f>
        <v/>
      </c>
      <c r="P328" s="1569" t="str">
        <f>IF('⑧1.活動計画変更（販促）'!C104="選択","",IF('⑧1.活動計画変更（販促）'!C104="変更",'⑧1.活動計画変更（販促）'!C104,IF('⑧1.活動計画変更（販促）'!C104="中止","中止","")))</f>
        <v/>
      </c>
      <c r="Q328" s="249" t="s">
        <v>188</v>
      </c>
      <c r="R328" s="250"/>
      <c r="S328" s="270" t="str">
        <f>IF(SUM(T328:V328)=0,"",SUM(T328:V328))</f>
        <v/>
      </c>
      <c r="T328" s="251" t="str">
        <f>IF(M328="","",IF(P$328="中止","",M328))</f>
        <v/>
      </c>
      <c r="U328" s="251" t="str">
        <f>IF(N328="","",IF(P$328="中止","",N328))</f>
        <v/>
      </c>
      <c r="V328" s="251" t="str">
        <f>IF(O328="","",IF(P$328="中止","",O328))</f>
        <v/>
      </c>
      <c r="W328" s="1186"/>
      <c r="X328" s="1173"/>
      <c r="Y328" s="1174"/>
      <c r="Z328" s="240"/>
      <c r="AA328" s="213"/>
    </row>
    <row r="329" spans="2:27" ht="19.5" hidden="1" customHeight="1">
      <c r="B329" s="1176"/>
      <c r="C329" s="252" t="s">
        <v>189</v>
      </c>
      <c r="D329" s="253"/>
      <c r="E329" s="271">
        <f t="shared" ref="E329:E335" si="222">SUM(F329:H329)</f>
        <v>0</v>
      </c>
      <c r="F329" s="271" t="str">
        <f>IF('①7.積算内訳（販促）'!F328="","",'①7.積算内訳（販促）'!F328)</f>
        <v/>
      </c>
      <c r="G329" s="271" t="str">
        <f>IF('①7.積算内訳（販促）'!G328="","",'①7.積算内訳（販促）'!G328)</f>
        <v/>
      </c>
      <c r="H329" s="657" t="str">
        <f>IF('①7.積算内訳（販促）'!H328="","",'①7.積算内訳（販促）'!H328)</f>
        <v/>
      </c>
      <c r="I329" s="1570"/>
      <c r="J329" s="252" t="s">
        <v>189</v>
      </c>
      <c r="K329" s="253"/>
      <c r="L329" s="271" t="str">
        <f t="shared" ref="L329:L336" si="223">IF(SUM(M329:O329)=0,"",SUM(M329:O329))</f>
        <v/>
      </c>
      <c r="M329" s="271" t="str">
        <f>IF('⑦2.変更活動積算内訳（販促）'!M329="","",'⑦2.変更活動積算内訳（販促）'!M329)</f>
        <v/>
      </c>
      <c r="N329" s="271" t="str">
        <f>IF('⑦2.変更活動積算内訳（販促）'!N329="","",'⑦2.変更活動積算内訳（販促）'!N329)</f>
        <v/>
      </c>
      <c r="O329" s="271" t="str">
        <f>IF('⑦2.変更活動積算内訳（販促）'!O329="","",'⑦2.変更活動積算内訳（販促）'!O329)</f>
        <v/>
      </c>
      <c r="P329" s="1570"/>
      <c r="Q329" s="252" t="s">
        <v>189</v>
      </c>
      <c r="R329" s="253"/>
      <c r="S329" s="271" t="str">
        <f t="shared" ref="S329:S336" si="224">IF(SUM(T329:V329)=0,"",SUM(T329:V329))</f>
        <v/>
      </c>
      <c r="T329" s="254" t="str">
        <f t="shared" ref="T329:T336" si="225">IF(M329="","",IF(P$328="中止","",M329))</f>
        <v/>
      </c>
      <c r="U329" s="254" t="str">
        <f t="shared" ref="U329:U336" si="226">IF(N329="","",IF(P$328="中止","",N329))</f>
        <v/>
      </c>
      <c r="V329" s="254" t="str">
        <f t="shared" ref="V329:V336" si="227">IF(O329="","",IF(P$328="中止","",O329))</f>
        <v/>
      </c>
      <c r="W329" s="1171"/>
      <c r="X329" s="1168"/>
      <c r="Y329" s="1169"/>
      <c r="Z329" s="237"/>
    </row>
    <row r="330" spans="2:27" ht="19.5" hidden="1" customHeight="1">
      <c r="B330" s="1176"/>
      <c r="C330" s="252" t="s">
        <v>190</v>
      </c>
      <c r="D330" s="253"/>
      <c r="E330" s="271">
        <f t="shared" si="222"/>
        <v>0</v>
      </c>
      <c r="F330" s="271" t="str">
        <f>IF('①7.積算内訳（販促）'!F329="","",'①7.積算内訳（販促）'!F329)</f>
        <v/>
      </c>
      <c r="G330" s="271" t="str">
        <f>IF('①7.積算内訳（販促）'!G329="","",'①7.積算内訳（販促）'!G329)</f>
        <v/>
      </c>
      <c r="H330" s="657" t="str">
        <f>IF('①7.積算内訳（販促）'!H329="","",'①7.積算内訳（販促）'!H329)</f>
        <v/>
      </c>
      <c r="I330" s="1570"/>
      <c r="J330" s="252" t="s">
        <v>190</v>
      </c>
      <c r="K330" s="253"/>
      <c r="L330" s="271" t="str">
        <f t="shared" si="223"/>
        <v/>
      </c>
      <c r="M330" s="271" t="str">
        <f>IF('⑦2.変更活動積算内訳（販促）'!M330="","",'⑦2.変更活動積算内訳（販促）'!M330)</f>
        <v/>
      </c>
      <c r="N330" s="271" t="str">
        <f>IF('⑦2.変更活動積算内訳（販促）'!N330="","",'⑦2.変更活動積算内訳（販促）'!N330)</f>
        <v/>
      </c>
      <c r="O330" s="271" t="str">
        <f>IF('⑦2.変更活動積算内訳（販促）'!O330="","",'⑦2.変更活動積算内訳（販促）'!O330)</f>
        <v/>
      </c>
      <c r="P330" s="1570"/>
      <c r="Q330" s="252" t="s">
        <v>190</v>
      </c>
      <c r="R330" s="253"/>
      <c r="S330" s="271" t="str">
        <f t="shared" si="224"/>
        <v/>
      </c>
      <c r="T330" s="254" t="str">
        <f t="shared" si="225"/>
        <v/>
      </c>
      <c r="U330" s="254" t="str">
        <f t="shared" si="226"/>
        <v/>
      </c>
      <c r="V330" s="254" t="str">
        <f t="shared" si="227"/>
        <v/>
      </c>
      <c r="W330" s="1171"/>
      <c r="X330" s="1168"/>
      <c r="Y330" s="1169"/>
      <c r="Z330" s="237"/>
    </row>
    <row r="331" spans="2:27" ht="19.5" hidden="1" customHeight="1">
      <c r="B331" s="1176"/>
      <c r="C331" s="255" t="s">
        <v>191</v>
      </c>
      <c r="D331" s="253"/>
      <c r="E331" s="271">
        <f t="shared" si="222"/>
        <v>0</v>
      </c>
      <c r="F331" s="271" t="str">
        <f>IF('①7.積算内訳（販促）'!F330="","",'①7.積算内訳（販促）'!F330)</f>
        <v/>
      </c>
      <c r="G331" s="271" t="str">
        <f>IF('①7.積算内訳（販促）'!G330="","",'①7.積算内訳（販促）'!G330)</f>
        <v/>
      </c>
      <c r="H331" s="657" t="str">
        <f>IF('①7.積算内訳（販促）'!H330="","",'①7.積算内訳（販促）'!H330)</f>
        <v/>
      </c>
      <c r="I331" s="1570"/>
      <c r="J331" s="255" t="s">
        <v>191</v>
      </c>
      <c r="K331" s="253"/>
      <c r="L331" s="271" t="str">
        <f t="shared" si="223"/>
        <v/>
      </c>
      <c r="M331" s="271" t="str">
        <f>IF('⑦2.変更活動積算内訳（販促）'!M331="","",'⑦2.変更活動積算内訳（販促）'!M331)</f>
        <v/>
      </c>
      <c r="N331" s="271" t="str">
        <f>IF('⑦2.変更活動積算内訳（販促）'!N331="","",'⑦2.変更活動積算内訳（販促）'!N331)</f>
        <v/>
      </c>
      <c r="O331" s="271" t="str">
        <f>IF('⑦2.変更活動積算内訳（販促）'!O331="","",'⑦2.変更活動積算内訳（販促）'!O331)</f>
        <v/>
      </c>
      <c r="P331" s="1570"/>
      <c r="Q331" s="255" t="s">
        <v>191</v>
      </c>
      <c r="R331" s="253"/>
      <c r="S331" s="271" t="str">
        <f t="shared" si="224"/>
        <v/>
      </c>
      <c r="T331" s="254" t="str">
        <f t="shared" si="225"/>
        <v/>
      </c>
      <c r="U331" s="254" t="str">
        <f t="shared" si="226"/>
        <v/>
      </c>
      <c r="V331" s="254" t="str">
        <f t="shared" si="227"/>
        <v/>
      </c>
      <c r="W331" s="1171"/>
      <c r="X331" s="1168"/>
      <c r="Y331" s="1169"/>
      <c r="Z331" s="237"/>
    </row>
    <row r="332" spans="2:27" ht="19.5" hidden="1" customHeight="1">
      <c r="B332" s="1176"/>
      <c r="C332" s="252" t="s">
        <v>192</v>
      </c>
      <c r="D332" s="253"/>
      <c r="E332" s="271">
        <f t="shared" si="222"/>
        <v>0</v>
      </c>
      <c r="F332" s="271" t="str">
        <f>IF('①7.積算内訳（販促）'!F331="","",'①7.積算内訳（販促）'!F331)</f>
        <v/>
      </c>
      <c r="G332" s="271" t="str">
        <f>IF('①7.積算内訳（販促）'!G331="","",'①7.積算内訳（販促）'!G331)</f>
        <v/>
      </c>
      <c r="H332" s="657" t="str">
        <f>IF('①7.積算内訳（販促）'!H331="","",'①7.積算内訳（販促）'!H331)</f>
        <v/>
      </c>
      <c r="I332" s="1570"/>
      <c r="J332" s="252" t="s">
        <v>192</v>
      </c>
      <c r="K332" s="253"/>
      <c r="L332" s="271" t="str">
        <f t="shared" si="223"/>
        <v/>
      </c>
      <c r="M332" s="271" t="str">
        <f>IF('⑦2.変更活動積算内訳（販促）'!M332="","",'⑦2.変更活動積算内訳（販促）'!M332)</f>
        <v/>
      </c>
      <c r="N332" s="271" t="str">
        <f>IF('⑦2.変更活動積算内訳（販促）'!N332="","",'⑦2.変更活動積算内訳（販促）'!N332)</f>
        <v/>
      </c>
      <c r="O332" s="271" t="str">
        <f>IF('⑦2.変更活動積算内訳（販促）'!O332="","",'⑦2.変更活動積算内訳（販促）'!O332)</f>
        <v/>
      </c>
      <c r="P332" s="1570"/>
      <c r="Q332" s="252" t="s">
        <v>192</v>
      </c>
      <c r="R332" s="253"/>
      <c r="S332" s="271" t="str">
        <f t="shared" si="224"/>
        <v/>
      </c>
      <c r="T332" s="254" t="str">
        <f t="shared" si="225"/>
        <v/>
      </c>
      <c r="U332" s="254" t="str">
        <f t="shared" si="226"/>
        <v/>
      </c>
      <c r="V332" s="254" t="str">
        <f t="shared" si="227"/>
        <v/>
      </c>
      <c r="W332" s="1171"/>
      <c r="X332" s="1168"/>
      <c r="Y332" s="1169"/>
      <c r="Z332" s="240"/>
      <c r="AA332" s="213"/>
    </row>
    <row r="333" spans="2:27" ht="19.5" hidden="1" customHeight="1">
      <c r="B333" s="1176"/>
      <c r="C333" s="252" t="s">
        <v>193</v>
      </c>
      <c r="D333" s="253"/>
      <c r="E333" s="271">
        <f t="shared" si="222"/>
        <v>0</v>
      </c>
      <c r="F333" s="658" t="str">
        <f>IF('①7.積算内訳（販促）'!F332="","",'①7.積算内訳（販促）'!F332)</f>
        <v/>
      </c>
      <c r="G333" s="658" t="str">
        <f>IF('①7.積算内訳（販促）'!G332="","",'①7.積算内訳（販促）'!G332)</f>
        <v/>
      </c>
      <c r="H333" s="657" t="str">
        <f>IF('①7.積算内訳（販促）'!H332="","",'①7.積算内訳（販促）'!H332)</f>
        <v/>
      </c>
      <c r="I333" s="1570"/>
      <c r="J333" s="252" t="s">
        <v>193</v>
      </c>
      <c r="K333" s="253"/>
      <c r="L333" s="271" t="str">
        <f t="shared" si="223"/>
        <v/>
      </c>
      <c r="M333" s="658" t="str">
        <f>IF('⑦2.変更活動積算内訳（販促）'!M333="","",'⑦2.変更活動積算内訳（販促）'!M333)</f>
        <v/>
      </c>
      <c r="N333" s="658" t="str">
        <f>IF('⑦2.変更活動積算内訳（販促）'!N333="","",'⑦2.変更活動積算内訳（販促）'!N333)</f>
        <v/>
      </c>
      <c r="O333" s="658" t="str">
        <f>IF('⑦2.変更活動積算内訳（販促）'!O333="","",'⑦2.変更活動積算内訳（販促）'!O333)</f>
        <v/>
      </c>
      <c r="P333" s="1570"/>
      <c r="Q333" s="252" t="s">
        <v>193</v>
      </c>
      <c r="R333" s="253"/>
      <c r="S333" s="271" t="str">
        <f t="shared" si="224"/>
        <v/>
      </c>
      <c r="T333" s="256" t="str">
        <f t="shared" si="225"/>
        <v/>
      </c>
      <c r="U333" s="256" t="str">
        <f t="shared" si="226"/>
        <v/>
      </c>
      <c r="V333" s="256" t="str">
        <f t="shared" si="227"/>
        <v/>
      </c>
      <c r="W333" s="1171"/>
      <c r="X333" s="1168"/>
      <c r="Y333" s="1169"/>
      <c r="Z333" s="240"/>
      <c r="AA333" s="213"/>
    </row>
    <row r="334" spans="2:27" ht="19.5" hidden="1" customHeight="1">
      <c r="B334" s="1176"/>
      <c r="C334" s="257" t="s">
        <v>194</v>
      </c>
      <c r="D334" s="253"/>
      <c r="E334" s="271">
        <f t="shared" si="222"/>
        <v>0</v>
      </c>
      <c r="F334" s="271" t="str">
        <f>IF('①7.積算内訳（販促）'!F333="","",'①7.積算内訳（販促）'!F333)</f>
        <v/>
      </c>
      <c r="G334" s="271" t="str">
        <f>IF('①7.積算内訳（販促）'!G333="","",'①7.積算内訳（販促）'!G333)</f>
        <v/>
      </c>
      <c r="H334" s="657" t="str">
        <f>IF('①7.積算内訳（販促）'!H333="","",'①7.積算内訳（販促）'!H333)</f>
        <v/>
      </c>
      <c r="I334" s="1570"/>
      <c r="J334" s="257" t="s">
        <v>194</v>
      </c>
      <c r="K334" s="253"/>
      <c r="L334" s="271" t="str">
        <f t="shared" si="223"/>
        <v/>
      </c>
      <c r="M334" s="271" t="str">
        <f>IF('⑦2.変更活動積算内訳（販促）'!M334="","",'⑦2.変更活動積算内訳（販促）'!M334)</f>
        <v/>
      </c>
      <c r="N334" s="271" t="str">
        <f>IF('⑦2.変更活動積算内訳（販促）'!N334="","",'⑦2.変更活動積算内訳（販促）'!N334)</f>
        <v/>
      </c>
      <c r="O334" s="271" t="str">
        <f>IF('⑦2.変更活動積算内訳（販促）'!O334="","",'⑦2.変更活動積算内訳（販促）'!O334)</f>
        <v/>
      </c>
      <c r="P334" s="1570"/>
      <c r="Q334" s="257" t="s">
        <v>194</v>
      </c>
      <c r="R334" s="253"/>
      <c r="S334" s="271" t="str">
        <f t="shared" si="224"/>
        <v/>
      </c>
      <c r="T334" s="254" t="str">
        <f t="shared" si="225"/>
        <v/>
      </c>
      <c r="U334" s="254" t="str">
        <f t="shared" si="226"/>
        <v/>
      </c>
      <c r="V334" s="254" t="str">
        <f t="shared" si="227"/>
        <v/>
      </c>
      <c r="W334" s="1171"/>
      <c r="X334" s="1168"/>
      <c r="Y334" s="1169"/>
      <c r="Z334" s="240"/>
      <c r="AA334" s="213"/>
    </row>
    <row r="335" spans="2:27" ht="19.5" hidden="1" customHeight="1">
      <c r="B335" s="1176"/>
      <c r="C335" s="252" t="s">
        <v>195</v>
      </c>
      <c r="D335" s="253"/>
      <c r="E335" s="271">
        <f t="shared" si="222"/>
        <v>0</v>
      </c>
      <c r="F335" s="271" t="str">
        <f>IF('①7.積算内訳（販促）'!F334="","",'①7.積算内訳（販促）'!F334)</f>
        <v/>
      </c>
      <c r="G335" s="271" t="str">
        <f>IF('①7.積算内訳（販促）'!G334="","",'①7.積算内訳（販促）'!G334)</f>
        <v/>
      </c>
      <c r="H335" s="657" t="str">
        <f>IF('①7.積算内訳（販促）'!H334="","",'①7.積算内訳（販促）'!H334)</f>
        <v/>
      </c>
      <c r="I335" s="1570"/>
      <c r="J335" s="252" t="s">
        <v>195</v>
      </c>
      <c r="K335" s="253"/>
      <c r="L335" s="271" t="str">
        <f t="shared" si="223"/>
        <v/>
      </c>
      <c r="M335" s="271" t="str">
        <f>IF('⑦2.変更活動積算内訳（販促）'!M335="","",'⑦2.変更活動積算内訳（販促）'!M335)</f>
        <v/>
      </c>
      <c r="N335" s="271" t="str">
        <f>IF('⑦2.変更活動積算内訳（販促）'!N335="","",'⑦2.変更活動積算内訳（販促）'!N335)</f>
        <v/>
      </c>
      <c r="O335" s="271" t="str">
        <f>IF('⑦2.変更活動積算内訳（販促）'!O335="","",'⑦2.変更活動積算内訳（販促）'!O335)</f>
        <v/>
      </c>
      <c r="P335" s="1570"/>
      <c r="Q335" s="252" t="s">
        <v>195</v>
      </c>
      <c r="R335" s="253"/>
      <c r="S335" s="271" t="str">
        <f t="shared" si="224"/>
        <v/>
      </c>
      <c r="T335" s="254" t="str">
        <f t="shared" si="225"/>
        <v/>
      </c>
      <c r="U335" s="254" t="str">
        <f t="shared" si="226"/>
        <v/>
      </c>
      <c r="V335" s="254" t="str">
        <f t="shared" si="227"/>
        <v/>
      </c>
      <c r="W335" s="1171"/>
      <c r="X335" s="1168"/>
      <c r="Y335" s="1169"/>
      <c r="Z335" s="240"/>
      <c r="AA335" s="213"/>
    </row>
    <row r="336" spans="2:27" ht="19.5" hidden="1" customHeight="1" thickBot="1">
      <c r="B336" s="1177"/>
      <c r="C336" s="258" t="s">
        <v>196</v>
      </c>
      <c r="D336" s="662" t="str">
        <f>IF('①7.積算内訳（販促）'!D335="","",'①7.積算内訳（販促）'!D335)</f>
        <v/>
      </c>
      <c r="E336" s="272">
        <f>SUM(F336:H336)</f>
        <v>0</v>
      </c>
      <c r="F336" s="272" t="str">
        <f>IF('①7.積算内訳（販促）'!F335="","",'①7.積算内訳（販促）'!F335)</f>
        <v/>
      </c>
      <c r="G336" s="272" t="str">
        <f>IF('①7.積算内訳（販促）'!G335="","",'①7.積算内訳（販促）'!G335)</f>
        <v/>
      </c>
      <c r="H336" s="659" t="str">
        <f>IF('①7.積算内訳（販促）'!H335="","",'①7.積算内訳（販促）'!H335)</f>
        <v/>
      </c>
      <c r="I336" s="1571"/>
      <c r="J336" s="258" t="s">
        <v>196</v>
      </c>
      <c r="K336" s="259"/>
      <c r="L336" s="272" t="str">
        <f t="shared" si="223"/>
        <v/>
      </c>
      <c r="M336" s="272" t="str">
        <f>IF('⑦2.変更活動積算内訳（販促）'!M336="","",'⑦2.変更活動積算内訳（販促）'!M336)</f>
        <v/>
      </c>
      <c r="N336" s="272" t="str">
        <f>IF('⑦2.変更活動積算内訳（販促）'!N336="","",'⑦2.変更活動積算内訳（販促）'!N336)</f>
        <v/>
      </c>
      <c r="O336" s="272" t="str">
        <f>IF('⑦2.変更活動積算内訳（販促）'!O336="","",'⑦2.変更活動積算内訳（販促）'!O336)</f>
        <v/>
      </c>
      <c r="P336" s="1571"/>
      <c r="Q336" s="258" t="s">
        <v>196</v>
      </c>
      <c r="R336" s="259"/>
      <c r="S336" s="272" t="str">
        <f t="shared" si="224"/>
        <v/>
      </c>
      <c r="T336" s="260" t="str">
        <f t="shared" si="225"/>
        <v/>
      </c>
      <c r="U336" s="260" t="str">
        <f t="shared" si="226"/>
        <v/>
      </c>
      <c r="V336" s="260" t="str">
        <f t="shared" si="227"/>
        <v/>
      </c>
      <c r="W336" s="1172"/>
      <c r="X336" s="1193"/>
      <c r="Y336" s="1194"/>
      <c r="Z336" s="240"/>
      <c r="AA336" s="213"/>
    </row>
    <row r="337" spans="2:27" ht="40.5" hidden="1" customHeight="1">
      <c r="B337" s="368" t="str">
        <f>IF('①4.事業内容（販促）'!B38="","",'①4.事業内容（販促）'!B38)</f>
        <v/>
      </c>
      <c r="C337" s="1199" t="str">
        <f>IF('①4.事業内容（販促）'!C38="","",'①4.事業内容（販促）'!C38)</f>
        <v/>
      </c>
      <c r="D337" s="1200"/>
      <c r="E337" s="267">
        <f>SUM(E338:E346)</f>
        <v>0</v>
      </c>
      <c r="F337" s="267">
        <f>SUM(F338:F346)</f>
        <v>0</v>
      </c>
      <c r="G337" s="267">
        <f>SUM(G338:G346)</f>
        <v>0</v>
      </c>
      <c r="H337" s="660">
        <f>SUM(H338:H346)</f>
        <v>0</v>
      </c>
      <c r="I337" s="664" t="str">
        <f>IF(B337="","",IF(I338="中止","",B337))</f>
        <v/>
      </c>
      <c r="J337" s="1199" t="str">
        <f t="shared" ref="J337" si="228">IF(C337="","",IF(J338="中止","",C337))</f>
        <v/>
      </c>
      <c r="K337" s="1200" t="str">
        <f t="shared" ref="K337" si="229">IF(D337="","",IF(K338="中止","",D337))</f>
        <v/>
      </c>
      <c r="L337" s="267" t="str">
        <f>IF(SUM(L338:L346)=0,"",SUM(L338:L346))</f>
        <v/>
      </c>
      <c r="M337" s="267" t="str">
        <f>IF(SUM(M338:M346)=0,"",SUM(M338:M346))</f>
        <v/>
      </c>
      <c r="N337" s="267" t="str">
        <f>IF(SUM(N338:N346)=0,"",SUM(N338:N346))</f>
        <v/>
      </c>
      <c r="O337" s="267" t="str">
        <f>IF(SUM(O338:O346)=0,"",SUM(O338:O346))</f>
        <v/>
      </c>
      <c r="P337" s="664" t="str">
        <f>IF(I337="","",IF('⑧1.活動計画変更（販促）'!B338="報告済","報告済",I337))</f>
        <v/>
      </c>
      <c r="Q337" s="1187" t="str">
        <f>IF(J337="","",IF('⑧1.活動計画変更（販促）'!C107="変更",'⑧1.活動計画変更（販促）'!D107,IF('⑧1.活動計画変更（販促）'!C107="中止","",'⑧2.変更活動積算内訳（販促）'!J337)))</f>
        <v/>
      </c>
      <c r="R337" s="1188"/>
      <c r="S337" s="269" t="str">
        <f>IF(SUM(S338:S346)=0,"",SUM(S338:S346))</f>
        <v/>
      </c>
      <c r="T337" s="269" t="str">
        <f>IF(SUM(T338:T346)=0,"",SUM(T338:T346))</f>
        <v/>
      </c>
      <c r="U337" s="269" t="str">
        <f>IF(SUM(U338:U346)=0,"",SUM(U338:U346))</f>
        <v/>
      </c>
      <c r="V337" s="269" t="str">
        <f>IF(SUM(V338:V346)=0,"",SUM(V338:V346))</f>
        <v/>
      </c>
      <c r="W337" s="262"/>
      <c r="X337" s="1197"/>
      <c r="Y337" s="1198"/>
      <c r="Z337" s="237"/>
    </row>
    <row r="338" spans="2:27" ht="19.5" hidden="1" customHeight="1">
      <c r="B338" s="1175"/>
      <c r="C338" s="249" t="s">
        <v>188</v>
      </c>
      <c r="D338" s="250"/>
      <c r="E338" s="270">
        <f>SUM(F338:H338)</f>
        <v>0</v>
      </c>
      <c r="F338" s="270" t="str">
        <f>IF('①7.積算内訳（販促）'!F337="","",'①7.積算内訳（販促）'!F337)</f>
        <v/>
      </c>
      <c r="G338" s="270" t="str">
        <f>IF('①7.積算内訳（販促）'!G337="","",'①7.積算内訳（販促）'!G337)</f>
        <v/>
      </c>
      <c r="H338" s="656" t="str">
        <f>IF('①7.積算内訳（販促）'!H337="","",'①7.積算内訳（販促）'!H337)</f>
        <v/>
      </c>
      <c r="I338" s="1569" t="str">
        <f>IF('⑦1.活動計画変更（販促）'!C73="選択","",IF('⑦1.活動計画変更（販促）'!C73="変更",'⑦1.活動計画変更（販促）'!C73,IF('⑦1.活動計画変更（販促）'!C73="中止","中止","")))</f>
        <v/>
      </c>
      <c r="J338" s="249" t="s">
        <v>188</v>
      </c>
      <c r="K338" s="250"/>
      <c r="L338" s="270" t="str">
        <f>IF(SUM(M338:O338)=0,"",SUM(M338:O338))</f>
        <v/>
      </c>
      <c r="M338" s="270" t="str">
        <f>IF('⑦2.変更活動積算内訳（販促）'!M338="","",'⑦2.変更活動積算内訳（販促）'!M338)</f>
        <v/>
      </c>
      <c r="N338" s="270" t="str">
        <f>IF('⑦2.変更活動積算内訳（販促）'!N338="","",'⑦2.変更活動積算内訳（販促）'!N338)</f>
        <v/>
      </c>
      <c r="O338" s="270" t="str">
        <f>IF('⑦2.変更活動積算内訳（販促）'!O338="","",'⑦2.変更活動積算内訳（販促）'!O338)</f>
        <v/>
      </c>
      <c r="P338" s="1569" t="str">
        <f>IF('⑧1.活動計画変更（販促）'!C107="選択","",IF('⑧1.活動計画変更（販促）'!C107="変更",'⑧1.活動計画変更（販促）'!C107,IF('⑧1.活動計画変更（販促）'!C107="中止","中止","")))</f>
        <v/>
      </c>
      <c r="Q338" s="249" t="s">
        <v>188</v>
      </c>
      <c r="R338" s="250"/>
      <c r="S338" s="270" t="str">
        <f>IF(SUM(T338:V338)=0,"",SUM(T338:V338))</f>
        <v/>
      </c>
      <c r="T338" s="251" t="str">
        <f>IF(M338="","",IF(P$338="中止","",M338))</f>
        <v/>
      </c>
      <c r="U338" s="251" t="str">
        <f>IF(N338="","",IF(P$338="中止","",N338))</f>
        <v/>
      </c>
      <c r="V338" s="251" t="str">
        <f>IF(O338="","",IF(P$338="中止","",O338))</f>
        <v/>
      </c>
      <c r="W338" s="1186"/>
      <c r="X338" s="1173"/>
      <c r="Y338" s="1174"/>
      <c r="Z338" s="237"/>
    </row>
    <row r="339" spans="2:27" ht="19.5" hidden="1" customHeight="1">
      <c r="B339" s="1176"/>
      <c r="C339" s="252" t="s">
        <v>189</v>
      </c>
      <c r="D339" s="253"/>
      <c r="E339" s="271">
        <f t="shared" ref="E339:E345" si="230">SUM(F339:H339)</f>
        <v>0</v>
      </c>
      <c r="F339" s="271" t="str">
        <f>IF('①7.積算内訳（販促）'!F338="","",'①7.積算内訳（販促）'!F338)</f>
        <v/>
      </c>
      <c r="G339" s="271" t="str">
        <f>IF('①7.積算内訳（販促）'!G338="","",'①7.積算内訳（販促）'!G338)</f>
        <v/>
      </c>
      <c r="H339" s="657" t="str">
        <f>IF('①7.積算内訳（販促）'!H338="","",'①7.積算内訳（販促）'!H338)</f>
        <v/>
      </c>
      <c r="I339" s="1570"/>
      <c r="J339" s="252" t="s">
        <v>189</v>
      </c>
      <c r="K339" s="253"/>
      <c r="L339" s="271" t="str">
        <f t="shared" ref="L339:L346" si="231">IF(SUM(M339:O339)=0,"",SUM(M339:O339))</f>
        <v/>
      </c>
      <c r="M339" s="271" t="str">
        <f>IF('⑦2.変更活動積算内訳（販促）'!M339="","",'⑦2.変更活動積算内訳（販促）'!M339)</f>
        <v/>
      </c>
      <c r="N339" s="271" t="str">
        <f>IF('⑦2.変更活動積算内訳（販促）'!N339="","",'⑦2.変更活動積算内訳（販促）'!N339)</f>
        <v/>
      </c>
      <c r="O339" s="271" t="str">
        <f>IF('⑦2.変更活動積算内訳（販促）'!O339="","",'⑦2.変更活動積算内訳（販促）'!O339)</f>
        <v/>
      </c>
      <c r="P339" s="1570"/>
      <c r="Q339" s="252" t="s">
        <v>189</v>
      </c>
      <c r="R339" s="253"/>
      <c r="S339" s="271" t="str">
        <f t="shared" ref="S339:S346" si="232">IF(SUM(T339:V339)=0,"",SUM(T339:V339))</f>
        <v/>
      </c>
      <c r="T339" s="254" t="str">
        <f t="shared" ref="T339:T346" si="233">IF(M339="","",IF(P$338="中止","",M339))</f>
        <v/>
      </c>
      <c r="U339" s="254" t="str">
        <f t="shared" ref="U339:U346" si="234">IF(N339="","",IF(P$338="中止","",N339))</f>
        <v/>
      </c>
      <c r="V339" s="254" t="str">
        <f t="shared" ref="V339:V346" si="235">IF(O339="","",IF(P$338="中止","",O339))</f>
        <v/>
      </c>
      <c r="W339" s="1171"/>
      <c r="X339" s="1168"/>
      <c r="Y339" s="1169"/>
      <c r="Z339" s="240"/>
      <c r="AA339" s="213"/>
    </row>
    <row r="340" spans="2:27" ht="19.5" hidden="1" customHeight="1">
      <c r="B340" s="1176"/>
      <c r="C340" s="252" t="s">
        <v>190</v>
      </c>
      <c r="D340" s="253"/>
      <c r="E340" s="271">
        <f t="shared" si="230"/>
        <v>0</v>
      </c>
      <c r="F340" s="271" t="str">
        <f>IF('①7.積算内訳（販促）'!F339="","",'①7.積算内訳（販促）'!F339)</f>
        <v/>
      </c>
      <c r="G340" s="271" t="str">
        <f>IF('①7.積算内訳（販促）'!G339="","",'①7.積算内訳（販促）'!G339)</f>
        <v/>
      </c>
      <c r="H340" s="657" t="str">
        <f>IF('①7.積算内訳（販促）'!H339="","",'①7.積算内訳（販促）'!H339)</f>
        <v/>
      </c>
      <c r="I340" s="1570"/>
      <c r="J340" s="252" t="s">
        <v>190</v>
      </c>
      <c r="K340" s="253"/>
      <c r="L340" s="271" t="str">
        <f t="shared" si="231"/>
        <v/>
      </c>
      <c r="M340" s="271" t="str">
        <f>IF('⑦2.変更活動積算内訳（販促）'!M340="","",'⑦2.変更活動積算内訳（販促）'!M340)</f>
        <v/>
      </c>
      <c r="N340" s="271" t="str">
        <f>IF('⑦2.変更活動積算内訳（販促）'!N340="","",'⑦2.変更活動積算内訳（販促）'!N340)</f>
        <v/>
      </c>
      <c r="O340" s="271" t="str">
        <f>IF('⑦2.変更活動積算内訳（販促）'!O340="","",'⑦2.変更活動積算内訳（販促）'!O340)</f>
        <v/>
      </c>
      <c r="P340" s="1570"/>
      <c r="Q340" s="252" t="s">
        <v>190</v>
      </c>
      <c r="R340" s="253"/>
      <c r="S340" s="271" t="str">
        <f t="shared" si="232"/>
        <v/>
      </c>
      <c r="T340" s="254" t="str">
        <f t="shared" si="233"/>
        <v/>
      </c>
      <c r="U340" s="254" t="str">
        <f t="shared" si="234"/>
        <v/>
      </c>
      <c r="V340" s="254" t="str">
        <f t="shared" si="235"/>
        <v/>
      </c>
      <c r="W340" s="1171"/>
      <c r="X340" s="1168"/>
      <c r="Y340" s="1169"/>
      <c r="Z340" s="240"/>
      <c r="AA340" s="213"/>
    </row>
    <row r="341" spans="2:27" ht="19.5" hidden="1" customHeight="1">
      <c r="B341" s="1176"/>
      <c r="C341" s="255" t="s">
        <v>191</v>
      </c>
      <c r="D341" s="253"/>
      <c r="E341" s="271">
        <f t="shared" si="230"/>
        <v>0</v>
      </c>
      <c r="F341" s="271" t="str">
        <f>IF('①7.積算内訳（販促）'!F340="","",'①7.積算内訳（販促）'!F340)</f>
        <v/>
      </c>
      <c r="G341" s="271" t="str">
        <f>IF('①7.積算内訳（販促）'!G340="","",'①7.積算内訳（販促）'!G340)</f>
        <v/>
      </c>
      <c r="H341" s="657" t="str">
        <f>IF('①7.積算内訳（販促）'!H340="","",'①7.積算内訳（販促）'!H340)</f>
        <v/>
      </c>
      <c r="I341" s="1570"/>
      <c r="J341" s="255" t="s">
        <v>191</v>
      </c>
      <c r="K341" s="253"/>
      <c r="L341" s="271" t="str">
        <f t="shared" si="231"/>
        <v/>
      </c>
      <c r="M341" s="271" t="str">
        <f>IF('⑦2.変更活動積算内訳（販促）'!M341="","",'⑦2.変更活動積算内訳（販促）'!M341)</f>
        <v/>
      </c>
      <c r="N341" s="271" t="str">
        <f>IF('⑦2.変更活動積算内訳（販促）'!N341="","",'⑦2.変更活動積算内訳（販促）'!N341)</f>
        <v/>
      </c>
      <c r="O341" s="271" t="str">
        <f>IF('⑦2.変更活動積算内訳（販促）'!O341="","",'⑦2.変更活動積算内訳（販促）'!O341)</f>
        <v/>
      </c>
      <c r="P341" s="1570"/>
      <c r="Q341" s="255" t="s">
        <v>191</v>
      </c>
      <c r="R341" s="253"/>
      <c r="S341" s="271" t="str">
        <f t="shared" si="232"/>
        <v/>
      </c>
      <c r="T341" s="254" t="str">
        <f t="shared" si="233"/>
        <v/>
      </c>
      <c r="U341" s="254" t="str">
        <f t="shared" si="234"/>
        <v/>
      </c>
      <c r="V341" s="254" t="str">
        <f t="shared" si="235"/>
        <v/>
      </c>
      <c r="W341" s="1171"/>
      <c r="X341" s="1168"/>
      <c r="Y341" s="1169"/>
      <c r="Z341" s="240"/>
      <c r="AA341" s="213"/>
    </row>
    <row r="342" spans="2:27" ht="19.5" hidden="1" customHeight="1">
      <c r="B342" s="1176"/>
      <c r="C342" s="252" t="s">
        <v>192</v>
      </c>
      <c r="D342" s="253"/>
      <c r="E342" s="271">
        <f t="shared" si="230"/>
        <v>0</v>
      </c>
      <c r="F342" s="271" t="str">
        <f>IF('①7.積算内訳（販促）'!F341="","",'①7.積算内訳（販促）'!F341)</f>
        <v/>
      </c>
      <c r="G342" s="271" t="str">
        <f>IF('①7.積算内訳（販促）'!G341="","",'①7.積算内訳（販促）'!G341)</f>
        <v/>
      </c>
      <c r="H342" s="657" t="str">
        <f>IF('①7.積算内訳（販促）'!H341="","",'①7.積算内訳（販促）'!H341)</f>
        <v/>
      </c>
      <c r="I342" s="1570"/>
      <c r="J342" s="252" t="s">
        <v>192</v>
      </c>
      <c r="K342" s="253"/>
      <c r="L342" s="271" t="str">
        <f t="shared" si="231"/>
        <v/>
      </c>
      <c r="M342" s="271" t="str">
        <f>IF('⑦2.変更活動積算内訳（販促）'!M342="","",'⑦2.変更活動積算内訳（販促）'!M342)</f>
        <v/>
      </c>
      <c r="N342" s="271" t="str">
        <f>IF('⑦2.変更活動積算内訳（販促）'!N342="","",'⑦2.変更活動積算内訳（販促）'!N342)</f>
        <v/>
      </c>
      <c r="O342" s="271" t="str">
        <f>IF('⑦2.変更活動積算内訳（販促）'!O342="","",'⑦2.変更活動積算内訳（販促）'!O342)</f>
        <v/>
      </c>
      <c r="P342" s="1570"/>
      <c r="Q342" s="252" t="s">
        <v>192</v>
      </c>
      <c r="R342" s="253"/>
      <c r="S342" s="271" t="str">
        <f t="shared" si="232"/>
        <v/>
      </c>
      <c r="T342" s="254" t="str">
        <f t="shared" si="233"/>
        <v/>
      </c>
      <c r="U342" s="254" t="str">
        <f t="shared" si="234"/>
        <v/>
      </c>
      <c r="V342" s="254" t="str">
        <f t="shared" si="235"/>
        <v/>
      </c>
      <c r="W342" s="1171"/>
      <c r="X342" s="1168"/>
      <c r="Y342" s="1169"/>
      <c r="Z342" s="237"/>
    </row>
    <row r="343" spans="2:27" ht="19.5" hidden="1" customHeight="1">
      <c r="B343" s="1176"/>
      <c r="C343" s="252" t="s">
        <v>193</v>
      </c>
      <c r="D343" s="253"/>
      <c r="E343" s="271">
        <f t="shared" si="230"/>
        <v>0</v>
      </c>
      <c r="F343" s="658" t="str">
        <f>IF('①7.積算内訳（販促）'!F342="","",'①7.積算内訳（販促）'!F342)</f>
        <v/>
      </c>
      <c r="G343" s="658" t="str">
        <f>IF('①7.積算内訳（販促）'!G342="","",'①7.積算内訳（販促）'!G342)</f>
        <v/>
      </c>
      <c r="H343" s="657" t="str">
        <f>IF('①7.積算内訳（販促）'!H342="","",'①7.積算内訳（販促）'!H342)</f>
        <v/>
      </c>
      <c r="I343" s="1570"/>
      <c r="J343" s="252" t="s">
        <v>193</v>
      </c>
      <c r="K343" s="253"/>
      <c r="L343" s="271" t="str">
        <f t="shared" si="231"/>
        <v/>
      </c>
      <c r="M343" s="658" t="str">
        <f>IF('⑦2.変更活動積算内訳（販促）'!M343="","",'⑦2.変更活動積算内訳（販促）'!M343)</f>
        <v/>
      </c>
      <c r="N343" s="658" t="str">
        <f>IF('⑦2.変更活動積算内訳（販促）'!N343="","",'⑦2.変更活動積算内訳（販促）'!N343)</f>
        <v/>
      </c>
      <c r="O343" s="658" t="str">
        <f>IF('⑦2.変更活動積算内訳（販促）'!O343="","",'⑦2.変更活動積算内訳（販促）'!O343)</f>
        <v/>
      </c>
      <c r="P343" s="1570"/>
      <c r="Q343" s="252" t="s">
        <v>193</v>
      </c>
      <c r="R343" s="253"/>
      <c r="S343" s="271" t="str">
        <f t="shared" si="232"/>
        <v/>
      </c>
      <c r="T343" s="256" t="str">
        <f t="shared" si="233"/>
        <v/>
      </c>
      <c r="U343" s="256" t="str">
        <f t="shared" si="234"/>
        <v/>
      </c>
      <c r="V343" s="256" t="str">
        <f t="shared" si="235"/>
        <v/>
      </c>
      <c r="W343" s="1171"/>
      <c r="X343" s="1191"/>
      <c r="Y343" s="1192"/>
      <c r="Z343" s="237"/>
    </row>
    <row r="344" spans="2:27" ht="19.5" hidden="1" customHeight="1">
      <c r="B344" s="1176"/>
      <c r="C344" s="257" t="s">
        <v>194</v>
      </c>
      <c r="D344" s="253"/>
      <c r="E344" s="271">
        <f t="shared" si="230"/>
        <v>0</v>
      </c>
      <c r="F344" s="271" t="str">
        <f>IF('①7.積算内訳（販促）'!F343="","",'①7.積算内訳（販促）'!F343)</f>
        <v/>
      </c>
      <c r="G344" s="271" t="str">
        <f>IF('①7.積算内訳（販促）'!G343="","",'①7.積算内訳（販促）'!G343)</f>
        <v/>
      </c>
      <c r="H344" s="657" t="str">
        <f>IF('①7.積算内訳（販促）'!H343="","",'①7.積算内訳（販促）'!H343)</f>
        <v/>
      </c>
      <c r="I344" s="1570"/>
      <c r="J344" s="257" t="s">
        <v>194</v>
      </c>
      <c r="K344" s="253"/>
      <c r="L344" s="271" t="str">
        <f t="shared" si="231"/>
        <v/>
      </c>
      <c r="M344" s="271" t="str">
        <f>IF('⑦2.変更活動積算内訳（販促）'!M344="","",'⑦2.変更活動積算内訳（販促）'!M344)</f>
        <v/>
      </c>
      <c r="N344" s="271" t="str">
        <f>IF('⑦2.変更活動積算内訳（販促）'!N344="","",'⑦2.変更活動積算内訳（販促）'!N344)</f>
        <v/>
      </c>
      <c r="O344" s="271" t="str">
        <f>IF('⑦2.変更活動積算内訳（販促）'!O344="","",'⑦2.変更活動積算内訳（販促）'!O344)</f>
        <v/>
      </c>
      <c r="P344" s="1570"/>
      <c r="Q344" s="257" t="s">
        <v>194</v>
      </c>
      <c r="R344" s="253"/>
      <c r="S344" s="271" t="str">
        <f t="shared" si="232"/>
        <v/>
      </c>
      <c r="T344" s="254" t="str">
        <f t="shared" si="233"/>
        <v/>
      </c>
      <c r="U344" s="254" t="str">
        <f t="shared" si="234"/>
        <v/>
      </c>
      <c r="V344" s="254" t="str">
        <f t="shared" si="235"/>
        <v/>
      </c>
      <c r="W344" s="1171"/>
      <c r="X344" s="1168"/>
      <c r="Y344" s="1169"/>
      <c r="Z344" s="237"/>
    </row>
    <row r="345" spans="2:27" ht="19.5" hidden="1" customHeight="1">
      <c r="B345" s="1176"/>
      <c r="C345" s="252" t="s">
        <v>195</v>
      </c>
      <c r="D345" s="253"/>
      <c r="E345" s="271">
        <f t="shared" si="230"/>
        <v>0</v>
      </c>
      <c r="F345" s="271" t="str">
        <f>IF('①7.積算内訳（販促）'!F344="","",'①7.積算内訳（販促）'!F344)</f>
        <v/>
      </c>
      <c r="G345" s="271" t="str">
        <f>IF('①7.積算内訳（販促）'!G344="","",'①7.積算内訳（販促）'!G344)</f>
        <v/>
      </c>
      <c r="H345" s="657" t="str">
        <f>IF('①7.積算内訳（販促）'!H344="","",'①7.積算内訳（販促）'!H344)</f>
        <v/>
      </c>
      <c r="I345" s="1570"/>
      <c r="J345" s="252" t="s">
        <v>195</v>
      </c>
      <c r="K345" s="253"/>
      <c r="L345" s="271" t="str">
        <f t="shared" si="231"/>
        <v/>
      </c>
      <c r="M345" s="271" t="str">
        <f>IF('⑦2.変更活動積算内訳（販促）'!M345="","",'⑦2.変更活動積算内訳（販促）'!M345)</f>
        <v/>
      </c>
      <c r="N345" s="271" t="str">
        <f>IF('⑦2.変更活動積算内訳（販促）'!N345="","",'⑦2.変更活動積算内訳（販促）'!N345)</f>
        <v/>
      </c>
      <c r="O345" s="271" t="str">
        <f>IF('⑦2.変更活動積算内訳（販促）'!O345="","",'⑦2.変更活動積算内訳（販促）'!O345)</f>
        <v/>
      </c>
      <c r="P345" s="1570"/>
      <c r="Q345" s="252" t="s">
        <v>195</v>
      </c>
      <c r="R345" s="253"/>
      <c r="S345" s="271" t="str">
        <f t="shared" si="232"/>
        <v/>
      </c>
      <c r="T345" s="254" t="str">
        <f t="shared" si="233"/>
        <v/>
      </c>
      <c r="U345" s="254" t="str">
        <f t="shared" si="234"/>
        <v/>
      </c>
      <c r="V345" s="254" t="str">
        <f t="shared" si="235"/>
        <v/>
      </c>
      <c r="W345" s="1171"/>
      <c r="X345" s="1168"/>
      <c r="Y345" s="1169"/>
      <c r="Z345" s="237"/>
    </row>
    <row r="346" spans="2:27" ht="19.5" hidden="1" customHeight="1" thickBot="1">
      <c r="B346" s="1177"/>
      <c r="C346" s="258" t="s">
        <v>196</v>
      </c>
      <c r="D346" s="662" t="str">
        <f>IF('①7.積算内訳（販促）'!D345="","",'①7.積算内訳（販促）'!D345)</f>
        <v/>
      </c>
      <c r="E346" s="272">
        <f>SUM(F346:H346)</f>
        <v>0</v>
      </c>
      <c r="F346" s="272" t="str">
        <f>IF('①7.積算内訳（販促）'!F345="","",'①7.積算内訳（販促）'!F345)</f>
        <v/>
      </c>
      <c r="G346" s="272" t="str">
        <f>IF('①7.積算内訳（販促）'!G345="","",'①7.積算内訳（販促）'!G345)</f>
        <v/>
      </c>
      <c r="H346" s="659" t="str">
        <f>IF('①7.積算内訳（販促）'!H345="","",'①7.積算内訳（販促）'!H345)</f>
        <v/>
      </c>
      <c r="I346" s="1571"/>
      <c r="J346" s="258" t="s">
        <v>196</v>
      </c>
      <c r="K346" s="259"/>
      <c r="L346" s="272" t="str">
        <f t="shared" si="231"/>
        <v/>
      </c>
      <c r="M346" s="272" t="str">
        <f>IF('⑦2.変更活動積算内訳（販促）'!M346="","",'⑦2.変更活動積算内訳（販促）'!M346)</f>
        <v/>
      </c>
      <c r="N346" s="272" t="str">
        <f>IF('⑦2.変更活動積算内訳（販促）'!N346="","",'⑦2.変更活動積算内訳（販促）'!N346)</f>
        <v/>
      </c>
      <c r="O346" s="272" t="str">
        <f>IF('⑦2.変更活動積算内訳（販促）'!O346="","",'⑦2.変更活動積算内訳（販促）'!O346)</f>
        <v/>
      </c>
      <c r="P346" s="1571"/>
      <c r="Q346" s="258" t="s">
        <v>196</v>
      </c>
      <c r="R346" s="259"/>
      <c r="S346" s="272" t="str">
        <f t="shared" si="232"/>
        <v/>
      </c>
      <c r="T346" s="260" t="str">
        <f t="shared" si="233"/>
        <v/>
      </c>
      <c r="U346" s="260" t="str">
        <f t="shared" si="234"/>
        <v/>
      </c>
      <c r="V346" s="260" t="str">
        <f t="shared" si="235"/>
        <v/>
      </c>
      <c r="W346" s="1172"/>
      <c r="X346" s="1189"/>
      <c r="Y346" s="1190"/>
      <c r="Z346" s="237"/>
    </row>
    <row r="347" spans="2:27" ht="37.5" hidden="1" customHeight="1">
      <c r="B347" s="368" t="str">
        <f>IF('①4.事業内容（販促）'!B39="","",'①4.事業内容（販促）'!B39)</f>
        <v/>
      </c>
      <c r="C347" s="1199" t="str">
        <f>IF('①4.事業内容（販促）'!C39="","",'①4.事業内容（販促）'!C39)</f>
        <v/>
      </c>
      <c r="D347" s="1200"/>
      <c r="E347" s="267">
        <f>SUM(E348:E356)</f>
        <v>0</v>
      </c>
      <c r="F347" s="267">
        <f>SUM(F348:F356)</f>
        <v>0</v>
      </c>
      <c r="G347" s="267">
        <f>SUM(G348:G356)</f>
        <v>0</v>
      </c>
      <c r="H347" s="660">
        <f>SUM(H348:H356)</f>
        <v>0</v>
      </c>
      <c r="I347" s="664" t="str">
        <f>IF(B347="","",IF(I348="中止","",B347))</f>
        <v/>
      </c>
      <c r="J347" s="1199" t="str">
        <f t="shared" ref="J347" si="236">IF(C347="","",IF(J348="中止","",C347))</f>
        <v/>
      </c>
      <c r="K347" s="1200" t="str">
        <f t="shared" ref="K347" si="237">IF(D347="","",IF(K348="中止","",D347))</f>
        <v/>
      </c>
      <c r="L347" s="267" t="str">
        <f>IF(SUM(L348:L356)=0,"",SUM(L348:L356))</f>
        <v/>
      </c>
      <c r="M347" s="267" t="str">
        <f>IF(SUM(M348:M356)=0,"",SUM(M348:M356))</f>
        <v/>
      </c>
      <c r="N347" s="267" t="str">
        <f>IF(SUM(N348:N356)=0,"",SUM(N348:N356))</f>
        <v/>
      </c>
      <c r="O347" s="267" t="str">
        <f>IF(SUM(O348:O356)=0,"",SUM(O348:O356))</f>
        <v/>
      </c>
      <c r="P347" s="664" t="str">
        <f>IF(I347="","",IF('⑧1.活動計画変更（販促）'!B348="報告済","報告済",I347))</f>
        <v/>
      </c>
      <c r="Q347" s="1187" t="str">
        <f>IF(J347="","",IF('⑧1.活動計画変更（販促）'!C110="変更",'⑧1.活動計画変更（販促）'!D110,IF('⑧1.活動計画変更（販促）'!C110="中止","",'⑧2.変更活動積算内訳（販促）'!J347)))</f>
        <v/>
      </c>
      <c r="R347" s="1188"/>
      <c r="S347" s="269" t="str">
        <f>IF(SUM(S348:S356)=0,"",SUM(S348:S356))</f>
        <v/>
      </c>
      <c r="T347" s="269" t="str">
        <f>IF(SUM(T348:T356)=0,"",SUM(T348:T356))</f>
        <v/>
      </c>
      <c r="U347" s="269" t="str">
        <f>IF(SUM(U348:U356)=0,"",SUM(U348:U356))</f>
        <v/>
      </c>
      <c r="V347" s="269" t="str">
        <f>IF(SUM(V348:V356)=0,"",SUM(V348:V356))</f>
        <v/>
      </c>
      <c r="W347" s="261"/>
      <c r="X347" s="1195"/>
      <c r="Y347" s="1196"/>
      <c r="Z347" s="237"/>
    </row>
    <row r="348" spans="2:27" ht="19.5" hidden="1" customHeight="1">
      <c r="B348" s="1175"/>
      <c r="C348" s="249" t="s">
        <v>188</v>
      </c>
      <c r="D348" s="250"/>
      <c r="E348" s="270">
        <f>SUM(F348:H348)</f>
        <v>0</v>
      </c>
      <c r="F348" s="270" t="str">
        <f>IF('①7.積算内訳（販促）'!F347="","",'①7.積算内訳（販促）'!F347)</f>
        <v/>
      </c>
      <c r="G348" s="270" t="str">
        <f>IF('①7.積算内訳（販促）'!G347="","",'①7.積算内訳（販促）'!G347)</f>
        <v/>
      </c>
      <c r="H348" s="656" t="str">
        <f>IF('①7.積算内訳（販促）'!H347="","",'①7.積算内訳（販促）'!H347)</f>
        <v/>
      </c>
      <c r="I348" s="1569" t="str">
        <f>IF('⑦1.活動計画変更（販促）'!C75="選択","",IF('⑦1.活動計画変更（販促）'!C75="変更",'⑦1.活動計画変更（販促）'!C75,IF('⑦1.活動計画変更（販促）'!C75="中止","中止","")))</f>
        <v/>
      </c>
      <c r="J348" s="249" t="s">
        <v>188</v>
      </c>
      <c r="K348" s="250"/>
      <c r="L348" s="270" t="str">
        <f>IF(SUM(M348:O348)=0,"",SUM(M348:O348))</f>
        <v/>
      </c>
      <c r="M348" s="270" t="str">
        <f>IF('⑦2.変更活動積算内訳（販促）'!M348="","",'⑦2.変更活動積算内訳（販促）'!M348)</f>
        <v/>
      </c>
      <c r="N348" s="270" t="str">
        <f>IF('⑦2.変更活動積算内訳（販促）'!N348="","",'⑦2.変更活動積算内訳（販促）'!N348)</f>
        <v/>
      </c>
      <c r="O348" s="270" t="str">
        <f>IF('⑦2.変更活動積算内訳（販促）'!O348="","",'⑦2.変更活動積算内訳（販促）'!O348)</f>
        <v/>
      </c>
      <c r="P348" s="1569" t="str">
        <f>IF('⑧1.活動計画変更（販促）'!C110="選択","",IF('⑧1.活動計画変更（販促）'!C110="変更",'⑧1.活動計画変更（販促）'!C110,IF('⑧1.活動計画変更（販促）'!C110="中止","中止","")))</f>
        <v/>
      </c>
      <c r="Q348" s="249" t="s">
        <v>188</v>
      </c>
      <c r="R348" s="250"/>
      <c r="S348" s="270" t="str">
        <f>IF(SUM(T348:V348)=0,"",SUM(T348:V348))</f>
        <v/>
      </c>
      <c r="T348" s="251" t="str">
        <f>IF(M348="","",IF(P$348="中止","",M348))</f>
        <v/>
      </c>
      <c r="U348" s="251" t="str">
        <f>IF(N348="","",IF(P$348="中止","",N348))</f>
        <v/>
      </c>
      <c r="V348" s="251" t="str">
        <f>IF(O348="","",IF(P$348="中止","",O348))</f>
        <v/>
      </c>
      <c r="W348" s="1186"/>
      <c r="X348" s="1173"/>
      <c r="Y348" s="1174"/>
      <c r="Z348" s="240"/>
      <c r="AA348" s="213"/>
    </row>
    <row r="349" spans="2:27" ht="19.5" hidden="1" customHeight="1">
      <c r="B349" s="1176"/>
      <c r="C349" s="252" t="s">
        <v>189</v>
      </c>
      <c r="D349" s="253"/>
      <c r="E349" s="271">
        <f t="shared" ref="E349:E355" si="238">SUM(F349:H349)</f>
        <v>0</v>
      </c>
      <c r="F349" s="271" t="str">
        <f>IF('①7.積算内訳（販促）'!F348="","",'①7.積算内訳（販促）'!F348)</f>
        <v/>
      </c>
      <c r="G349" s="271" t="str">
        <f>IF('①7.積算内訳（販促）'!G348="","",'①7.積算内訳（販促）'!G348)</f>
        <v/>
      </c>
      <c r="H349" s="657" t="str">
        <f>IF('①7.積算内訳（販促）'!H348="","",'①7.積算内訳（販促）'!H348)</f>
        <v/>
      </c>
      <c r="I349" s="1570"/>
      <c r="J349" s="252" t="s">
        <v>189</v>
      </c>
      <c r="K349" s="253"/>
      <c r="L349" s="271" t="str">
        <f t="shared" ref="L349:L356" si="239">IF(SUM(M349:O349)=0,"",SUM(M349:O349))</f>
        <v/>
      </c>
      <c r="M349" s="271" t="str">
        <f>IF('⑦2.変更活動積算内訳（販促）'!M349="","",'⑦2.変更活動積算内訳（販促）'!M349)</f>
        <v/>
      </c>
      <c r="N349" s="271" t="str">
        <f>IF('⑦2.変更活動積算内訳（販促）'!N349="","",'⑦2.変更活動積算内訳（販促）'!N349)</f>
        <v/>
      </c>
      <c r="O349" s="271" t="str">
        <f>IF('⑦2.変更活動積算内訳（販促）'!O349="","",'⑦2.変更活動積算内訳（販促）'!O349)</f>
        <v/>
      </c>
      <c r="P349" s="1570"/>
      <c r="Q349" s="252" t="s">
        <v>189</v>
      </c>
      <c r="R349" s="253"/>
      <c r="S349" s="271" t="str">
        <f t="shared" ref="S349:S356" si="240">IF(SUM(T349:V349)=0,"",SUM(T349:V349))</f>
        <v/>
      </c>
      <c r="T349" s="254" t="str">
        <f t="shared" ref="T349:T356" si="241">IF(M349="","",IF(P$348="中止","",M349))</f>
        <v/>
      </c>
      <c r="U349" s="254" t="str">
        <f t="shared" ref="U349:U356" si="242">IF(N349="","",IF(P$348="中止","",N349))</f>
        <v/>
      </c>
      <c r="V349" s="254" t="str">
        <f t="shared" ref="V349:V356" si="243">IF(O349="","",IF(P$348="中止","",O349))</f>
        <v/>
      </c>
      <c r="W349" s="1171"/>
      <c r="X349" s="1168"/>
      <c r="Y349" s="1169"/>
      <c r="Z349" s="237"/>
    </row>
    <row r="350" spans="2:27" ht="19.5" hidden="1" customHeight="1">
      <c r="B350" s="1176"/>
      <c r="C350" s="252" t="s">
        <v>190</v>
      </c>
      <c r="D350" s="253"/>
      <c r="E350" s="271">
        <f t="shared" si="238"/>
        <v>0</v>
      </c>
      <c r="F350" s="271" t="str">
        <f>IF('①7.積算内訳（販促）'!F349="","",'①7.積算内訳（販促）'!F349)</f>
        <v/>
      </c>
      <c r="G350" s="271" t="str">
        <f>IF('①7.積算内訳（販促）'!G349="","",'①7.積算内訳（販促）'!G349)</f>
        <v/>
      </c>
      <c r="H350" s="657" t="str">
        <f>IF('①7.積算内訳（販促）'!H349="","",'①7.積算内訳（販促）'!H349)</f>
        <v/>
      </c>
      <c r="I350" s="1570"/>
      <c r="J350" s="252" t="s">
        <v>190</v>
      </c>
      <c r="K350" s="253"/>
      <c r="L350" s="271" t="str">
        <f t="shared" si="239"/>
        <v/>
      </c>
      <c r="M350" s="271" t="str">
        <f>IF('⑦2.変更活動積算内訳（販促）'!M350="","",'⑦2.変更活動積算内訳（販促）'!M350)</f>
        <v/>
      </c>
      <c r="N350" s="271" t="str">
        <f>IF('⑦2.変更活動積算内訳（販促）'!N350="","",'⑦2.変更活動積算内訳（販促）'!N350)</f>
        <v/>
      </c>
      <c r="O350" s="271" t="str">
        <f>IF('⑦2.変更活動積算内訳（販促）'!O350="","",'⑦2.変更活動積算内訳（販促）'!O350)</f>
        <v/>
      </c>
      <c r="P350" s="1570"/>
      <c r="Q350" s="252" t="s">
        <v>190</v>
      </c>
      <c r="R350" s="253"/>
      <c r="S350" s="271" t="str">
        <f t="shared" si="240"/>
        <v/>
      </c>
      <c r="T350" s="254" t="str">
        <f t="shared" si="241"/>
        <v/>
      </c>
      <c r="U350" s="254" t="str">
        <f t="shared" si="242"/>
        <v/>
      </c>
      <c r="V350" s="254" t="str">
        <f t="shared" si="243"/>
        <v/>
      </c>
      <c r="W350" s="1171"/>
      <c r="X350" s="1168"/>
      <c r="Y350" s="1169"/>
      <c r="Z350" s="237"/>
    </row>
    <row r="351" spans="2:27" ht="19.5" hidden="1" customHeight="1">
      <c r="B351" s="1176"/>
      <c r="C351" s="255" t="s">
        <v>191</v>
      </c>
      <c r="D351" s="253"/>
      <c r="E351" s="271">
        <f t="shared" si="238"/>
        <v>0</v>
      </c>
      <c r="F351" s="271" t="str">
        <f>IF('①7.積算内訳（販促）'!F350="","",'①7.積算内訳（販促）'!F350)</f>
        <v/>
      </c>
      <c r="G351" s="271" t="str">
        <f>IF('①7.積算内訳（販促）'!G350="","",'①7.積算内訳（販促）'!G350)</f>
        <v/>
      </c>
      <c r="H351" s="657" t="str">
        <f>IF('①7.積算内訳（販促）'!H350="","",'①7.積算内訳（販促）'!H350)</f>
        <v/>
      </c>
      <c r="I351" s="1570"/>
      <c r="J351" s="255" t="s">
        <v>191</v>
      </c>
      <c r="K351" s="253"/>
      <c r="L351" s="271" t="str">
        <f t="shared" si="239"/>
        <v/>
      </c>
      <c r="M351" s="271" t="str">
        <f>IF('⑦2.変更活動積算内訳（販促）'!M351="","",'⑦2.変更活動積算内訳（販促）'!M351)</f>
        <v/>
      </c>
      <c r="N351" s="271" t="str">
        <f>IF('⑦2.変更活動積算内訳（販促）'!N351="","",'⑦2.変更活動積算内訳（販促）'!N351)</f>
        <v/>
      </c>
      <c r="O351" s="271" t="str">
        <f>IF('⑦2.変更活動積算内訳（販促）'!O351="","",'⑦2.変更活動積算内訳（販促）'!O351)</f>
        <v/>
      </c>
      <c r="P351" s="1570"/>
      <c r="Q351" s="255" t="s">
        <v>191</v>
      </c>
      <c r="R351" s="253"/>
      <c r="S351" s="271" t="str">
        <f t="shared" si="240"/>
        <v/>
      </c>
      <c r="T351" s="254" t="str">
        <f t="shared" si="241"/>
        <v/>
      </c>
      <c r="U351" s="254" t="str">
        <f t="shared" si="242"/>
        <v/>
      </c>
      <c r="V351" s="254" t="str">
        <f t="shared" si="243"/>
        <v/>
      </c>
      <c r="W351" s="1171"/>
      <c r="X351" s="1168"/>
      <c r="Y351" s="1169"/>
      <c r="Z351" s="237"/>
    </row>
    <row r="352" spans="2:27" ht="19.5" hidden="1" customHeight="1">
      <c r="B352" s="1176"/>
      <c r="C352" s="252" t="s">
        <v>192</v>
      </c>
      <c r="D352" s="253"/>
      <c r="E352" s="271">
        <f t="shared" si="238"/>
        <v>0</v>
      </c>
      <c r="F352" s="271" t="str">
        <f>IF('①7.積算内訳（販促）'!F351="","",'①7.積算内訳（販促）'!F351)</f>
        <v/>
      </c>
      <c r="G352" s="271" t="str">
        <f>IF('①7.積算内訳（販促）'!G351="","",'①7.積算内訳（販促）'!G351)</f>
        <v/>
      </c>
      <c r="H352" s="657" t="str">
        <f>IF('①7.積算内訳（販促）'!H351="","",'①7.積算内訳（販促）'!H351)</f>
        <v/>
      </c>
      <c r="I352" s="1570"/>
      <c r="J352" s="252" t="s">
        <v>192</v>
      </c>
      <c r="K352" s="253"/>
      <c r="L352" s="271" t="str">
        <f t="shared" si="239"/>
        <v/>
      </c>
      <c r="M352" s="271" t="str">
        <f>IF('⑦2.変更活動積算内訳（販促）'!M352="","",'⑦2.変更活動積算内訳（販促）'!M352)</f>
        <v/>
      </c>
      <c r="N352" s="271" t="str">
        <f>IF('⑦2.変更活動積算内訳（販促）'!N352="","",'⑦2.変更活動積算内訳（販促）'!N352)</f>
        <v/>
      </c>
      <c r="O352" s="271" t="str">
        <f>IF('⑦2.変更活動積算内訳（販促）'!O352="","",'⑦2.変更活動積算内訳（販促）'!O352)</f>
        <v/>
      </c>
      <c r="P352" s="1570"/>
      <c r="Q352" s="252" t="s">
        <v>192</v>
      </c>
      <c r="R352" s="253"/>
      <c r="S352" s="271" t="str">
        <f t="shared" si="240"/>
        <v/>
      </c>
      <c r="T352" s="254" t="str">
        <f t="shared" si="241"/>
        <v/>
      </c>
      <c r="U352" s="254" t="str">
        <f t="shared" si="242"/>
        <v/>
      </c>
      <c r="V352" s="254" t="str">
        <f t="shared" si="243"/>
        <v/>
      </c>
      <c r="W352" s="1171"/>
      <c r="X352" s="1168"/>
      <c r="Y352" s="1169"/>
      <c r="Z352" s="240"/>
      <c r="AA352" s="213"/>
    </row>
    <row r="353" spans="2:27" ht="19.5" hidden="1" customHeight="1">
      <c r="B353" s="1176"/>
      <c r="C353" s="252" t="s">
        <v>193</v>
      </c>
      <c r="D353" s="253"/>
      <c r="E353" s="271">
        <f t="shared" si="238"/>
        <v>0</v>
      </c>
      <c r="F353" s="658" t="str">
        <f>IF('①7.積算内訳（販促）'!F352="","",'①7.積算内訳（販促）'!F352)</f>
        <v/>
      </c>
      <c r="G353" s="658" t="str">
        <f>IF('①7.積算内訳（販促）'!G352="","",'①7.積算内訳（販促）'!G352)</f>
        <v/>
      </c>
      <c r="H353" s="657" t="str">
        <f>IF('①7.積算内訳（販促）'!H352="","",'①7.積算内訳（販促）'!H352)</f>
        <v/>
      </c>
      <c r="I353" s="1570"/>
      <c r="J353" s="252" t="s">
        <v>193</v>
      </c>
      <c r="K353" s="253"/>
      <c r="L353" s="271" t="str">
        <f t="shared" si="239"/>
        <v/>
      </c>
      <c r="M353" s="658" t="str">
        <f>IF('⑦2.変更活動積算内訳（販促）'!M353="","",'⑦2.変更活動積算内訳（販促）'!M353)</f>
        <v/>
      </c>
      <c r="N353" s="658" t="str">
        <f>IF('⑦2.変更活動積算内訳（販促）'!N353="","",'⑦2.変更活動積算内訳（販促）'!N353)</f>
        <v/>
      </c>
      <c r="O353" s="658" t="str">
        <f>IF('⑦2.変更活動積算内訳（販促）'!O353="","",'⑦2.変更活動積算内訳（販促）'!O353)</f>
        <v/>
      </c>
      <c r="P353" s="1570"/>
      <c r="Q353" s="252" t="s">
        <v>193</v>
      </c>
      <c r="R353" s="253"/>
      <c r="S353" s="271" t="str">
        <f t="shared" si="240"/>
        <v/>
      </c>
      <c r="T353" s="256" t="str">
        <f t="shared" si="241"/>
        <v/>
      </c>
      <c r="U353" s="256" t="str">
        <f t="shared" si="242"/>
        <v/>
      </c>
      <c r="V353" s="256" t="str">
        <f t="shared" si="243"/>
        <v/>
      </c>
      <c r="W353" s="1171"/>
      <c r="X353" s="1168"/>
      <c r="Y353" s="1169"/>
      <c r="Z353" s="240"/>
      <c r="AA353" s="213"/>
    </row>
    <row r="354" spans="2:27" ht="19.5" hidden="1" customHeight="1">
      <c r="B354" s="1176"/>
      <c r="C354" s="257" t="s">
        <v>194</v>
      </c>
      <c r="D354" s="253"/>
      <c r="E354" s="271">
        <f t="shared" si="238"/>
        <v>0</v>
      </c>
      <c r="F354" s="271" t="str">
        <f>IF('①7.積算内訳（販促）'!F353="","",'①7.積算内訳（販促）'!F353)</f>
        <v/>
      </c>
      <c r="G354" s="271" t="str">
        <f>IF('①7.積算内訳（販促）'!G353="","",'①7.積算内訳（販促）'!G353)</f>
        <v/>
      </c>
      <c r="H354" s="657" t="str">
        <f>IF('①7.積算内訳（販促）'!H353="","",'①7.積算内訳（販促）'!H353)</f>
        <v/>
      </c>
      <c r="I354" s="1570"/>
      <c r="J354" s="257" t="s">
        <v>194</v>
      </c>
      <c r="K354" s="253"/>
      <c r="L354" s="271" t="str">
        <f t="shared" si="239"/>
        <v/>
      </c>
      <c r="M354" s="271" t="str">
        <f>IF('⑦2.変更活動積算内訳（販促）'!M354="","",'⑦2.変更活動積算内訳（販促）'!M354)</f>
        <v/>
      </c>
      <c r="N354" s="271" t="str">
        <f>IF('⑦2.変更活動積算内訳（販促）'!N354="","",'⑦2.変更活動積算内訳（販促）'!N354)</f>
        <v/>
      </c>
      <c r="O354" s="271" t="str">
        <f>IF('⑦2.変更活動積算内訳（販促）'!O354="","",'⑦2.変更活動積算内訳（販促）'!O354)</f>
        <v/>
      </c>
      <c r="P354" s="1570"/>
      <c r="Q354" s="257" t="s">
        <v>194</v>
      </c>
      <c r="R354" s="253"/>
      <c r="S354" s="271" t="str">
        <f t="shared" si="240"/>
        <v/>
      </c>
      <c r="T354" s="254" t="str">
        <f t="shared" si="241"/>
        <v/>
      </c>
      <c r="U354" s="254" t="str">
        <f t="shared" si="242"/>
        <v/>
      </c>
      <c r="V354" s="254" t="str">
        <f t="shared" si="243"/>
        <v/>
      </c>
      <c r="W354" s="1171"/>
      <c r="X354" s="1168"/>
      <c r="Y354" s="1169"/>
      <c r="Z354" s="240"/>
      <c r="AA354" s="213"/>
    </row>
    <row r="355" spans="2:27" ht="19.5" hidden="1" customHeight="1">
      <c r="B355" s="1176"/>
      <c r="C355" s="252" t="s">
        <v>195</v>
      </c>
      <c r="D355" s="253"/>
      <c r="E355" s="271">
        <f t="shared" si="238"/>
        <v>0</v>
      </c>
      <c r="F355" s="271" t="str">
        <f>IF('①7.積算内訳（販促）'!F354="","",'①7.積算内訳（販促）'!F354)</f>
        <v/>
      </c>
      <c r="G355" s="271" t="str">
        <f>IF('①7.積算内訳（販促）'!G354="","",'①7.積算内訳（販促）'!G354)</f>
        <v/>
      </c>
      <c r="H355" s="657" t="str">
        <f>IF('①7.積算内訳（販促）'!H354="","",'①7.積算内訳（販促）'!H354)</f>
        <v/>
      </c>
      <c r="I355" s="1570"/>
      <c r="J355" s="252" t="s">
        <v>195</v>
      </c>
      <c r="K355" s="253"/>
      <c r="L355" s="271" t="str">
        <f t="shared" si="239"/>
        <v/>
      </c>
      <c r="M355" s="271" t="str">
        <f>IF('⑦2.変更活動積算内訳（販促）'!M355="","",'⑦2.変更活動積算内訳（販促）'!M355)</f>
        <v/>
      </c>
      <c r="N355" s="271" t="str">
        <f>IF('⑦2.変更活動積算内訳（販促）'!N355="","",'⑦2.変更活動積算内訳（販促）'!N355)</f>
        <v/>
      </c>
      <c r="O355" s="271" t="str">
        <f>IF('⑦2.変更活動積算内訳（販促）'!O355="","",'⑦2.変更活動積算内訳（販促）'!O355)</f>
        <v/>
      </c>
      <c r="P355" s="1570"/>
      <c r="Q355" s="252" t="s">
        <v>195</v>
      </c>
      <c r="R355" s="253"/>
      <c r="S355" s="271" t="str">
        <f t="shared" si="240"/>
        <v/>
      </c>
      <c r="T355" s="254" t="str">
        <f t="shared" si="241"/>
        <v/>
      </c>
      <c r="U355" s="254" t="str">
        <f t="shared" si="242"/>
        <v/>
      </c>
      <c r="V355" s="254" t="str">
        <f t="shared" si="243"/>
        <v/>
      </c>
      <c r="W355" s="1171"/>
      <c r="X355" s="1168"/>
      <c r="Y355" s="1169"/>
      <c r="Z355" s="240"/>
      <c r="AA355" s="213"/>
    </row>
    <row r="356" spans="2:27" ht="19.5" hidden="1" customHeight="1" thickBot="1">
      <c r="B356" s="1177"/>
      <c r="C356" s="258" t="s">
        <v>196</v>
      </c>
      <c r="D356" s="662" t="str">
        <f>IF('①7.積算内訳（販促）'!D355="","",'①7.積算内訳（販促）'!D355)</f>
        <v/>
      </c>
      <c r="E356" s="272">
        <f>SUM(F356:H356)</f>
        <v>0</v>
      </c>
      <c r="F356" s="272" t="str">
        <f>IF('①7.積算内訳（販促）'!F355="","",'①7.積算内訳（販促）'!F355)</f>
        <v/>
      </c>
      <c r="G356" s="272" t="str">
        <f>IF('①7.積算内訳（販促）'!G355="","",'①7.積算内訳（販促）'!G355)</f>
        <v/>
      </c>
      <c r="H356" s="659" t="str">
        <f>IF('①7.積算内訳（販促）'!H355="","",'①7.積算内訳（販促）'!H355)</f>
        <v/>
      </c>
      <c r="I356" s="1571"/>
      <c r="J356" s="258" t="s">
        <v>196</v>
      </c>
      <c r="K356" s="259"/>
      <c r="L356" s="272" t="str">
        <f t="shared" si="239"/>
        <v/>
      </c>
      <c r="M356" s="272" t="str">
        <f>IF('⑦2.変更活動積算内訳（販促）'!M356="","",'⑦2.変更活動積算内訳（販促）'!M356)</f>
        <v/>
      </c>
      <c r="N356" s="272" t="str">
        <f>IF('⑦2.変更活動積算内訳（販促）'!N356="","",'⑦2.変更活動積算内訳（販促）'!N356)</f>
        <v/>
      </c>
      <c r="O356" s="272" t="str">
        <f>IF('⑦2.変更活動積算内訳（販促）'!O356="","",'⑦2.変更活動積算内訳（販促）'!O356)</f>
        <v/>
      </c>
      <c r="P356" s="1571"/>
      <c r="Q356" s="258" t="s">
        <v>196</v>
      </c>
      <c r="R356" s="259"/>
      <c r="S356" s="272" t="str">
        <f t="shared" si="240"/>
        <v/>
      </c>
      <c r="T356" s="260" t="str">
        <f t="shared" si="241"/>
        <v/>
      </c>
      <c r="U356" s="260" t="str">
        <f t="shared" si="242"/>
        <v/>
      </c>
      <c r="V356" s="260" t="str">
        <f t="shared" si="243"/>
        <v/>
      </c>
      <c r="W356" s="1172"/>
      <c r="X356" s="1193"/>
      <c r="Y356" s="1194"/>
      <c r="Z356" s="240"/>
      <c r="AA356" s="213"/>
    </row>
    <row r="357" spans="2:27" ht="37.5" hidden="1" customHeight="1">
      <c r="B357" s="368" t="str">
        <f>IF('①4.事業内容（販促）'!B40="","",'①4.事業内容（販促）'!B40)</f>
        <v/>
      </c>
      <c r="C357" s="1199" t="str">
        <f>IF('①4.事業内容（販促）'!C40="","",'①4.事業内容（販促）'!C40)</f>
        <v/>
      </c>
      <c r="D357" s="1200"/>
      <c r="E357" s="267">
        <f>SUM(E358:E366)</f>
        <v>0</v>
      </c>
      <c r="F357" s="267">
        <f>SUM(F358:F366)</f>
        <v>0</v>
      </c>
      <c r="G357" s="267">
        <f>SUM(G358:G366)</f>
        <v>0</v>
      </c>
      <c r="H357" s="660">
        <f>SUM(H358:H366)</f>
        <v>0</v>
      </c>
      <c r="I357" s="664" t="str">
        <f>IF(B357="","",IF(I358="中止","",B357))</f>
        <v/>
      </c>
      <c r="J357" s="1199" t="str">
        <f t="shared" ref="J357" si="244">IF(C357="","",IF(J358="中止","",C357))</f>
        <v/>
      </c>
      <c r="K357" s="1200" t="str">
        <f t="shared" ref="K357" si="245">IF(D357="","",IF(K358="中止","",D357))</f>
        <v/>
      </c>
      <c r="L357" s="267" t="str">
        <f>IF(SUM(L358:L366)=0,"",SUM(L358:L366))</f>
        <v/>
      </c>
      <c r="M357" s="267" t="str">
        <f>IF(SUM(M358:M366)=0,"",SUM(M358:M366))</f>
        <v/>
      </c>
      <c r="N357" s="267" t="str">
        <f>IF(SUM(N358:N366)=0,"",SUM(N358:N366))</f>
        <v/>
      </c>
      <c r="O357" s="267" t="str">
        <f>IF(SUM(O358:O366)=0,"",SUM(O358:O366))</f>
        <v/>
      </c>
      <c r="P357" s="664" t="str">
        <f>IF(I357="","",IF('⑧1.活動計画変更（販促）'!B358="報告済","報告済",I357))</f>
        <v/>
      </c>
      <c r="Q357" s="1187" t="str">
        <f>IF(J357="","",IF('⑧1.活動計画変更（販促）'!C113="変更",'⑧1.活動計画変更（販促）'!D113,IF('⑧1.活動計画変更（販促）'!C113="中止","",'⑧2.変更活動積算内訳（販促）'!J357)))</f>
        <v/>
      </c>
      <c r="R357" s="1188"/>
      <c r="S357" s="269" t="str">
        <f>IF(SUM(S358:S366)=0,"",SUM(S358:S366))</f>
        <v/>
      </c>
      <c r="T357" s="269" t="str">
        <f>IF(SUM(T358:T366)=0,"",SUM(T358:T366))</f>
        <v/>
      </c>
      <c r="U357" s="269" t="str">
        <f>IF(SUM(U358:U366)=0,"",SUM(U358:U366))</f>
        <v/>
      </c>
      <c r="V357" s="269" t="str">
        <f>IF(SUM(V358:V366)=0,"",SUM(V358:V366))</f>
        <v/>
      </c>
      <c r="W357" s="262"/>
      <c r="X357" s="1197"/>
      <c r="Y357" s="1198"/>
      <c r="Z357" s="237"/>
    </row>
    <row r="358" spans="2:27" ht="19.5" hidden="1" customHeight="1">
      <c r="B358" s="1175"/>
      <c r="C358" s="249" t="s">
        <v>188</v>
      </c>
      <c r="D358" s="250"/>
      <c r="E358" s="270">
        <f>SUM(F358:H358)</f>
        <v>0</v>
      </c>
      <c r="F358" s="270" t="str">
        <f>IF('①7.積算内訳（販促）'!F357="","",'①7.積算内訳（販促）'!F357)</f>
        <v/>
      </c>
      <c r="G358" s="270" t="str">
        <f>IF('①7.積算内訳（販促）'!G357="","",'①7.積算内訳（販促）'!G357)</f>
        <v/>
      </c>
      <c r="H358" s="656" t="str">
        <f>IF('①7.積算内訳（販促）'!H357="","",'①7.積算内訳（販促）'!H357)</f>
        <v/>
      </c>
      <c r="I358" s="1569" t="str">
        <f>IF('⑦1.活動計画変更（販促）'!C77="選択","",IF('⑦1.活動計画変更（販促）'!C77="変更",'⑦1.活動計画変更（販促）'!C77,IF('⑦1.活動計画変更（販促）'!C77="中止","中止","")))</f>
        <v/>
      </c>
      <c r="J358" s="249" t="s">
        <v>188</v>
      </c>
      <c r="K358" s="250"/>
      <c r="L358" s="270" t="str">
        <f>IF(SUM(M358:O358)=0,"",SUM(M358:O358))</f>
        <v/>
      </c>
      <c r="M358" s="270" t="str">
        <f>IF('⑦2.変更活動積算内訳（販促）'!M358="","",'⑦2.変更活動積算内訳（販促）'!M358)</f>
        <v/>
      </c>
      <c r="N358" s="270" t="str">
        <f>IF('⑦2.変更活動積算内訳（販促）'!N358="","",'⑦2.変更活動積算内訳（販促）'!N358)</f>
        <v/>
      </c>
      <c r="O358" s="270" t="str">
        <f>IF('⑦2.変更活動積算内訳（販促）'!O358="","",'⑦2.変更活動積算内訳（販促）'!O358)</f>
        <v/>
      </c>
      <c r="P358" s="1569" t="str">
        <f>IF('⑧1.活動計画変更（販促）'!C113="選択","",IF('⑧1.活動計画変更（販促）'!C113="変更",'⑧1.活動計画変更（販促）'!C113,IF('⑧1.活動計画変更（販促）'!C113="中止","中止","")))</f>
        <v/>
      </c>
      <c r="Q358" s="249" t="s">
        <v>188</v>
      </c>
      <c r="R358" s="250"/>
      <c r="S358" s="270" t="str">
        <f>IF(SUM(T358:V358)=0,"",SUM(T358:V358))</f>
        <v/>
      </c>
      <c r="T358" s="251" t="str">
        <f>IF(M358="","",IF(P$358="中止","",M358))</f>
        <v/>
      </c>
      <c r="U358" s="251" t="str">
        <f>IF(N358="","",IF(P$358="中止","",N358))</f>
        <v/>
      </c>
      <c r="V358" s="251" t="str">
        <f>IF(O358="","",IF(P$358="中止","",O358))</f>
        <v/>
      </c>
      <c r="W358" s="1186"/>
      <c r="X358" s="1173"/>
      <c r="Y358" s="1174"/>
      <c r="Z358" s="240"/>
      <c r="AA358" s="213"/>
    </row>
    <row r="359" spans="2:27" ht="19.5" hidden="1" customHeight="1">
      <c r="B359" s="1176"/>
      <c r="C359" s="252" t="s">
        <v>189</v>
      </c>
      <c r="D359" s="253"/>
      <c r="E359" s="271">
        <f t="shared" ref="E359:E365" si="246">SUM(F359:H359)</f>
        <v>0</v>
      </c>
      <c r="F359" s="271" t="str">
        <f>IF('①7.積算内訳（販促）'!F358="","",'①7.積算内訳（販促）'!F358)</f>
        <v/>
      </c>
      <c r="G359" s="271" t="str">
        <f>IF('①7.積算内訳（販促）'!G358="","",'①7.積算内訳（販促）'!G358)</f>
        <v/>
      </c>
      <c r="H359" s="657" t="str">
        <f>IF('①7.積算内訳（販促）'!H358="","",'①7.積算内訳（販促）'!H358)</f>
        <v/>
      </c>
      <c r="I359" s="1570"/>
      <c r="J359" s="252" t="s">
        <v>189</v>
      </c>
      <c r="K359" s="253"/>
      <c r="L359" s="271" t="str">
        <f t="shared" ref="L359:L366" si="247">IF(SUM(M359:O359)=0,"",SUM(M359:O359))</f>
        <v/>
      </c>
      <c r="M359" s="271" t="str">
        <f>IF('⑦2.変更活動積算内訳（販促）'!M359="","",'⑦2.変更活動積算内訳（販促）'!M359)</f>
        <v/>
      </c>
      <c r="N359" s="271" t="str">
        <f>IF('⑦2.変更活動積算内訳（販促）'!N359="","",'⑦2.変更活動積算内訳（販促）'!N359)</f>
        <v/>
      </c>
      <c r="O359" s="271" t="str">
        <f>IF('⑦2.変更活動積算内訳（販促）'!O359="","",'⑦2.変更活動積算内訳（販促）'!O359)</f>
        <v/>
      </c>
      <c r="P359" s="1570"/>
      <c r="Q359" s="252" t="s">
        <v>189</v>
      </c>
      <c r="R359" s="253"/>
      <c r="S359" s="271" t="str">
        <f t="shared" ref="S359:S366" si="248">IF(SUM(T359:V359)=0,"",SUM(T359:V359))</f>
        <v/>
      </c>
      <c r="T359" s="254" t="str">
        <f t="shared" ref="T359:T366" si="249">IF(M359="","",IF(P$358="中止","",M359))</f>
        <v/>
      </c>
      <c r="U359" s="254" t="str">
        <f t="shared" ref="U359:U366" si="250">IF(N359="","",IF(P$358="中止","",N359))</f>
        <v/>
      </c>
      <c r="V359" s="254" t="str">
        <f t="shared" ref="V359:V366" si="251">IF(O359="","",IF(P$358="中止","",O359))</f>
        <v/>
      </c>
      <c r="W359" s="1171"/>
      <c r="X359" s="1168"/>
      <c r="Y359" s="1169"/>
      <c r="Z359" s="237"/>
    </row>
    <row r="360" spans="2:27" ht="19.5" hidden="1" customHeight="1">
      <c r="B360" s="1176"/>
      <c r="C360" s="252" t="s">
        <v>190</v>
      </c>
      <c r="D360" s="253"/>
      <c r="E360" s="271">
        <f t="shared" si="246"/>
        <v>0</v>
      </c>
      <c r="F360" s="271" t="str">
        <f>IF('①7.積算内訳（販促）'!F359="","",'①7.積算内訳（販促）'!F359)</f>
        <v/>
      </c>
      <c r="G360" s="271" t="str">
        <f>IF('①7.積算内訳（販促）'!G359="","",'①7.積算内訳（販促）'!G359)</f>
        <v/>
      </c>
      <c r="H360" s="657" t="str">
        <f>IF('①7.積算内訳（販促）'!H359="","",'①7.積算内訳（販促）'!H359)</f>
        <v/>
      </c>
      <c r="I360" s="1570"/>
      <c r="J360" s="252" t="s">
        <v>190</v>
      </c>
      <c r="K360" s="253"/>
      <c r="L360" s="271" t="str">
        <f t="shared" si="247"/>
        <v/>
      </c>
      <c r="M360" s="271" t="str">
        <f>IF('⑦2.変更活動積算内訳（販促）'!M360="","",'⑦2.変更活動積算内訳（販促）'!M360)</f>
        <v/>
      </c>
      <c r="N360" s="271" t="str">
        <f>IF('⑦2.変更活動積算内訳（販促）'!N360="","",'⑦2.変更活動積算内訳（販促）'!N360)</f>
        <v/>
      </c>
      <c r="O360" s="271" t="str">
        <f>IF('⑦2.変更活動積算内訳（販促）'!O360="","",'⑦2.変更活動積算内訳（販促）'!O360)</f>
        <v/>
      </c>
      <c r="P360" s="1570"/>
      <c r="Q360" s="252" t="s">
        <v>190</v>
      </c>
      <c r="R360" s="253"/>
      <c r="S360" s="271" t="str">
        <f t="shared" si="248"/>
        <v/>
      </c>
      <c r="T360" s="254" t="str">
        <f t="shared" si="249"/>
        <v/>
      </c>
      <c r="U360" s="254" t="str">
        <f t="shared" si="250"/>
        <v/>
      </c>
      <c r="V360" s="254" t="str">
        <f t="shared" si="251"/>
        <v/>
      </c>
      <c r="W360" s="1171"/>
      <c r="X360" s="1168"/>
      <c r="Y360" s="1169"/>
      <c r="Z360" s="237"/>
    </row>
    <row r="361" spans="2:27" ht="19.5" hidden="1" customHeight="1">
      <c r="B361" s="1176"/>
      <c r="C361" s="255" t="s">
        <v>191</v>
      </c>
      <c r="D361" s="253"/>
      <c r="E361" s="271">
        <f t="shared" si="246"/>
        <v>0</v>
      </c>
      <c r="F361" s="271" t="str">
        <f>IF('①7.積算内訳（販促）'!F360="","",'①7.積算内訳（販促）'!F360)</f>
        <v/>
      </c>
      <c r="G361" s="271" t="str">
        <f>IF('①7.積算内訳（販促）'!G360="","",'①7.積算内訳（販促）'!G360)</f>
        <v/>
      </c>
      <c r="H361" s="657" t="str">
        <f>IF('①7.積算内訳（販促）'!H360="","",'①7.積算内訳（販促）'!H360)</f>
        <v/>
      </c>
      <c r="I361" s="1570"/>
      <c r="J361" s="255" t="s">
        <v>191</v>
      </c>
      <c r="K361" s="253"/>
      <c r="L361" s="271" t="str">
        <f t="shared" si="247"/>
        <v/>
      </c>
      <c r="M361" s="271" t="str">
        <f>IF('⑦2.変更活動積算内訳（販促）'!M361="","",'⑦2.変更活動積算内訳（販促）'!M361)</f>
        <v/>
      </c>
      <c r="N361" s="271" t="str">
        <f>IF('⑦2.変更活動積算内訳（販促）'!N361="","",'⑦2.変更活動積算内訳（販促）'!N361)</f>
        <v/>
      </c>
      <c r="O361" s="271" t="str">
        <f>IF('⑦2.変更活動積算内訳（販促）'!O361="","",'⑦2.変更活動積算内訳（販促）'!O361)</f>
        <v/>
      </c>
      <c r="P361" s="1570"/>
      <c r="Q361" s="255" t="s">
        <v>191</v>
      </c>
      <c r="R361" s="253"/>
      <c r="S361" s="271" t="str">
        <f t="shared" si="248"/>
        <v/>
      </c>
      <c r="T361" s="254" t="str">
        <f t="shared" si="249"/>
        <v/>
      </c>
      <c r="U361" s="254" t="str">
        <f t="shared" si="250"/>
        <v/>
      </c>
      <c r="V361" s="254" t="str">
        <f t="shared" si="251"/>
        <v/>
      </c>
      <c r="W361" s="1171"/>
      <c r="X361" s="1168"/>
      <c r="Y361" s="1169"/>
      <c r="Z361" s="237"/>
    </row>
    <row r="362" spans="2:27" ht="19.5" hidden="1" customHeight="1">
      <c r="B362" s="1176"/>
      <c r="C362" s="252" t="s">
        <v>192</v>
      </c>
      <c r="D362" s="253"/>
      <c r="E362" s="271">
        <f t="shared" si="246"/>
        <v>0</v>
      </c>
      <c r="F362" s="271" t="str">
        <f>IF('①7.積算内訳（販促）'!F361="","",'①7.積算内訳（販促）'!F361)</f>
        <v/>
      </c>
      <c r="G362" s="271" t="str">
        <f>IF('①7.積算内訳（販促）'!G361="","",'①7.積算内訳（販促）'!G361)</f>
        <v/>
      </c>
      <c r="H362" s="657" t="str">
        <f>IF('①7.積算内訳（販促）'!H361="","",'①7.積算内訳（販促）'!H361)</f>
        <v/>
      </c>
      <c r="I362" s="1570"/>
      <c r="J362" s="252" t="s">
        <v>192</v>
      </c>
      <c r="K362" s="253"/>
      <c r="L362" s="271" t="str">
        <f t="shared" si="247"/>
        <v/>
      </c>
      <c r="M362" s="271" t="str">
        <f>IF('⑦2.変更活動積算内訳（販促）'!M362="","",'⑦2.変更活動積算内訳（販促）'!M362)</f>
        <v/>
      </c>
      <c r="N362" s="271" t="str">
        <f>IF('⑦2.変更活動積算内訳（販促）'!N362="","",'⑦2.変更活動積算内訳（販促）'!N362)</f>
        <v/>
      </c>
      <c r="O362" s="271" t="str">
        <f>IF('⑦2.変更活動積算内訳（販促）'!O362="","",'⑦2.変更活動積算内訳（販促）'!O362)</f>
        <v/>
      </c>
      <c r="P362" s="1570"/>
      <c r="Q362" s="252" t="s">
        <v>192</v>
      </c>
      <c r="R362" s="253"/>
      <c r="S362" s="271" t="str">
        <f t="shared" si="248"/>
        <v/>
      </c>
      <c r="T362" s="254" t="str">
        <f t="shared" si="249"/>
        <v/>
      </c>
      <c r="U362" s="254" t="str">
        <f t="shared" si="250"/>
        <v/>
      </c>
      <c r="V362" s="254" t="str">
        <f t="shared" si="251"/>
        <v/>
      </c>
      <c r="W362" s="1171"/>
      <c r="X362" s="1168"/>
      <c r="Y362" s="1169"/>
      <c r="Z362" s="240"/>
      <c r="AA362" s="213"/>
    </row>
    <row r="363" spans="2:27" ht="19.5" hidden="1" customHeight="1">
      <c r="B363" s="1176"/>
      <c r="C363" s="252" t="s">
        <v>193</v>
      </c>
      <c r="D363" s="253"/>
      <c r="E363" s="271">
        <f t="shared" si="246"/>
        <v>0</v>
      </c>
      <c r="F363" s="658" t="str">
        <f>IF('①7.積算内訳（販促）'!F362="","",'①7.積算内訳（販促）'!F362)</f>
        <v/>
      </c>
      <c r="G363" s="658" t="str">
        <f>IF('①7.積算内訳（販促）'!G362="","",'①7.積算内訳（販促）'!G362)</f>
        <v/>
      </c>
      <c r="H363" s="657" t="str">
        <f>IF('①7.積算内訳（販促）'!H362="","",'①7.積算内訳（販促）'!H362)</f>
        <v/>
      </c>
      <c r="I363" s="1570"/>
      <c r="J363" s="252" t="s">
        <v>193</v>
      </c>
      <c r="K363" s="253"/>
      <c r="L363" s="271" t="str">
        <f t="shared" si="247"/>
        <v/>
      </c>
      <c r="M363" s="658" t="str">
        <f>IF('⑦2.変更活動積算内訳（販促）'!M363="","",'⑦2.変更活動積算内訳（販促）'!M363)</f>
        <v/>
      </c>
      <c r="N363" s="658" t="str">
        <f>IF('⑦2.変更活動積算内訳（販促）'!N363="","",'⑦2.変更活動積算内訳（販促）'!N363)</f>
        <v/>
      </c>
      <c r="O363" s="658" t="str">
        <f>IF('⑦2.変更活動積算内訳（販促）'!O363="","",'⑦2.変更活動積算内訳（販促）'!O363)</f>
        <v/>
      </c>
      <c r="P363" s="1570"/>
      <c r="Q363" s="252" t="s">
        <v>193</v>
      </c>
      <c r="R363" s="253"/>
      <c r="S363" s="271" t="str">
        <f t="shared" si="248"/>
        <v/>
      </c>
      <c r="T363" s="256" t="str">
        <f t="shared" si="249"/>
        <v/>
      </c>
      <c r="U363" s="256" t="str">
        <f t="shared" si="250"/>
        <v/>
      </c>
      <c r="V363" s="256" t="str">
        <f t="shared" si="251"/>
        <v/>
      </c>
      <c r="W363" s="1171"/>
      <c r="X363" s="1191"/>
      <c r="Y363" s="1192"/>
      <c r="Z363" s="240"/>
      <c r="AA363" s="213"/>
    </row>
    <row r="364" spans="2:27" ht="19.5" hidden="1" customHeight="1">
      <c r="B364" s="1176"/>
      <c r="C364" s="257" t="s">
        <v>194</v>
      </c>
      <c r="D364" s="253"/>
      <c r="E364" s="271">
        <f t="shared" si="246"/>
        <v>0</v>
      </c>
      <c r="F364" s="271" t="str">
        <f>IF('①7.積算内訳（販促）'!F363="","",'①7.積算内訳（販促）'!F363)</f>
        <v/>
      </c>
      <c r="G364" s="271" t="str">
        <f>IF('①7.積算内訳（販促）'!G363="","",'①7.積算内訳（販促）'!G363)</f>
        <v/>
      </c>
      <c r="H364" s="657" t="str">
        <f>IF('①7.積算内訳（販促）'!H363="","",'①7.積算内訳（販促）'!H363)</f>
        <v/>
      </c>
      <c r="I364" s="1570"/>
      <c r="J364" s="257" t="s">
        <v>194</v>
      </c>
      <c r="K364" s="253"/>
      <c r="L364" s="271" t="str">
        <f t="shared" si="247"/>
        <v/>
      </c>
      <c r="M364" s="271" t="str">
        <f>IF('⑦2.変更活動積算内訳（販促）'!M364="","",'⑦2.変更活動積算内訳（販促）'!M364)</f>
        <v/>
      </c>
      <c r="N364" s="271" t="str">
        <f>IF('⑦2.変更活動積算内訳（販促）'!N364="","",'⑦2.変更活動積算内訳（販促）'!N364)</f>
        <v/>
      </c>
      <c r="O364" s="271" t="str">
        <f>IF('⑦2.変更活動積算内訳（販促）'!O364="","",'⑦2.変更活動積算内訳（販促）'!O364)</f>
        <v/>
      </c>
      <c r="P364" s="1570"/>
      <c r="Q364" s="257" t="s">
        <v>194</v>
      </c>
      <c r="R364" s="253"/>
      <c r="S364" s="271" t="str">
        <f t="shared" si="248"/>
        <v/>
      </c>
      <c r="T364" s="254" t="str">
        <f t="shared" si="249"/>
        <v/>
      </c>
      <c r="U364" s="254" t="str">
        <f t="shared" si="250"/>
        <v/>
      </c>
      <c r="V364" s="254" t="str">
        <f t="shared" si="251"/>
        <v/>
      </c>
      <c r="W364" s="1171"/>
      <c r="X364" s="1168"/>
      <c r="Y364" s="1169"/>
      <c r="Z364" s="240"/>
      <c r="AA364" s="213"/>
    </row>
    <row r="365" spans="2:27" ht="19.5" hidden="1" customHeight="1">
      <c r="B365" s="1176"/>
      <c r="C365" s="252" t="s">
        <v>195</v>
      </c>
      <c r="D365" s="253"/>
      <c r="E365" s="271">
        <f t="shared" si="246"/>
        <v>0</v>
      </c>
      <c r="F365" s="271" t="str">
        <f>IF('①7.積算内訳（販促）'!F364="","",'①7.積算内訳（販促）'!F364)</f>
        <v/>
      </c>
      <c r="G365" s="271" t="str">
        <f>IF('①7.積算内訳（販促）'!G364="","",'①7.積算内訳（販促）'!G364)</f>
        <v/>
      </c>
      <c r="H365" s="657" t="str">
        <f>IF('①7.積算内訳（販促）'!H364="","",'①7.積算内訳（販促）'!H364)</f>
        <v/>
      </c>
      <c r="I365" s="1570"/>
      <c r="J365" s="252" t="s">
        <v>195</v>
      </c>
      <c r="K365" s="253"/>
      <c r="L365" s="271" t="str">
        <f t="shared" si="247"/>
        <v/>
      </c>
      <c r="M365" s="271" t="str">
        <f>IF('⑦2.変更活動積算内訳（販促）'!M365="","",'⑦2.変更活動積算内訳（販促）'!M365)</f>
        <v/>
      </c>
      <c r="N365" s="271" t="str">
        <f>IF('⑦2.変更活動積算内訳（販促）'!N365="","",'⑦2.変更活動積算内訳（販促）'!N365)</f>
        <v/>
      </c>
      <c r="O365" s="271" t="str">
        <f>IF('⑦2.変更活動積算内訳（販促）'!O365="","",'⑦2.変更活動積算内訳（販促）'!O365)</f>
        <v/>
      </c>
      <c r="P365" s="1570"/>
      <c r="Q365" s="252" t="s">
        <v>195</v>
      </c>
      <c r="R365" s="253"/>
      <c r="S365" s="271" t="str">
        <f t="shared" si="248"/>
        <v/>
      </c>
      <c r="T365" s="254" t="str">
        <f t="shared" si="249"/>
        <v/>
      </c>
      <c r="U365" s="254" t="str">
        <f t="shared" si="250"/>
        <v/>
      </c>
      <c r="V365" s="254" t="str">
        <f t="shared" si="251"/>
        <v/>
      </c>
      <c r="W365" s="1171"/>
      <c r="X365" s="1168"/>
      <c r="Y365" s="1169"/>
      <c r="Z365" s="240"/>
      <c r="AA365" s="213"/>
    </row>
    <row r="366" spans="2:27" ht="19.5" hidden="1" customHeight="1" thickBot="1">
      <c r="B366" s="1177"/>
      <c r="C366" s="258" t="s">
        <v>196</v>
      </c>
      <c r="D366" s="662" t="str">
        <f>IF('①7.積算内訳（販促）'!D365="","",'①7.積算内訳（販促）'!D365)</f>
        <v/>
      </c>
      <c r="E366" s="272">
        <f>SUM(F366:H366)</f>
        <v>0</v>
      </c>
      <c r="F366" s="272" t="str">
        <f>IF('①7.積算内訳（販促）'!F365="","",'①7.積算内訳（販促）'!F365)</f>
        <v/>
      </c>
      <c r="G366" s="272" t="str">
        <f>IF('①7.積算内訳（販促）'!G365="","",'①7.積算内訳（販促）'!G365)</f>
        <v/>
      </c>
      <c r="H366" s="659" t="str">
        <f>IF('①7.積算内訳（販促）'!H365="","",'①7.積算内訳（販促）'!H365)</f>
        <v/>
      </c>
      <c r="I366" s="1571"/>
      <c r="J366" s="258" t="s">
        <v>196</v>
      </c>
      <c r="K366" s="259"/>
      <c r="L366" s="272" t="str">
        <f t="shared" si="247"/>
        <v/>
      </c>
      <c r="M366" s="272" t="str">
        <f>IF('⑦2.変更活動積算内訳（販促）'!M366="","",'⑦2.変更活動積算内訳（販促）'!M366)</f>
        <v/>
      </c>
      <c r="N366" s="272" t="str">
        <f>IF('⑦2.変更活動積算内訳（販促）'!N366="","",'⑦2.変更活動積算内訳（販促）'!N366)</f>
        <v/>
      </c>
      <c r="O366" s="272" t="str">
        <f>IF('⑦2.変更活動積算内訳（販促）'!O366="","",'⑦2.変更活動積算内訳（販促）'!O366)</f>
        <v/>
      </c>
      <c r="P366" s="1571"/>
      <c r="Q366" s="258" t="s">
        <v>196</v>
      </c>
      <c r="R366" s="259"/>
      <c r="S366" s="272" t="str">
        <f t="shared" si="248"/>
        <v/>
      </c>
      <c r="T366" s="260" t="str">
        <f t="shared" si="249"/>
        <v/>
      </c>
      <c r="U366" s="260" t="str">
        <f t="shared" si="250"/>
        <v/>
      </c>
      <c r="V366" s="260" t="str">
        <f t="shared" si="251"/>
        <v/>
      </c>
      <c r="W366" s="1172"/>
      <c r="X366" s="1189"/>
      <c r="Y366" s="1190"/>
      <c r="Z366" s="240"/>
      <c r="AA366" s="213"/>
    </row>
    <row r="367" spans="2:27" ht="37.5" hidden="1" customHeight="1">
      <c r="B367" s="368" t="str">
        <f>IF('①4.事業内容（販促）'!B41="","",'①4.事業内容（販促）'!B41)</f>
        <v/>
      </c>
      <c r="C367" s="1199" t="str">
        <f>IF('①4.事業内容（販促）'!C41="","",'①4.事業内容（販促）'!C41)</f>
        <v/>
      </c>
      <c r="D367" s="1200"/>
      <c r="E367" s="267">
        <f>SUM(E368:E376)</f>
        <v>0</v>
      </c>
      <c r="F367" s="267">
        <f>SUM(F368:F376)</f>
        <v>0</v>
      </c>
      <c r="G367" s="267">
        <f>SUM(G368:G376)</f>
        <v>0</v>
      </c>
      <c r="H367" s="660">
        <f>SUM(H368:H376)</f>
        <v>0</v>
      </c>
      <c r="I367" s="664" t="str">
        <f>IF(B367="","",IF(I368="中止","",B367))</f>
        <v/>
      </c>
      <c r="J367" s="1199" t="str">
        <f t="shared" ref="J367" si="252">IF(C367="","",IF(J368="中止","",C367))</f>
        <v/>
      </c>
      <c r="K367" s="1200" t="str">
        <f t="shared" ref="K367" si="253">IF(D367="","",IF(K368="中止","",D367))</f>
        <v/>
      </c>
      <c r="L367" s="267" t="str">
        <f>IF(SUM(L368:L376)=0,"",SUM(L368:L376))</f>
        <v/>
      </c>
      <c r="M367" s="267" t="str">
        <f>IF(SUM(M368:M376)=0,"",SUM(M368:M376))</f>
        <v/>
      </c>
      <c r="N367" s="267" t="str">
        <f>IF(SUM(N368:N376)=0,"",SUM(N368:N376))</f>
        <v/>
      </c>
      <c r="O367" s="267" t="str">
        <f>IF(SUM(O368:O376)=0,"",SUM(O368:O376))</f>
        <v/>
      </c>
      <c r="P367" s="664" t="str">
        <f>IF(I367="","",IF('⑧1.活動計画変更（販促）'!B368="報告済","報告済",I367))</f>
        <v/>
      </c>
      <c r="Q367" s="1187" t="str">
        <f>IF(J367="","",IF('⑧1.活動計画変更（販促）'!C116="変更",'⑧1.活動計画変更（販促）'!D116,IF('⑧1.活動計画変更（販促）'!C116="中止","",'⑧2.変更活動積算内訳（販促）'!J367)))</f>
        <v/>
      </c>
      <c r="R367" s="1188"/>
      <c r="S367" s="269" t="str">
        <f>IF(SUM(S368:S376)=0,"",SUM(S368:S376))</f>
        <v/>
      </c>
      <c r="T367" s="269" t="str">
        <f>IF(SUM(T368:T376)=0,"",SUM(T368:T376))</f>
        <v/>
      </c>
      <c r="U367" s="269" t="str">
        <f>IF(SUM(U368:U376)=0,"",SUM(U368:U376))</f>
        <v/>
      </c>
      <c r="V367" s="269" t="str">
        <f>IF(SUM(V368:V376)=0,"",SUM(V368:V376))</f>
        <v/>
      </c>
      <c r="W367" s="261"/>
      <c r="X367" s="1195"/>
      <c r="Y367" s="1196"/>
      <c r="Z367" s="237"/>
    </row>
    <row r="368" spans="2:27" ht="19.5" hidden="1" customHeight="1">
      <c r="B368" s="1175"/>
      <c r="C368" s="249" t="s">
        <v>188</v>
      </c>
      <c r="D368" s="250"/>
      <c r="E368" s="270">
        <f>SUM(F368:H368)</f>
        <v>0</v>
      </c>
      <c r="F368" s="270" t="str">
        <f>IF('①7.積算内訳（販促）'!F367="","",'①7.積算内訳（販促）'!F367)</f>
        <v/>
      </c>
      <c r="G368" s="270" t="str">
        <f>IF('①7.積算内訳（販促）'!G367="","",'①7.積算内訳（販促）'!G367)</f>
        <v/>
      </c>
      <c r="H368" s="656" t="str">
        <f>IF('①7.積算内訳（販促）'!H367="","",'①7.積算内訳（販促）'!H367)</f>
        <v/>
      </c>
      <c r="I368" s="1569" t="str">
        <f>IF('⑦1.活動計画変更（販促）'!C79="選択","",IF('⑦1.活動計画変更（販促）'!C79="変更",'⑦1.活動計画変更（販促）'!C79,IF('⑦1.活動計画変更（販促）'!C79="中止","中止","")))</f>
        <v/>
      </c>
      <c r="J368" s="249" t="s">
        <v>188</v>
      </c>
      <c r="K368" s="250"/>
      <c r="L368" s="270" t="str">
        <f>IF(SUM(M368:O368)=0,"",SUM(M368:O368))</f>
        <v/>
      </c>
      <c r="M368" s="270" t="str">
        <f>IF('⑦2.変更活動積算内訳（販促）'!M368="","",'⑦2.変更活動積算内訳（販促）'!M368)</f>
        <v/>
      </c>
      <c r="N368" s="270" t="str">
        <f>IF('⑦2.変更活動積算内訳（販促）'!N368="","",'⑦2.変更活動積算内訳（販促）'!N368)</f>
        <v/>
      </c>
      <c r="O368" s="270" t="str">
        <f>IF('⑦2.変更活動積算内訳（販促）'!O368="","",'⑦2.変更活動積算内訳（販促）'!O368)</f>
        <v/>
      </c>
      <c r="P368" s="1569" t="str">
        <f>IF('⑧1.活動計画変更（販促）'!C116="選択","",IF('⑧1.活動計画変更（販促）'!C116="変更",'⑧1.活動計画変更（販促）'!C116,IF('⑧1.活動計画変更（販促）'!C116="中止","中止","")))</f>
        <v/>
      </c>
      <c r="Q368" s="249" t="s">
        <v>188</v>
      </c>
      <c r="R368" s="250"/>
      <c r="S368" s="270" t="str">
        <f>IF(SUM(T368:V368)=0,"",SUM(T368:V368))</f>
        <v/>
      </c>
      <c r="T368" s="251" t="str">
        <f>IF(M368="","",IF(P$368="中止","",M368))</f>
        <v/>
      </c>
      <c r="U368" s="251" t="str">
        <f>IF(N368="","",IF(P$368="中止","",N368))</f>
        <v/>
      </c>
      <c r="V368" s="251" t="str">
        <f>IF(O368="","",IF(P$368="中止","",O368))</f>
        <v/>
      </c>
      <c r="W368" s="1186"/>
      <c r="X368" s="1173"/>
      <c r="Y368" s="1174"/>
      <c r="Z368" s="240"/>
      <c r="AA368" s="213"/>
    </row>
    <row r="369" spans="2:27" ht="19.5" hidden="1" customHeight="1">
      <c r="B369" s="1176"/>
      <c r="C369" s="252" t="s">
        <v>189</v>
      </c>
      <c r="D369" s="253"/>
      <c r="E369" s="271">
        <f t="shared" ref="E369:E375" si="254">SUM(F369:H369)</f>
        <v>0</v>
      </c>
      <c r="F369" s="271" t="str">
        <f>IF('①7.積算内訳（販促）'!F368="","",'①7.積算内訳（販促）'!F368)</f>
        <v/>
      </c>
      <c r="G369" s="271" t="str">
        <f>IF('①7.積算内訳（販促）'!G368="","",'①7.積算内訳（販促）'!G368)</f>
        <v/>
      </c>
      <c r="H369" s="657" t="str">
        <f>IF('①7.積算内訳（販促）'!H368="","",'①7.積算内訳（販促）'!H368)</f>
        <v/>
      </c>
      <c r="I369" s="1570"/>
      <c r="J369" s="252" t="s">
        <v>189</v>
      </c>
      <c r="K369" s="253"/>
      <c r="L369" s="271" t="str">
        <f t="shared" ref="L369:L376" si="255">IF(SUM(M369:O369)=0,"",SUM(M369:O369))</f>
        <v/>
      </c>
      <c r="M369" s="271" t="str">
        <f>IF('⑦2.変更活動積算内訳（販促）'!M369="","",'⑦2.変更活動積算内訳（販促）'!M369)</f>
        <v/>
      </c>
      <c r="N369" s="271" t="str">
        <f>IF('⑦2.変更活動積算内訳（販促）'!N369="","",'⑦2.変更活動積算内訳（販促）'!N369)</f>
        <v/>
      </c>
      <c r="O369" s="271" t="str">
        <f>IF('⑦2.変更活動積算内訳（販促）'!O369="","",'⑦2.変更活動積算内訳（販促）'!O369)</f>
        <v/>
      </c>
      <c r="P369" s="1570"/>
      <c r="Q369" s="252" t="s">
        <v>189</v>
      </c>
      <c r="R369" s="253"/>
      <c r="S369" s="271" t="str">
        <f t="shared" ref="S369:S376" si="256">IF(SUM(T369:V369)=0,"",SUM(T369:V369))</f>
        <v/>
      </c>
      <c r="T369" s="254" t="str">
        <f t="shared" ref="T369:T376" si="257">IF(M369="","",IF(P$368="中止","",M369))</f>
        <v/>
      </c>
      <c r="U369" s="254" t="str">
        <f t="shared" ref="U369:U376" si="258">IF(N369="","",IF(P$368="中止","",N369))</f>
        <v/>
      </c>
      <c r="V369" s="254" t="str">
        <f t="shared" ref="V369:V376" si="259">IF(O369="","",IF(P$368="中止","",O369))</f>
        <v/>
      </c>
      <c r="W369" s="1171"/>
      <c r="X369" s="1168"/>
      <c r="Y369" s="1169"/>
      <c r="Z369" s="237"/>
    </row>
    <row r="370" spans="2:27" ht="19.5" hidden="1" customHeight="1">
      <c r="B370" s="1176"/>
      <c r="C370" s="252" t="s">
        <v>190</v>
      </c>
      <c r="D370" s="253"/>
      <c r="E370" s="271">
        <f t="shared" si="254"/>
        <v>0</v>
      </c>
      <c r="F370" s="271" t="str">
        <f>IF('①7.積算内訳（販促）'!F369="","",'①7.積算内訳（販促）'!F369)</f>
        <v/>
      </c>
      <c r="G370" s="271" t="str">
        <f>IF('①7.積算内訳（販促）'!G369="","",'①7.積算内訳（販促）'!G369)</f>
        <v/>
      </c>
      <c r="H370" s="657" t="str">
        <f>IF('①7.積算内訳（販促）'!H369="","",'①7.積算内訳（販促）'!H369)</f>
        <v/>
      </c>
      <c r="I370" s="1570"/>
      <c r="J370" s="252" t="s">
        <v>190</v>
      </c>
      <c r="K370" s="253"/>
      <c r="L370" s="271" t="str">
        <f t="shared" si="255"/>
        <v/>
      </c>
      <c r="M370" s="271" t="str">
        <f>IF('⑦2.変更活動積算内訳（販促）'!M370="","",'⑦2.変更活動積算内訳（販促）'!M370)</f>
        <v/>
      </c>
      <c r="N370" s="271" t="str">
        <f>IF('⑦2.変更活動積算内訳（販促）'!N370="","",'⑦2.変更活動積算内訳（販促）'!N370)</f>
        <v/>
      </c>
      <c r="O370" s="271" t="str">
        <f>IF('⑦2.変更活動積算内訳（販促）'!O370="","",'⑦2.変更活動積算内訳（販促）'!O370)</f>
        <v/>
      </c>
      <c r="P370" s="1570"/>
      <c r="Q370" s="252" t="s">
        <v>190</v>
      </c>
      <c r="R370" s="253"/>
      <c r="S370" s="271" t="str">
        <f t="shared" si="256"/>
        <v/>
      </c>
      <c r="T370" s="254" t="str">
        <f t="shared" si="257"/>
        <v/>
      </c>
      <c r="U370" s="254" t="str">
        <f t="shared" si="258"/>
        <v/>
      </c>
      <c r="V370" s="254" t="str">
        <f t="shared" si="259"/>
        <v/>
      </c>
      <c r="W370" s="1171"/>
      <c r="X370" s="1168"/>
      <c r="Y370" s="1169"/>
      <c r="Z370" s="237"/>
    </row>
    <row r="371" spans="2:27" ht="19.5" hidden="1" customHeight="1">
      <c r="B371" s="1176"/>
      <c r="C371" s="255" t="s">
        <v>191</v>
      </c>
      <c r="D371" s="253"/>
      <c r="E371" s="271">
        <f t="shared" si="254"/>
        <v>0</v>
      </c>
      <c r="F371" s="271" t="str">
        <f>IF('①7.積算内訳（販促）'!F370="","",'①7.積算内訳（販促）'!F370)</f>
        <v/>
      </c>
      <c r="G371" s="271" t="str">
        <f>IF('①7.積算内訳（販促）'!G370="","",'①7.積算内訳（販促）'!G370)</f>
        <v/>
      </c>
      <c r="H371" s="657" t="str">
        <f>IF('①7.積算内訳（販促）'!H370="","",'①7.積算内訳（販促）'!H370)</f>
        <v/>
      </c>
      <c r="I371" s="1570"/>
      <c r="J371" s="255" t="s">
        <v>191</v>
      </c>
      <c r="K371" s="253"/>
      <c r="L371" s="271" t="str">
        <f t="shared" si="255"/>
        <v/>
      </c>
      <c r="M371" s="271" t="str">
        <f>IF('⑦2.変更活動積算内訳（販促）'!M371="","",'⑦2.変更活動積算内訳（販促）'!M371)</f>
        <v/>
      </c>
      <c r="N371" s="271" t="str">
        <f>IF('⑦2.変更活動積算内訳（販促）'!N371="","",'⑦2.変更活動積算内訳（販促）'!N371)</f>
        <v/>
      </c>
      <c r="O371" s="271" t="str">
        <f>IF('⑦2.変更活動積算内訳（販促）'!O371="","",'⑦2.変更活動積算内訳（販促）'!O371)</f>
        <v/>
      </c>
      <c r="P371" s="1570"/>
      <c r="Q371" s="255" t="s">
        <v>191</v>
      </c>
      <c r="R371" s="253"/>
      <c r="S371" s="271" t="str">
        <f t="shared" si="256"/>
        <v/>
      </c>
      <c r="T371" s="254" t="str">
        <f t="shared" si="257"/>
        <v/>
      </c>
      <c r="U371" s="254" t="str">
        <f t="shared" si="258"/>
        <v/>
      </c>
      <c r="V371" s="254" t="str">
        <f t="shared" si="259"/>
        <v/>
      </c>
      <c r="W371" s="1171"/>
      <c r="X371" s="1168"/>
      <c r="Y371" s="1169"/>
      <c r="Z371" s="237"/>
    </row>
    <row r="372" spans="2:27" ht="19.5" hidden="1" customHeight="1">
      <c r="B372" s="1176"/>
      <c r="C372" s="252" t="s">
        <v>192</v>
      </c>
      <c r="D372" s="253"/>
      <c r="E372" s="271">
        <f t="shared" si="254"/>
        <v>0</v>
      </c>
      <c r="F372" s="271" t="str">
        <f>IF('①7.積算内訳（販促）'!F371="","",'①7.積算内訳（販促）'!F371)</f>
        <v/>
      </c>
      <c r="G372" s="271" t="str">
        <f>IF('①7.積算内訳（販促）'!G371="","",'①7.積算内訳（販促）'!G371)</f>
        <v/>
      </c>
      <c r="H372" s="657" t="str">
        <f>IF('①7.積算内訳（販促）'!H371="","",'①7.積算内訳（販促）'!H371)</f>
        <v/>
      </c>
      <c r="I372" s="1570"/>
      <c r="J372" s="252" t="s">
        <v>192</v>
      </c>
      <c r="K372" s="253"/>
      <c r="L372" s="271" t="str">
        <f t="shared" si="255"/>
        <v/>
      </c>
      <c r="M372" s="271" t="str">
        <f>IF('⑦2.変更活動積算内訳（販促）'!M372="","",'⑦2.変更活動積算内訳（販促）'!M372)</f>
        <v/>
      </c>
      <c r="N372" s="271" t="str">
        <f>IF('⑦2.変更活動積算内訳（販促）'!N372="","",'⑦2.変更活動積算内訳（販促）'!N372)</f>
        <v/>
      </c>
      <c r="O372" s="271" t="str">
        <f>IF('⑦2.変更活動積算内訳（販促）'!O372="","",'⑦2.変更活動積算内訳（販促）'!O372)</f>
        <v/>
      </c>
      <c r="P372" s="1570"/>
      <c r="Q372" s="252" t="s">
        <v>192</v>
      </c>
      <c r="R372" s="253"/>
      <c r="S372" s="271" t="str">
        <f t="shared" si="256"/>
        <v/>
      </c>
      <c r="T372" s="254" t="str">
        <f t="shared" si="257"/>
        <v/>
      </c>
      <c r="U372" s="254" t="str">
        <f t="shared" si="258"/>
        <v/>
      </c>
      <c r="V372" s="254" t="str">
        <f t="shared" si="259"/>
        <v/>
      </c>
      <c r="W372" s="1171"/>
      <c r="X372" s="1168"/>
      <c r="Y372" s="1169"/>
      <c r="Z372" s="240"/>
      <c r="AA372" s="213"/>
    </row>
    <row r="373" spans="2:27" ht="19.5" hidden="1" customHeight="1">
      <c r="B373" s="1176"/>
      <c r="C373" s="252" t="s">
        <v>193</v>
      </c>
      <c r="D373" s="253"/>
      <c r="E373" s="271">
        <f t="shared" si="254"/>
        <v>0</v>
      </c>
      <c r="F373" s="658" t="str">
        <f>IF('①7.積算内訳（販促）'!F372="","",'①7.積算内訳（販促）'!F372)</f>
        <v/>
      </c>
      <c r="G373" s="658" t="str">
        <f>IF('①7.積算内訳（販促）'!G372="","",'①7.積算内訳（販促）'!G372)</f>
        <v/>
      </c>
      <c r="H373" s="657" t="str">
        <f>IF('①7.積算内訳（販促）'!H372="","",'①7.積算内訳（販促）'!H372)</f>
        <v/>
      </c>
      <c r="I373" s="1570"/>
      <c r="J373" s="252" t="s">
        <v>193</v>
      </c>
      <c r="K373" s="253"/>
      <c r="L373" s="271" t="str">
        <f t="shared" si="255"/>
        <v/>
      </c>
      <c r="M373" s="658" t="str">
        <f>IF('⑦2.変更活動積算内訳（販促）'!M373="","",'⑦2.変更活動積算内訳（販促）'!M373)</f>
        <v/>
      </c>
      <c r="N373" s="658" t="str">
        <f>IF('⑦2.変更活動積算内訳（販促）'!N373="","",'⑦2.変更活動積算内訳（販促）'!N373)</f>
        <v/>
      </c>
      <c r="O373" s="658" t="str">
        <f>IF('⑦2.変更活動積算内訳（販促）'!O373="","",'⑦2.変更活動積算内訳（販促）'!O373)</f>
        <v/>
      </c>
      <c r="P373" s="1570"/>
      <c r="Q373" s="252" t="s">
        <v>193</v>
      </c>
      <c r="R373" s="253"/>
      <c r="S373" s="271" t="str">
        <f t="shared" si="256"/>
        <v/>
      </c>
      <c r="T373" s="256" t="str">
        <f t="shared" si="257"/>
        <v/>
      </c>
      <c r="U373" s="256" t="str">
        <f t="shared" si="258"/>
        <v/>
      </c>
      <c r="V373" s="256" t="str">
        <f t="shared" si="259"/>
        <v/>
      </c>
      <c r="W373" s="1171"/>
      <c r="X373" s="1168"/>
      <c r="Y373" s="1169"/>
      <c r="Z373" s="240"/>
      <c r="AA373" s="213"/>
    </row>
    <row r="374" spans="2:27" ht="19.5" hidden="1" customHeight="1">
      <c r="B374" s="1176"/>
      <c r="C374" s="257" t="s">
        <v>194</v>
      </c>
      <c r="D374" s="253"/>
      <c r="E374" s="271">
        <f t="shared" si="254"/>
        <v>0</v>
      </c>
      <c r="F374" s="271" t="str">
        <f>IF('①7.積算内訳（販促）'!F373="","",'①7.積算内訳（販促）'!F373)</f>
        <v/>
      </c>
      <c r="G374" s="271" t="str">
        <f>IF('①7.積算内訳（販促）'!G373="","",'①7.積算内訳（販促）'!G373)</f>
        <v/>
      </c>
      <c r="H374" s="657" t="str">
        <f>IF('①7.積算内訳（販促）'!H373="","",'①7.積算内訳（販促）'!H373)</f>
        <v/>
      </c>
      <c r="I374" s="1570"/>
      <c r="J374" s="257" t="s">
        <v>194</v>
      </c>
      <c r="K374" s="253"/>
      <c r="L374" s="271" t="str">
        <f t="shared" si="255"/>
        <v/>
      </c>
      <c r="M374" s="271" t="str">
        <f>IF('⑦2.変更活動積算内訳（販促）'!M374="","",'⑦2.変更活動積算内訳（販促）'!M374)</f>
        <v/>
      </c>
      <c r="N374" s="271" t="str">
        <f>IF('⑦2.変更活動積算内訳（販促）'!N374="","",'⑦2.変更活動積算内訳（販促）'!N374)</f>
        <v/>
      </c>
      <c r="O374" s="271" t="str">
        <f>IF('⑦2.変更活動積算内訳（販促）'!O374="","",'⑦2.変更活動積算内訳（販促）'!O374)</f>
        <v/>
      </c>
      <c r="P374" s="1570"/>
      <c r="Q374" s="257" t="s">
        <v>194</v>
      </c>
      <c r="R374" s="253"/>
      <c r="S374" s="271" t="str">
        <f t="shared" si="256"/>
        <v/>
      </c>
      <c r="T374" s="254" t="str">
        <f t="shared" si="257"/>
        <v/>
      </c>
      <c r="U374" s="254" t="str">
        <f t="shared" si="258"/>
        <v/>
      </c>
      <c r="V374" s="254" t="str">
        <f t="shared" si="259"/>
        <v/>
      </c>
      <c r="W374" s="1171"/>
      <c r="X374" s="1168"/>
      <c r="Y374" s="1169"/>
      <c r="Z374" s="240"/>
      <c r="AA374" s="213"/>
    </row>
    <row r="375" spans="2:27" ht="19.5" hidden="1" customHeight="1">
      <c r="B375" s="1176"/>
      <c r="C375" s="252" t="s">
        <v>195</v>
      </c>
      <c r="D375" s="253"/>
      <c r="E375" s="271">
        <f t="shared" si="254"/>
        <v>0</v>
      </c>
      <c r="F375" s="271" t="str">
        <f>IF('①7.積算内訳（販促）'!F374="","",'①7.積算内訳（販促）'!F374)</f>
        <v/>
      </c>
      <c r="G375" s="271" t="str">
        <f>IF('①7.積算内訳（販促）'!G374="","",'①7.積算内訳（販促）'!G374)</f>
        <v/>
      </c>
      <c r="H375" s="657" t="str">
        <f>IF('①7.積算内訳（販促）'!H374="","",'①7.積算内訳（販促）'!H374)</f>
        <v/>
      </c>
      <c r="I375" s="1570"/>
      <c r="J375" s="252" t="s">
        <v>195</v>
      </c>
      <c r="K375" s="253"/>
      <c r="L375" s="271" t="str">
        <f t="shared" si="255"/>
        <v/>
      </c>
      <c r="M375" s="271" t="str">
        <f>IF('⑦2.変更活動積算内訳（販促）'!M375="","",'⑦2.変更活動積算内訳（販促）'!M375)</f>
        <v/>
      </c>
      <c r="N375" s="271" t="str">
        <f>IF('⑦2.変更活動積算内訳（販促）'!N375="","",'⑦2.変更活動積算内訳（販促）'!N375)</f>
        <v/>
      </c>
      <c r="O375" s="271" t="str">
        <f>IF('⑦2.変更活動積算内訳（販促）'!O375="","",'⑦2.変更活動積算内訳（販促）'!O375)</f>
        <v/>
      </c>
      <c r="P375" s="1570"/>
      <c r="Q375" s="252" t="s">
        <v>195</v>
      </c>
      <c r="R375" s="253"/>
      <c r="S375" s="271" t="str">
        <f t="shared" si="256"/>
        <v/>
      </c>
      <c r="T375" s="254" t="str">
        <f t="shared" si="257"/>
        <v/>
      </c>
      <c r="U375" s="254" t="str">
        <f t="shared" si="258"/>
        <v/>
      </c>
      <c r="V375" s="254" t="str">
        <f t="shared" si="259"/>
        <v/>
      </c>
      <c r="W375" s="1171"/>
      <c r="X375" s="1168"/>
      <c r="Y375" s="1169"/>
      <c r="Z375" s="240"/>
      <c r="AA375" s="213"/>
    </row>
    <row r="376" spans="2:27" ht="19.5" hidden="1" customHeight="1" thickBot="1">
      <c r="B376" s="1177"/>
      <c r="C376" s="258" t="s">
        <v>196</v>
      </c>
      <c r="D376" s="662" t="str">
        <f>IF('①7.積算内訳（販促）'!D375="","",'①7.積算内訳（販促）'!D375)</f>
        <v/>
      </c>
      <c r="E376" s="277">
        <f>SUM(F376:H376)</f>
        <v>0</v>
      </c>
      <c r="F376" s="272" t="str">
        <f>IF('①7.積算内訳（販促）'!F375="","",'①7.積算内訳（販促）'!F375)</f>
        <v/>
      </c>
      <c r="G376" s="272" t="str">
        <f>IF('①7.積算内訳（販促）'!G375="","",'①7.積算内訳（販促）'!G375)</f>
        <v/>
      </c>
      <c r="H376" s="659" t="str">
        <f>IF('①7.積算内訳（販促）'!H375="","",'①7.積算内訳（販促）'!H375)</f>
        <v/>
      </c>
      <c r="I376" s="1571"/>
      <c r="J376" s="258" t="s">
        <v>196</v>
      </c>
      <c r="K376" s="259"/>
      <c r="L376" s="277" t="str">
        <f t="shared" si="255"/>
        <v/>
      </c>
      <c r="M376" s="272" t="str">
        <f>IF('⑦2.変更活動積算内訳（販促）'!M376="","",'⑦2.変更活動積算内訳（販促）'!M376)</f>
        <v/>
      </c>
      <c r="N376" s="272" t="str">
        <f>IF('⑦2.変更活動積算内訳（販促）'!N376="","",'⑦2.変更活動積算内訳（販促）'!N376)</f>
        <v/>
      </c>
      <c r="O376" s="272" t="str">
        <f>IF('⑦2.変更活動積算内訳（販促）'!O376="","",'⑦2.変更活動積算内訳（販促）'!O376)</f>
        <v/>
      </c>
      <c r="P376" s="1571"/>
      <c r="Q376" s="258" t="s">
        <v>196</v>
      </c>
      <c r="R376" s="259"/>
      <c r="S376" s="272" t="str">
        <f t="shared" si="256"/>
        <v/>
      </c>
      <c r="T376" s="260" t="str">
        <f t="shared" si="257"/>
        <v/>
      </c>
      <c r="U376" s="260" t="str">
        <f t="shared" si="258"/>
        <v/>
      </c>
      <c r="V376" s="260" t="str">
        <f t="shared" si="259"/>
        <v/>
      </c>
      <c r="W376" s="1171"/>
      <c r="X376" s="1203"/>
      <c r="Y376" s="1204"/>
      <c r="Z376" s="240"/>
      <c r="AA376" s="213"/>
    </row>
    <row r="377" spans="2:27" ht="37.5" hidden="1" customHeight="1">
      <c r="B377" s="268" t="str">
        <f>IF('①4.事業内容（販促）'!B42="","",'①4.事業内容（販促）'!B42)</f>
        <v/>
      </c>
      <c r="C377" s="1199" t="str">
        <f>IF('①4.事業内容（販促）'!C42="","",'①4.事業内容（販促）'!C42)</f>
        <v/>
      </c>
      <c r="D377" s="1200"/>
      <c r="E377" s="269">
        <f>SUM(E378:E386)</f>
        <v>0</v>
      </c>
      <c r="F377" s="269">
        <f>SUM(F378:F386)</f>
        <v>0</v>
      </c>
      <c r="G377" s="269">
        <f>SUM(G378:G386)</f>
        <v>0</v>
      </c>
      <c r="H377" s="661">
        <f>SUM(H378:H386)</f>
        <v>0</v>
      </c>
      <c r="I377" s="664" t="str">
        <f>IF(B377="","",IF(I378="中止","",B377))</f>
        <v/>
      </c>
      <c r="J377" s="1199" t="str">
        <f t="shared" ref="J377" si="260">IF(C377="","",IF(J378="中止","",C377))</f>
        <v/>
      </c>
      <c r="K377" s="1200" t="str">
        <f t="shared" ref="K377" si="261">IF(D377="","",IF(K378="中止","",D377))</f>
        <v/>
      </c>
      <c r="L377" s="269" t="str">
        <f>IF(SUM(L378:L386)=0,"",SUM(L378:L386))</f>
        <v/>
      </c>
      <c r="M377" s="269" t="str">
        <f>IF(SUM(M378:M386)=0,"",SUM(M378:M386))</f>
        <v/>
      </c>
      <c r="N377" s="269" t="str">
        <f>IF(SUM(N378:N386)=0,"",SUM(N378:N386))</f>
        <v/>
      </c>
      <c r="O377" s="269" t="str">
        <f>IF(SUM(O378:O386)=0,"",SUM(O378:O386))</f>
        <v/>
      </c>
      <c r="P377" s="664" t="str">
        <f>IF(I377="","",IF('⑧1.活動計画変更（販促）'!B378="報告済","報告済",I377))</f>
        <v/>
      </c>
      <c r="Q377" s="1187" t="str">
        <f>IF(J377="","",IF('⑧1.活動計画変更（販促）'!C119="変更",'⑧1.活動計画変更（販促）'!D119,IF('⑧1.活動計画変更（販促）'!C119="中止","",'⑧2.変更活動積算内訳（販促）'!J377)))</f>
        <v/>
      </c>
      <c r="R377" s="1188"/>
      <c r="S377" s="269" t="str">
        <f>IF(SUM(S378:S386)=0,"",SUM(S378:S386))</f>
        <v/>
      </c>
      <c r="T377" s="269" t="str">
        <f>IF(SUM(T378:T386)=0,"",SUM(T378:T386))</f>
        <v/>
      </c>
      <c r="U377" s="269" t="str">
        <f>IF(SUM(U378:U386)=0,"",SUM(U378:U386))</f>
        <v/>
      </c>
      <c r="V377" s="269" t="str">
        <f>IF(SUM(V378:V386)=0,"",SUM(V378:V386))</f>
        <v/>
      </c>
      <c r="W377" s="263"/>
      <c r="X377" s="1201"/>
      <c r="Y377" s="1202"/>
      <c r="Z377" s="237"/>
    </row>
    <row r="378" spans="2:27" ht="19.5" hidden="1" customHeight="1">
      <c r="B378" s="1175"/>
      <c r="C378" s="249" t="s">
        <v>188</v>
      </c>
      <c r="D378" s="250"/>
      <c r="E378" s="270">
        <f>SUM(F378:H378)</f>
        <v>0</v>
      </c>
      <c r="F378" s="270" t="str">
        <f>IF('①7.積算内訳（販促）'!F377="","",'①7.積算内訳（販促）'!F377)</f>
        <v/>
      </c>
      <c r="G378" s="270" t="str">
        <f>IF('①7.積算内訳（販促）'!G377="","",'①7.積算内訳（販促）'!G377)</f>
        <v/>
      </c>
      <c r="H378" s="656" t="str">
        <f>IF('①7.積算内訳（販促）'!H377="","",'①7.積算内訳（販促）'!H377)</f>
        <v/>
      </c>
      <c r="I378" s="1569" t="str">
        <f>IF('⑦1.活動計画変更（販促）'!C81="選択","",IF('⑦1.活動計画変更（販促）'!C81="変更",'⑦1.活動計画変更（販促）'!C81,IF('⑦1.活動計画変更（販促）'!C81="中止","中止","")))</f>
        <v/>
      </c>
      <c r="J378" s="249" t="s">
        <v>188</v>
      </c>
      <c r="K378" s="250"/>
      <c r="L378" s="270" t="str">
        <f>IF(SUM(M378:O378)=0,"",SUM(M378:O378))</f>
        <v/>
      </c>
      <c r="M378" s="270" t="str">
        <f>IF('⑦2.変更活動積算内訳（販促）'!M378="","",'⑦2.変更活動積算内訳（販促）'!M378)</f>
        <v/>
      </c>
      <c r="N378" s="270" t="str">
        <f>IF('⑦2.変更活動積算内訳（販促）'!N378="","",'⑦2.変更活動積算内訳（販促）'!N378)</f>
        <v/>
      </c>
      <c r="O378" s="270" t="str">
        <f>IF('⑦2.変更活動積算内訳（販促）'!O378="","",'⑦2.変更活動積算内訳（販促）'!O378)</f>
        <v/>
      </c>
      <c r="P378" s="1569" t="str">
        <f>IF('⑧1.活動計画変更（販促）'!C119="選択","",IF('⑧1.活動計画変更（販促）'!C119="変更",'⑧1.活動計画変更（販促）'!C119,IF('⑧1.活動計画変更（販促）'!C119="中止","中止","")))</f>
        <v/>
      </c>
      <c r="Q378" s="249" t="s">
        <v>188</v>
      </c>
      <c r="R378" s="250"/>
      <c r="S378" s="270" t="str">
        <f>IF(SUM(T378:V378)=0,"",SUM(T378:V378))</f>
        <v/>
      </c>
      <c r="T378" s="251" t="str">
        <f>IF(M378="","",IF(P$378="中止","",M378))</f>
        <v/>
      </c>
      <c r="U378" s="251" t="str">
        <f>IF(N378="","",IF(P$378="中止","",N378))</f>
        <v/>
      </c>
      <c r="V378" s="251" t="str">
        <f>IF(O378="","",IF(P$378="中止","",O378))</f>
        <v/>
      </c>
      <c r="W378" s="1186"/>
      <c r="X378" s="1173"/>
      <c r="Y378" s="1174"/>
      <c r="Z378" s="240"/>
      <c r="AA378" s="213"/>
    </row>
    <row r="379" spans="2:27" ht="19.5" hidden="1" customHeight="1">
      <c r="B379" s="1176"/>
      <c r="C379" s="252" t="s">
        <v>189</v>
      </c>
      <c r="D379" s="253"/>
      <c r="E379" s="271">
        <f t="shared" ref="E379:E385" si="262">SUM(F379:H379)</f>
        <v>0</v>
      </c>
      <c r="F379" s="271" t="str">
        <f>IF('①7.積算内訳（販促）'!F378="","",'①7.積算内訳（販促）'!F378)</f>
        <v/>
      </c>
      <c r="G379" s="271" t="str">
        <f>IF('①7.積算内訳（販促）'!G378="","",'①7.積算内訳（販促）'!G378)</f>
        <v/>
      </c>
      <c r="H379" s="657" t="str">
        <f>IF('①7.積算内訳（販促）'!H378="","",'①7.積算内訳（販促）'!H378)</f>
        <v/>
      </c>
      <c r="I379" s="1570"/>
      <c r="J379" s="252" t="s">
        <v>189</v>
      </c>
      <c r="K379" s="253"/>
      <c r="L379" s="271" t="str">
        <f t="shared" ref="L379:L386" si="263">IF(SUM(M379:O379)=0,"",SUM(M379:O379))</f>
        <v/>
      </c>
      <c r="M379" s="271" t="str">
        <f>IF('⑦2.変更活動積算内訳（販促）'!M379="","",'⑦2.変更活動積算内訳（販促）'!M379)</f>
        <v/>
      </c>
      <c r="N379" s="271" t="str">
        <f>IF('⑦2.変更活動積算内訳（販促）'!N379="","",'⑦2.変更活動積算内訳（販促）'!N379)</f>
        <v/>
      </c>
      <c r="O379" s="271" t="str">
        <f>IF('⑦2.変更活動積算内訳（販促）'!O379="","",'⑦2.変更活動積算内訳（販促）'!O379)</f>
        <v/>
      </c>
      <c r="P379" s="1570"/>
      <c r="Q379" s="252" t="s">
        <v>189</v>
      </c>
      <c r="R379" s="253"/>
      <c r="S379" s="271" t="str">
        <f t="shared" ref="S379:S386" si="264">IF(SUM(T379:V379)=0,"",SUM(T379:V379))</f>
        <v/>
      </c>
      <c r="T379" s="254" t="str">
        <f t="shared" ref="T379:T386" si="265">IF(M379="","",IF(P$378="中止","",M379))</f>
        <v/>
      </c>
      <c r="U379" s="254" t="str">
        <f t="shared" ref="U379:U386" si="266">IF(N379="","",IF(P$378="中止","",N379))</f>
        <v/>
      </c>
      <c r="V379" s="254" t="str">
        <f t="shared" ref="V379:V386" si="267">IF(O379="","",IF(P$378="中止","",O379))</f>
        <v/>
      </c>
      <c r="W379" s="1171"/>
      <c r="X379" s="1168"/>
      <c r="Y379" s="1169"/>
      <c r="Z379" s="237"/>
    </row>
    <row r="380" spans="2:27" ht="19.5" hidden="1" customHeight="1">
      <c r="B380" s="1176"/>
      <c r="C380" s="252" t="s">
        <v>190</v>
      </c>
      <c r="D380" s="253"/>
      <c r="E380" s="271">
        <f t="shared" si="262"/>
        <v>0</v>
      </c>
      <c r="F380" s="271" t="str">
        <f>IF('①7.積算内訳（販促）'!F379="","",'①7.積算内訳（販促）'!F379)</f>
        <v/>
      </c>
      <c r="G380" s="271" t="str">
        <f>IF('①7.積算内訳（販促）'!G379="","",'①7.積算内訳（販促）'!G379)</f>
        <v/>
      </c>
      <c r="H380" s="657" t="str">
        <f>IF('①7.積算内訳（販促）'!H379="","",'①7.積算内訳（販促）'!H379)</f>
        <v/>
      </c>
      <c r="I380" s="1570"/>
      <c r="J380" s="252" t="s">
        <v>190</v>
      </c>
      <c r="K380" s="253"/>
      <c r="L380" s="271" t="str">
        <f t="shared" si="263"/>
        <v/>
      </c>
      <c r="M380" s="271" t="str">
        <f>IF('⑦2.変更活動積算内訳（販促）'!M380="","",'⑦2.変更活動積算内訳（販促）'!M380)</f>
        <v/>
      </c>
      <c r="N380" s="271" t="str">
        <f>IF('⑦2.変更活動積算内訳（販促）'!N380="","",'⑦2.変更活動積算内訳（販促）'!N380)</f>
        <v/>
      </c>
      <c r="O380" s="271" t="str">
        <f>IF('⑦2.変更活動積算内訳（販促）'!O380="","",'⑦2.変更活動積算内訳（販促）'!O380)</f>
        <v/>
      </c>
      <c r="P380" s="1570"/>
      <c r="Q380" s="252" t="s">
        <v>190</v>
      </c>
      <c r="R380" s="253"/>
      <c r="S380" s="271" t="str">
        <f t="shared" si="264"/>
        <v/>
      </c>
      <c r="T380" s="254" t="str">
        <f t="shared" si="265"/>
        <v/>
      </c>
      <c r="U380" s="254" t="str">
        <f t="shared" si="266"/>
        <v/>
      </c>
      <c r="V380" s="254" t="str">
        <f t="shared" si="267"/>
        <v/>
      </c>
      <c r="W380" s="1171"/>
      <c r="X380" s="1168"/>
      <c r="Y380" s="1169"/>
      <c r="Z380" s="237"/>
    </row>
    <row r="381" spans="2:27" ht="19.5" hidden="1" customHeight="1">
      <c r="B381" s="1176"/>
      <c r="C381" s="255" t="s">
        <v>191</v>
      </c>
      <c r="D381" s="253"/>
      <c r="E381" s="271">
        <f t="shared" si="262"/>
        <v>0</v>
      </c>
      <c r="F381" s="271" t="str">
        <f>IF('①7.積算内訳（販促）'!F380="","",'①7.積算内訳（販促）'!F380)</f>
        <v/>
      </c>
      <c r="G381" s="271" t="str">
        <f>IF('①7.積算内訳（販促）'!G380="","",'①7.積算内訳（販促）'!G380)</f>
        <v/>
      </c>
      <c r="H381" s="657" t="str">
        <f>IF('①7.積算内訳（販促）'!H380="","",'①7.積算内訳（販促）'!H380)</f>
        <v/>
      </c>
      <c r="I381" s="1570"/>
      <c r="J381" s="255" t="s">
        <v>191</v>
      </c>
      <c r="K381" s="253"/>
      <c r="L381" s="271" t="str">
        <f t="shared" si="263"/>
        <v/>
      </c>
      <c r="M381" s="271" t="str">
        <f>IF('⑦2.変更活動積算内訳（販促）'!M381="","",'⑦2.変更活動積算内訳（販促）'!M381)</f>
        <v/>
      </c>
      <c r="N381" s="271" t="str">
        <f>IF('⑦2.変更活動積算内訳（販促）'!N381="","",'⑦2.変更活動積算内訳（販促）'!N381)</f>
        <v/>
      </c>
      <c r="O381" s="271" t="str">
        <f>IF('⑦2.変更活動積算内訳（販促）'!O381="","",'⑦2.変更活動積算内訳（販促）'!O381)</f>
        <v/>
      </c>
      <c r="P381" s="1570"/>
      <c r="Q381" s="255" t="s">
        <v>191</v>
      </c>
      <c r="R381" s="253"/>
      <c r="S381" s="271" t="str">
        <f t="shared" si="264"/>
        <v/>
      </c>
      <c r="T381" s="254" t="str">
        <f t="shared" si="265"/>
        <v/>
      </c>
      <c r="U381" s="254" t="str">
        <f t="shared" si="266"/>
        <v/>
      </c>
      <c r="V381" s="254" t="str">
        <f t="shared" si="267"/>
        <v/>
      </c>
      <c r="W381" s="1171"/>
      <c r="X381" s="1168"/>
      <c r="Y381" s="1169"/>
      <c r="Z381" s="237"/>
    </row>
    <row r="382" spans="2:27" ht="19.5" hidden="1" customHeight="1">
      <c r="B382" s="1176"/>
      <c r="C382" s="252" t="s">
        <v>192</v>
      </c>
      <c r="D382" s="253"/>
      <c r="E382" s="271">
        <f t="shared" si="262"/>
        <v>0</v>
      </c>
      <c r="F382" s="271" t="str">
        <f>IF('①7.積算内訳（販促）'!F381="","",'①7.積算内訳（販促）'!F381)</f>
        <v/>
      </c>
      <c r="G382" s="271" t="str">
        <f>IF('①7.積算内訳（販促）'!G381="","",'①7.積算内訳（販促）'!G381)</f>
        <v/>
      </c>
      <c r="H382" s="657" t="str">
        <f>IF('①7.積算内訳（販促）'!H381="","",'①7.積算内訳（販促）'!H381)</f>
        <v/>
      </c>
      <c r="I382" s="1570"/>
      <c r="J382" s="252" t="s">
        <v>192</v>
      </c>
      <c r="K382" s="253"/>
      <c r="L382" s="271" t="str">
        <f t="shared" si="263"/>
        <v/>
      </c>
      <c r="M382" s="271" t="str">
        <f>IF('⑦2.変更活動積算内訳（販促）'!M382="","",'⑦2.変更活動積算内訳（販促）'!M382)</f>
        <v/>
      </c>
      <c r="N382" s="271" t="str">
        <f>IF('⑦2.変更活動積算内訳（販促）'!N382="","",'⑦2.変更活動積算内訳（販促）'!N382)</f>
        <v/>
      </c>
      <c r="O382" s="271" t="str">
        <f>IF('⑦2.変更活動積算内訳（販促）'!O382="","",'⑦2.変更活動積算内訳（販促）'!O382)</f>
        <v/>
      </c>
      <c r="P382" s="1570"/>
      <c r="Q382" s="252" t="s">
        <v>192</v>
      </c>
      <c r="R382" s="253"/>
      <c r="S382" s="271" t="str">
        <f t="shared" si="264"/>
        <v/>
      </c>
      <c r="T382" s="254" t="str">
        <f t="shared" si="265"/>
        <v/>
      </c>
      <c r="U382" s="254" t="str">
        <f t="shared" si="266"/>
        <v/>
      </c>
      <c r="V382" s="254" t="str">
        <f t="shared" si="267"/>
        <v/>
      </c>
      <c r="W382" s="1171"/>
      <c r="X382" s="1168"/>
      <c r="Y382" s="1169"/>
      <c r="Z382" s="240"/>
      <c r="AA382" s="213"/>
    </row>
    <row r="383" spans="2:27" ht="19.5" hidden="1" customHeight="1">
      <c r="B383" s="1176"/>
      <c r="C383" s="252" t="s">
        <v>193</v>
      </c>
      <c r="D383" s="253"/>
      <c r="E383" s="271">
        <f t="shared" si="262"/>
        <v>0</v>
      </c>
      <c r="F383" s="658" t="str">
        <f>IF('①7.積算内訳（販促）'!F382="","",'①7.積算内訳（販促）'!F382)</f>
        <v/>
      </c>
      <c r="G383" s="658" t="str">
        <f>IF('①7.積算内訳（販促）'!G382="","",'①7.積算内訳（販促）'!G382)</f>
        <v/>
      </c>
      <c r="H383" s="657" t="str">
        <f>IF('①7.積算内訳（販促）'!H382="","",'①7.積算内訳（販促）'!H382)</f>
        <v/>
      </c>
      <c r="I383" s="1570"/>
      <c r="J383" s="252" t="s">
        <v>193</v>
      </c>
      <c r="K383" s="253"/>
      <c r="L383" s="271" t="str">
        <f t="shared" si="263"/>
        <v/>
      </c>
      <c r="M383" s="658" t="str">
        <f>IF('⑦2.変更活動積算内訳（販促）'!M383="","",'⑦2.変更活動積算内訳（販促）'!M383)</f>
        <v/>
      </c>
      <c r="N383" s="658" t="str">
        <f>IF('⑦2.変更活動積算内訳（販促）'!N383="","",'⑦2.変更活動積算内訳（販促）'!N383)</f>
        <v/>
      </c>
      <c r="O383" s="658" t="str">
        <f>IF('⑦2.変更活動積算内訳（販促）'!O383="","",'⑦2.変更活動積算内訳（販促）'!O383)</f>
        <v/>
      </c>
      <c r="P383" s="1570"/>
      <c r="Q383" s="252" t="s">
        <v>193</v>
      </c>
      <c r="R383" s="253"/>
      <c r="S383" s="271" t="str">
        <f t="shared" si="264"/>
        <v/>
      </c>
      <c r="T383" s="256" t="str">
        <f t="shared" si="265"/>
        <v/>
      </c>
      <c r="U383" s="256" t="str">
        <f t="shared" si="266"/>
        <v/>
      </c>
      <c r="V383" s="256" t="str">
        <f t="shared" si="267"/>
        <v/>
      </c>
      <c r="W383" s="1171"/>
      <c r="X383" s="1191"/>
      <c r="Y383" s="1192"/>
      <c r="Z383" s="240"/>
      <c r="AA383" s="213"/>
    </row>
    <row r="384" spans="2:27" ht="19.5" hidden="1" customHeight="1">
      <c r="B384" s="1176"/>
      <c r="C384" s="257" t="s">
        <v>194</v>
      </c>
      <c r="D384" s="253"/>
      <c r="E384" s="271">
        <f t="shared" si="262"/>
        <v>0</v>
      </c>
      <c r="F384" s="271" t="str">
        <f>IF('①7.積算内訳（販促）'!F383="","",'①7.積算内訳（販促）'!F383)</f>
        <v/>
      </c>
      <c r="G384" s="271" t="str">
        <f>IF('①7.積算内訳（販促）'!G383="","",'①7.積算内訳（販促）'!G383)</f>
        <v/>
      </c>
      <c r="H384" s="657" t="str">
        <f>IF('①7.積算内訳（販促）'!H383="","",'①7.積算内訳（販促）'!H383)</f>
        <v/>
      </c>
      <c r="I384" s="1570"/>
      <c r="J384" s="257" t="s">
        <v>194</v>
      </c>
      <c r="K384" s="253"/>
      <c r="L384" s="271" t="str">
        <f t="shared" si="263"/>
        <v/>
      </c>
      <c r="M384" s="271" t="str">
        <f>IF('⑦2.変更活動積算内訳（販促）'!M384="","",'⑦2.変更活動積算内訳（販促）'!M384)</f>
        <v/>
      </c>
      <c r="N384" s="271" t="str">
        <f>IF('⑦2.変更活動積算内訳（販促）'!N384="","",'⑦2.変更活動積算内訳（販促）'!N384)</f>
        <v/>
      </c>
      <c r="O384" s="271" t="str">
        <f>IF('⑦2.変更活動積算内訳（販促）'!O384="","",'⑦2.変更活動積算内訳（販促）'!O384)</f>
        <v/>
      </c>
      <c r="P384" s="1570"/>
      <c r="Q384" s="257" t="s">
        <v>194</v>
      </c>
      <c r="R384" s="253"/>
      <c r="S384" s="271" t="str">
        <f t="shared" si="264"/>
        <v/>
      </c>
      <c r="T384" s="254" t="str">
        <f t="shared" si="265"/>
        <v/>
      </c>
      <c r="U384" s="254" t="str">
        <f t="shared" si="266"/>
        <v/>
      </c>
      <c r="V384" s="254" t="str">
        <f t="shared" si="267"/>
        <v/>
      </c>
      <c r="W384" s="1171"/>
      <c r="X384" s="1168"/>
      <c r="Y384" s="1169"/>
      <c r="Z384" s="240"/>
      <c r="AA384" s="213"/>
    </row>
    <row r="385" spans="2:27" ht="19.5" hidden="1" customHeight="1">
      <c r="B385" s="1176"/>
      <c r="C385" s="252" t="s">
        <v>195</v>
      </c>
      <c r="D385" s="253"/>
      <c r="E385" s="271">
        <f t="shared" si="262"/>
        <v>0</v>
      </c>
      <c r="F385" s="271" t="str">
        <f>IF('①7.積算内訳（販促）'!F384="","",'①7.積算内訳（販促）'!F384)</f>
        <v/>
      </c>
      <c r="G385" s="271" t="str">
        <f>IF('①7.積算内訳（販促）'!G384="","",'①7.積算内訳（販促）'!G384)</f>
        <v/>
      </c>
      <c r="H385" s="657" t="str">
        <f>IF('①7.積算内訳（販促）'!H384="","",'①7.積算内訳（販促）'!H384)</f>
        <v/>
      </c>
      <c r="I385" s="1570"/>
      <c r="J385" s="252" t="s">
        <v>195</v>
      </c>
      <c r="K385" s="253"/>
      <c r="L385" s="271" t="str">
        <f t="shared" si="263"/>
        <v/>
      </c>
      <c r="M385" s="271" t="str">
        <f>IF('⑦2.変更活動積算内訳（販促）'!M385="","",'⑦2.変更活動積算内訳（販促）'!M385)</f>
        <v/>
      </c>
      <c r="N385" s="271" t="str">
        <f>IF('⑦2.変更活動積算内訳（販促）'!N385="","",'⑦2.変更活動積算内訳（販促）'!N385)</f>
        <v/>
      </c>
      <c r="O385" s="271" t="str">
        <f>IF('⑦2.変更活動積算内訳（販促）'!O385="","",'⑦2.変更活動積算内訳（販促）'!O385)</f>
        <v/>
      </c>
      <c r="P385" s="1570"/>
      <c r="Q385" s="252" t="s">
        <v>195</v>
      </c>
      <c r="R385" s="253"/>
      <c r="S385" s="271" t="str">
        <f t="shared" si="264"/>
        <v/>
      </c>
      <c r="T385" s="254" t="str">
        <f t="shared" si="265"/>
        <v/>
      </c>
      <c r="U385" s="254" t="str">
        <f t="shared" si="266"/>
        <v/>
      </c>
      <c r="V385" s="254" t="str">
        <f t="shared" si="267"/>
        <v/>
      </c>
      <c r="W385" s="1171"/>
      <c r="X385" s="1168"/>
      <c r="Y385" s="1169"/>
      <c r="Z385" s="240"/>
      <c r="AA385" s="213"/>
    </row>
    <row r="386" spans="2:27" ht="19.5" hidden="1" customHeight="1" thickBot="1">
      <c r="B386" s="1177"/>
      <c r="C386" s="258" t="s">
        <v>196</v>
      </c>
      <c r="D386" s="662" t="str">
        <f>IF('①7.積算内訳（販促）'!D385="","",'①7.積算内訳（販促）'!D385)</f>
        <v/>
      </c>
      <c r="E386" s="272">
        <f>SUM(F386:H386)</f>
        <v>0</v>
      </c>
      <c r="F386" s="272" t="str">
        <f>IF('①7.積算内訳（販促）'!F385="","",'①7.積算内訳（販促）'!F385)</f>
        <v/>
      </c>
      <c r="G386" s="272" t="str">
        <f>IF('①7.積算内訳（販促）'!G385="","",'①7.積算内訳（販促）'!G385)</f>
        <v/>
      </c>
      <c r="H386" s="659" t="str">
        <f>IF('①7.積算内訳（販促）'!H385="","",'①7.積算内訳（販促）'!H385)</f>
        <v/>
      </c>
      <c r="I386" s="1571"/>
      <c r="J386" s="258" t="s">
        <v>196</v>
      </c>
      <c r="K386" s="259"/>
      <c r="L386" s="272" t="str">
        <f t="shared" si="263"/>
        <v/>
      </c>
      <c r="M386" s="272" t="str">
        <f>IF('⑦2.変更活動積算内訳（販促）'!M386="","",'⑦2.変更活動積算内訳（販促）'!M386)</f>
        <v/>
      </c>
      <c r="N386" s="272" t="str">
        <f>IF('⑦2.変更活動積算内訳（販促）'!N386="","",'⑦2.変更活動積算内訳（販促）'!N386)</f>
        <v/>
      </c>
      <c r="O386" s="272" t="str">
        <f>IF('⑦2.変更活動積算内訳（販促）'!O386="","",'⑦2.変更活動積算内訳（販促）'!O386)</f>
        <v/>
      </c>
      <c r="P386" s="1571"/>
      <c r="Q386" s="258" t="s">
        <v>196</v>
      </c>
      <c r="R386" s="259"/>
      <c r="S386" s="272" t="str">
        <f t="shared" si="264"/>
        <v/>
      </c>
      <c r="T386" s="260" t="str">
        <f t="shared" si="265"/>
        <v/>
      </c>
      <c r="U386" s="260" t="str">
        <f t="shared" si="266"/>
        <v/>
      </c>
      <c r="V386" s="260" t="str">
        <f t="shared" si="267"/>
        <v/>
      </c>
      <c r="W386" s="1172"/>
      <c r="X386" s="1189"/>
      <c r="Y386" s="1190"/>
      <c r="Z386" s="240"/>
      <c r="AA386" s="213"/>
    </row>
    <row r="387" spans="2:27" ht="37.5" hidden="1" customHeight="1">
      <c r="B387" s="368" t="str">
        <f>IF('①4.事業内容（販促）'!B43="","",'①4.事業内容（販促）'!B43)</f>
        <v/>
      </c>
      <c r="C387" s="1199" t="str">
        <f>IF('①4.事業内容（販促）'!C43="","",'①4.事業内容（販促）'!C43)</f>
        <v/>
      </c>
      <c r="D387" s="1200"/>
      <c r="E387" s="267">
        <f>SUM(E388:E396)</f>
        <v>0</v>
      </c>
      <c r="F387" s="267">
        <f>SUM(F388:F396)</f>
        <v>0</v>
      </c>
      <c r="G387" s="267">
        <f>SUM(G388:G396)</f>
        <v>0</v>
      </c>
      <c r="H387" s="660">
        <f>SUM(H388:H396)</f>
        <v>0</v>
      </c>
      <c r="I387" s="664" t="str">
        <f>IF(B387="","",IF(I388="中止","",B387))</f>
        <v/>
      </c>
      <c r="J387" s="1199" t="str">
        <f t="shared" ref="J387" si="268">IF(C387="","",IF(J388="中止","",C387))</f>
        <v/>
      </c>
      <c r="K387" s="1200" t="str">
        <f t="shared" ref="K387" si="269">IF(D387="","",IF(K388="中止","",D387))</f>
        <v/>
      </c>
      <c r="L387" s="267" t="str">
        <f>IF(SUM(L388:L396)=0,"",SUM(L388:L396))</f>
        <v/>
      </c>
      <c r="M387" s="267" t="str">
        <f>IF(SUM(M388:M396)=0,"",SUM(M388:M396))</f>
        <v/>
      </c>
      <c r="N387" s="267" t="str">
        <f>IF(SUM(N388:N396)=0,"",SUM(N388:N396))</f>
        <v/>
      </c>
      <c r="O387" s="267" t="str">
        <f>IF(SUM(O388:O396)=0,"",SUM(O388:O396))</f>
        <v/>
      </c>
      <c r="P387" s="664" t="str">
        <f>IF(I387="","",IF('⑧1.活動計画変更（販促）'!B388="報告済","報告済",I387))</f>
        <v/>
      </c>
      <c r="Q387" s="1187" t="str">
        <f>IF(J387="","",IF('⑧1.活動計画変更（販促）'!C122="変更",'⑧1.活動計画変更（販促）'!D122,IF('⑧1.活動計画変更（販促）'!C122="中止","",'⑧2.変更活動積算内訳（販促）'!J387)))</f>
        <v/>
      </c>
      <c r="R387" s="1188"/>
      <c r="S387" s="269" t="str">
        <f>IF(SUM(S388:S396)=0,"",SUM(S388:S396))</f>
        <v/>
      </c>
      <c r="T387" s="269" t="str">
        <f>IF(SUM(T388:T396)=0,"",SUM(T388:T396))</f>
        <v/>
      </c>
      <c r="U387" s="269" t="str">
        <f>IF(SUM(U388:U396)=0,"",SUM(U388:U396))</f>
        <v/>
      </c>
      <c r="V387" s="269" t="str">
        <f>IF(SUM(V388:V396)=0,"",SUM(V388:V396))</f>
        <v/>
      </c>
      <c r="W387" s="261"/>
      <c r="X387" s="1195"/>
      <c r="Y387" s="1196"/>
      <c r="Z387" s="237"/>
    </row>
    <row r="388" spans="2:27" ht="19.5" hidden="1" customHeight="1">
      <c r="B388" s="1175"/>
      <c r="C388" s="249" t="s">
        <v>188</v>
      </c>
      <c r="D388" s="250"/>
      <c r="E388" s="270">
        <f>SUM(F388:H388)</f>
        <v>0</v>
      </c>
      <c r="F388" s="270" t="str">
        <f>IF('①7.積算内訳（販促）'!F387="","",'①7.積算内訳（販促）'!F387)</f>
        <v/>
      </c>
      <c r="G388" s="270" t="str">
        <f>IF('①7.積算内訳（販促）'!G387="","",'①7.積算内訳（販促）'!G387)</f>
        <v/>
      </c>
      <c r="H388" s="656" t="str">
        <f>IF('①7.積算内訳（販促）'!H387="","",'①7.積算内訳（販促）'!H387)</f>
        <v/>
      </c>
      <c r="I388" s="1569" t="str">
        <f>IF('⑦1.活動計画変更（販促）'!C83="選択","",IF('⑦1.活動計画変更（販促）'!C83="変更",'⑦1.活動計画変更（販促）'!C83,IF('⑦1.活動計画変更（販促）'!C83="中止","中止","")))</f>
        <v/>
      </c>
      <c r="J388" s="249" t="s">
        <v>188</v>
      </c>
      <c r="K388" s="250"/>
      <c r="L388" s="270" t="str">
        <f>IF(SUM(M388:O388)=0,"",SUM(M388:O388))</f>
        <v/>
      </c>
      <c r="M388" s="270" t="str">
        <f>IF('⑦2.変更活動積算内訳（販促）'!M388="","",'⑦2.変更活動積算内訳（販促）'!M388)</f>
        <v/>
      </c>
      <c r="N388" s="270" t="str">
        <f>IF('⑦2.変更活動積算内訳（販促）'!N388="","",'⑦2.変更活動積算内訳（販促）'!N388)</f>
        <v/>
      </c>
      <c r="O388" s="270" t="str">
        <f>IF('⑦2.変更活動積算内訳（販促）'!O388="","",'⑦2.変更活動積算内訳（販促）'!O388)</f>
        <v/>
      </c>
      <c r="P388" s="1569" t="str">
        <f>IF('⑧1.活動計画変更（販促）'!C122="選択","",IF('⑧1.活動計画変更（販促）'!C122="変更",'⑧1.活動計画変更（販促）'!C122,IF('⑧1.活動計画変更（販促）'!C122="中止","中止","")))</f>
        <v/>
      </c>
      <c r="Q388" s="249" t="s">
        <v>188</v>
      </c>
      <c r="R388" s="250"/>
      <c r="S388" s="270" t="str">
        <f>IF(SUM(T388:V388)=0,"",SUM(T388:V388))</f>
        <v/>
      </c>
      <c r="T388" s="251" t="str">
        <f>IF(M388="","",IF(P$388="中止","",M388))</f>
        <v/>
      </c>
      <c r="U388" s="251" t="str">
        <f>IF(N388="","",IF(P$388="中止","",N388))</f>
        <v/>
      </c>
      <c r="V388" s="251" t="str">
        <f>IF(O388="","",IF(P$388="中止","",O388))</f>
        <v/>
      </c>
      <c r="W388" s="1186"/>
      <c r="X388" s="1173"/>
      <c r="Y388" s="1174"/>
      <c r="Z388" s="240"/>
      <c r="AA388" s="213"/>
    </row>
    <row r="389" spans="2:27" ht="19.5" hidden="1" customHeight="1">
      <c r="B389" s="1176"/>
      <c r="C389" s="252" t="s">
        <v>189</v>
      </c>
      <c r="D389" s="253"/>
      <c r="E389" s="271">
        <f t="shared" ref="E389:E395" si="270">SUM(F389:H389)</f>
        <v>0</v>
      </c>
      <c r="F389" s="271" t="str">
        <f>IF('①7.積算内訳（販促）'!F388="","",'①7.積算内訳（販促）'!F388)</f>
        <v/>
      </c>
      <c r="G389" s="271" t="str">
        <f>IF('①7.積算内訳（販促）'!G388="","",'①7.積算内訳（販促）'!G388)</f>
        <v/>
      </c>
      <c r="H389" s="657" t="str">
        <f>IF('①7.積算内訳（販促）'!H388="","",'①7.積算内訳（販促）'!H388)</f>
        <v/>
      </c>
      <c r="I389" s="1570"/>
      <c r="J389" s="252" t="s">
        <v>189</v>
      </c>
      <c r="K389" s="253"/>
      <c r="L389" s="271" t="str">
        <f t="shared" ref="L389:L396" si="271">IF(SUM(M389:O389)=0,"",SUM(M389:O389))</f>
        <v/>
      </c>
      <c r="M389" s="271" t="str">
        <f>IF('⑦2.変更活動積算内訳（販促）'!M389="","",'⑦2.変更活動積算内訳（販促）'!M389)</f>
        <v/>
      </c>
      <c r="N389" s="271" t="str">
        <f>IF('⑦2.変更活動積算内訳（販促）'!N389="","",'⑦2.変更活動積算内訳（販促）'!N389)</f>
        <v/>
      </c>
      <c r="O389" s="271" t="str">
        <f>IF('⑦2.変更活動積算内訳（販促）'!O389="","",'⑦2.変更活動積算内訳（販促）'!O389)</f>
        <v/>
      </c>
      <c r="P389" s="1570"/>
      <c r="Q389" s="252" t="s">
        <v>189</v>
      </c>
      <c r="R389" s="253"/>
      <c r="S389" s="271" t="str">
        <f t="shared" ref="S389:S396" si="272">IF(SUM(T389:V389)=0,"",SUM(T389:V389))</f>
        <v/>
      </c>
      <c r="T389" s="254" t="str">
        <f t="shared" ref="T389:T396" si="273">IF(M389="","",IF(P$388="中止","",M389))</f>
        <v/>
      </c>
      <c r="U389" s="254" t="str">
        <f t="shared" ref="U389:U396" si="274">IF(N389="","",IF(P$388="中止","",N389))</f>
        <v/>
      </c>
      <c r="V389" s="254" t="str">
        <f t="shared" ref="V389:V396" si="275">IF(O389="","",IF(P$388="中止","",O389))</f>
        <v/>
      </c>
      <c r="W389" s="1171"/>
      <c r="X389" s="1168"/>
      <c r="Y389" s="1169"/>
      <c r="Z389" s="237"/>
    </row>
    <row r="390" spans="2:27" ht="19.5" hidden="1" customHeight="1">
      <c r="B390" s="1176"/>
      <c r="C390" s="252" t="s">
        <v>190</v>
      </c>
      <c r="D390" s="253"/>
      <c r="E390" s="271">
        <f t="shared" si="270"/>
        <v>0</v>
      </c>
      <c r="F390" s="271" t="str">
        <f>IF('①7.積算内訳（販促）'!F389="","",'①7.積算内訳（販促）'!F389)</f>
        <v/>
      </c>
      <c r="G390" s="271" t="str">
        <f>IF('①7.積算内訳（販促）'!G389="","",'①7.積算内訳（販促）'!G389)</f>
        <v/>
      </c>
      <c r="H390" s="657" t="str">
        <f>IF('①7.積算内訳（販促）'!H389="","",'①7.積算内訳（販促）'!H389)</f>
        <v/>
      </c>
      <c r="I390" s="1570"/>
      <c r="J390" s="252" t="s">
        <v>190</v>
      </c>
      <c r="K390" s="253"/>
      <c r="L390" s="271" t="str">
        <f t="shared" si="271"/>
        <v/>
      </c>
      <c r="M390" s="271" t="str">
        <f>IF('⑦2.変更活動積算内訳（販促）'!M390="","",'⑦2.変更活動積算内訳（販促）'!M390)</f>
        <v/>
      </c>
      <c r="N390" s="271" t="str">
        <f>IF('⑦2.変更活動積算内訳（販促）'!N390="","",'⑦2.変更活動積算内訳（販促）'!N390)</f>
        <v/>
      </c>
      <c r="O390" s="271" t="str">
        <f>IF('⑦2.変更活動積算内訳（販促）'!O390="","",'⑦2.変更活動積算内訳（販促）'!O390)</f>
        <v/>
      </c>
      <c r="P390" s="1570"/>
      <c r="Q390" s="252" t="s">
        <v>190</v>
      </c>
      <c r="R390" s="253"/>
      <c r="S390" s="271" t="str">
        <f t="shared" si="272"/>
        <v/>
      </c>
      <c r="T390" s="254" t="str">
        <f t="shared" si="273"/>
        <v/>
      </c>
      <c r="U390" s="254" t="str">
        <f t="shared" si="274"/>
        <v/>
      </c>
      <c r="V390" s="254" t="str">
        <f t="shared" si="275"/>
        <v/>
      </c>
      <c r="W390" s="1171"/>
      <c r="X390" s="1168"/>
      <c r="Y390" s="1169"/>
      <c r="Z390" s="237"/>
    </row>
    <row r="391" spans="2:27" ht="19.5" hidden="1" customHeight="1">
      <c r="B391" s="1176"/>
      <c r="C391" s="255" t="s">
        <v>191</v>
      </c>
      <c r="D391" s="253"/>
      <c r="E391" s="271">
        <f t="shared" si="270"/>
        <v>0</v>
      </c>
      <c r="F391" s="271" t="str">
        <f>IF('①7.積算内訳（販促）'!F390="","",'①7.積算内訳（販促）'!F390)</f>
        <v/>
      </c>
      <c r="G391" s="271" t="str">
        <f>IF('①7.積算内訳（販促）'!G390="","",'①7.積算内訳（販促）'!G390)</f>
        <v/>
      </c>
      <c r="H391" s="657" t="str">
        <f>IF('①7.積算内訳（販促）'!H390="","",'①7.積算内訳（販促）'!H390)</f>
        <v/>
      </c>
      <c r="I391" s="1570"/>
      <c r="J391" s="255" t="s">
        <v>191</v>
      </c>
      <c r="K391" s="253"/>
      <c r="L391" s="271" t="str">
        <f t="shared" si="271"/>
        <v/>
      </c>
      <c r="M391" s="271" t="str">
        <f>IF('⑦2.変更活動積算内訳（販促）'!M391="","",'⑦2.変更活動積算内訳（販促）'!M391)</f>
        <v/>
      </c>
      <c r="N391" s="271" t="str">
        <f>IF('⑦2.変更活動積算内訳（販促）'!N391="","",'⑦2.変更活動積算内訳（販促）'!N391)</f>
        <v/>
      </c>
      <c r="O391" s="271" t="str">
        <f>IF('⑦2.変更活動積算内訳（販促）'!O391="","",'⑦2.変更活動積算内訳（販促）'!O391)</f>
        <v/>
      </c>
      <c r="P391" s="1570"/>
      <c r="Q391" s="255" t="s">
        <v>191</v>
      </c>
      <c r="R391" s="253"/>
      <c r="S391" s="271" t="str">
        <f t="shared" si="272"/>
        <v/>
      </c>
      <c r="T391" s="254" t="str">
        <f t="shared" si="273"/>
        <v/>
      </c>
      <c r="U391" s="254" t="str">
        <f t="shared" si="274"/>
        <v/>
      </c>
      <c r="V391" s="254" t="str">
        <f t="shared" si="275"/>
        <v/>
      </c>
      <c r="W391" s="1171"/>
      <c r="X391" s="1168"/>
      <c r="Y391" s="1169"/>
      <c r="Z391" s="237"/>
    </row>
    <row r="392" spans="2:27" ht="19.5" hidden="1" customHeight="1">
      <c r="B392" s="1176"/>
      <c r="C392" s="252" t="s">
        <v>192</v>
      </c>
      <c r="D392" s="253"/>
      <c r="E392" s="271">
        <f t="shared" si="270"/>
        <v>0</v>
      </c>
      <c r="F392" s="271" t="str">
        <f>IF('①7.積算内訳（販促）'!F391="","",'①7.積算内訳（販促）'!F391)</f>
        <v/>
      </c>
      <c r="G392" s="271" t="str">
        <f>IF('①7.積算内訳（販促）'!G391="","",'①7.積算内訳（販促）'!G391)</f>
        <v/>
      </c>
      <c r="H392" s="657" t="str">
        <f>IF('①7.積算内訳（販促）'!H391="","",'①7.積算内訳（販促）'!H391)</f>
        <v/>
      </c>
      <c r="I392" s="1570"/>
      <c r="J392" s="252" t="s">
        <v>192</v>
      </c>
      <c r="K392" s="253"/>
      <c r="L392" s="271" t="str">
        <f t="shared" si="271"/>
        <v/>
      </c>
      <c r="M392" s="271" t="str">
        <f>IF('⑦2.変更活動積算内訳（販促）'!M392="","",'⑦2.変更活動積算内訳（販促）'!M392)</f>
        <v/>
      </c>
      <c r="N392" s="271" t="str">
        <f>IF('⑦2.変更活動積算内訳（販促）'!N392="","",'⑦2.変更活動積算内訳（販促）'!N392)</f>
        <v/>
      </c>
      <c r="O392" s="271" t="str">
        <f>IF('⑦2.変更活動積算内訳（販促）'!O392="","",'⑦2.変更活動積算内訳（販促）'!O392)</f>
        <v/>
      </c>
      <c r="P392" s="1570"/>
      <c r="Q392" s="252" t="s">
        <v>192</v>
      </c>
      <c r="R392" s="253"/>
      <c r="S392" s="271" t="str">
        <f t="shared" si="272"/>
        <v/>
      </c>
      <c r="T392" s="254" t="str">
        <f t="shared" si="273"/>
        <v/>
      </c>
      <c r="U392" s="254" t="str">
        <f t="shared" si="274"/>
        <v/>
      </c>
      <c r="V392" s="254" t="str">
        <f t="shared" si="275"/>
        <v/>
      </c>
      <c r="W392" s="1171"/>
      <c r="X392" s="1168"/>
      <c r="Y392" s="1169"/>
      <c r="Z392" s="240"/>
      <c r="AA392" s="213"/>
    </row>
    <row r="393" spans="2:27" ht="19.5" hidden="1" customHeight="1">
      <c r="B393" s="1176"/>
      <c r="C393" s="252" t="s">
        <v>193</v>
      </c>
      <c r="D393" s="253"/>
      <c r="E393" s="271">
        <f t="shared" si="270"/>
        <v>0</v>
      </c>
      <c r="F393" s="658" t="str">
        <f>IF('①7.積算内訳（販促）'!F392="","",'①7.積算内訳（販促）'!F392)</f>
        <v/>
      </c>
      <c r="G393" s="658" t="str">
        <f>IF('①7.積算内訳（販促）'!G392="","",'①7.積算内訳（販促）'!G392)</f>
        <v/>
      </c>
      <c r="H393" s="657" t="str">
        <f>IF('①7.積算内訳（販促）'!H392="","",'①7.積算内訳（販促）'!H392)</f>
        <v/>
      </c>
      <c r="I393" s="1570"/>
      <c r="J393" s="252" t="s">
        <v>193</v>
      </c>
      <c r="K393" s="253"/>
      <c r="L393" s="271" t="str">
        <f t="shared" si="271"/>
        <v/>
      </c>
      <c r="M393" s="658" t="str">
        <f>IF('⑦2.変更活動積算内訳（販促）'!M393="","",'⑦2.変更活動積算内訳（販促）'!M393)</f>
        <v/>
      </c>
      <c r="N393" s="658" t="str">
        <f>IF('⑦2.変更活動積算内訳（販促）'!N393="","",'⑦2.変更活動積算内訳（販促）'!N393)</f>
        <v/>
      </c>
      <c r="O393" s="658" t="str">
        <f>IF('⑦2.変更活動積算内訳（販促）'!O393="","",'⑦2.変更活動積算内訳（販促）'!O393)</f>
        <v/>
      </c>
      <c r="P393" s="1570"/>
      <c r="Q393" s="252" t="s">
        <v>193</v>
      </c>
      <c r="R393" s="253"/>
      <c r="S393" s="271" t="str">
        <f t="shared" si="272"/>
        <v/>
      </c>
      <c r="T393" s="256" t="str">
        <f t="shared" si="273"/>
        <v/>
      </c>
      <c r="U393" s="256" t="str">
        <f t="shared" si="274"/>
        <v/>
      </c>
      <c r="V393" s="256" t="str">
        <f t="shared" si="275"/>
        <v/>
      </c>
      <c r="W393" s="1171"/>
      <c r="X393" s="1168"/>
      <c r="Y393" s="1169"/>
      <c r="Z393" s="240"/>
      <c r="AA393" s="213"/>
    </row>
    <row r="394" spans="2:27" ht="19.5" hidden="1" customHeight="1">
      <c r="B394" s="1176"/>
      <c r="C394" s="257" t="s">
        <v>194</v>
      </c>
      <c r="D394" s="253"/>
      <c r="E394" s="271">
        <f t="shared" si="270"/>
        <v>0</v>
      </c>
      <c r="F394" s="271" t="str">
        <f>IF('①7.積算内訳（販促）'!F393="","",'①7.積算内訳（販促）'!F393)</f>
        <v/>
      </c>
      <c r="G394" s="271" t="str">
        <f>IF('①7.積算内訳（販促）'!G393="","",'①7.積算内訳（販促）'!G393)</f>
        <v/>
      </c>
      <c r="H394" s="657" t="str">
        <f>IF('①7.積算内訳（販促）'!H393="","",'①7.積算内訳（販促）'!H393)</f>
        <v/>
      </c>
      <c r="I394" s="1570"/>
      <c r="J394" s="257" t="s">
        <v>194</v>
      </c>
      <c r="K394" s="253"/>
      <c r="L394" s="271" t="str">
        <f t="shared" si="271"/>
        <v/>
      </c>
      <c r="M394" s="271" t="str">
        <f>IF('⑦2.変更活動積算内訳（販促）'!M394="","",'⑦2.変更活動積算内訳（販促）'!M394)</f>
        <v/>
      </c>
      <c r="N394" s="271" t="str">
        <f>IF('⑦2.変更活動積算内訳（販促）'!N394="","",'⑦2.変更活動積算内訳（販促）'!N394)</f>
        <v/>
      </c>
      <c r="O394" s="271" t="str">
        <f>IF('⑦2.変更活動積算内訳（販促）'!O394="","",'⑦2.変更活動積算内訳（販促）'!O394)</f>
        <v/>
      </c>
      <c r="P394" s="1570"/>
      <c r="Q394" s="257" t="s">
        <v>194</v>
      </c>
      <c r="R394" s="253"/>
      <c r="S394" s="271" t="str">
        <f t="shared" si="272"/>
        <v/>
      </c>
      <c r="T394" s="254" t="str">
        <f t="shared" si="273"/>
        <v/>
      </c>
      <c r="U394" s="254" t="str">
        <f t="shared" si="274"/>
        <v/>
      </c>
      <c r="V394" s="254" t="str">
        <f t="shared" si="275"/>
        <v/>
      </c>
      <c r="W394" s="1171"/>
      <c r="X394" s="1168"/>
      <c r="Y394" s="1169"/>
      <c r="Z394" s="240"/>
      <c r="AA394" s="213"/>
    </row>
    <row r="395" spans="2:27" ht="19.5" hidden="1" customHeight="1">
      <c r="B395" s="1176"/>
      <c r="C395" s="252" t="s">
        <v>195</v>
      </c>
      <c r="D395" s="253"/>
      <c r="E395" s="271">
        <f t="shared" si="270"/>
        <v>0</v>
      </c>
      <c r="F395" s="271" t="str">
        <f>IF('①7.積算内訳（販促）'!F394="","",'①7.積算内訳（販促）'!F394)</f>
        <v/>
      </c>
      <c r="G395" s="271" t="str">
        <f>IF('①7.積算内訳（販促）'!G394="","",'①7.積算内訳（販促）'!G394)</f>
        <v/>
      </c>
      <c r="H395" s="657" t="str">
        <f>IF('①7.積算内訳（販促）'!H394="","",'①7.積算内訳（販促）'!H394)</f>
        <v/>
      </c>
      <c r="I395" s="1570"/>
      <c r="J395" s="252" t="s">
        <v>195</v>
      </c>
      <c r="K395" s="253"/>
      <c r="L395" s="271" t="str">
        <f t="shared" si="271"/>
        <v/>
      </c>
      <c r="M395" s="271" t="str">
        <f>IF('⑦2.変更活動積算内訳（販促）'!M395="","",'⑦2.変更活動積算内訳（販促）'!M395)</f>
        <v/>
      </c>
      <c r="N395" s="271" t="str">
        <f>IF('⑦2.変更活動積算内訳（販促）'!N395="","",'⑦2.変更活動積算内訳（販促）'!N395)</f>
        <v/>
      </c>
      <c r="O395" s="271" t="str">
        <f>IF('⑦2.変更活動積算内訳（販促）'!O395="","",'⑦2.変更活動積算内訳（販促）'!O395)</f>
        <v/>
      </c>
      <c r="P395" s="1570"/>
      <c r="Q395" s="252" t="s">
        <v>195</v>
      </c>
      <c r="R395" s="253"/>
      <c r="S395" s="271" t="str">
        <f t="shared" si="272"/>
        <v/>
      </c>
      <c r="T395" s="254" t="str">
        <f t="shared" si="273"/>
        <v/>
      </c>
      <c r="U395" s="254" t="str">
        <f t="shared" si="274"/>
        <v/>
      </c>
      <c r="V395" s="254" t="str">
        <f t="shared" si="275"/>
        <v/>
      </c>
      <c r="W395" s="1171"/>
      <c r="X395" s="1168"/>
      <c r="Y395" s="1169"/>
      <c r="Z395" s="240"/>
      <c r="AA395" s="213"/>
    </row>
    <row r="396" spans="2:27" ht="19.5" hidden="1" customHeight="1" thickBot="1">
      <c r="B396" s="1177"/>
      <c r="C396" s="258" t="s">
        <v>196</v>
      </c>
      <c r="D396" s="662" t="str">
        <f>IF('①7.積算内訳（販促）'!D395="","",'①7.積算内訳（販促）'!D395)</f>
        <v/>
      </c>
      <c r="E396" s="277">
        <f>SUM(F396:H396)</f>
        <v>0</v>
      </c>
      <c r="F396" s="272" t="str">
        <f>IF('①7.積算内訳（販促）'!F395="","",'①7.積算内訳（販促）'!F395)</f>
        <v/>
      </c>
      <c r="G396" s="272" t="str">
        <f>IF('①7.積算内訳（販促）'!G395="","",'①7.積算内訳（販促）'!G395)</f>
        <v/>
      </c>
      <c r="H396" s="659" t="str">
        <f>IF('①7.積算内訳（販促）'!H395="","",'①7.積算内訳（販促）'!H395)</f>
        <v/>
      </c>
      <c r="I396" s="1571"/>
      <c r="J396" s="258" t="s">
        <v>196</v>
      </c>
      <c r="K396" s="259"/>
      <c r="L396" s="277" t="str">
        <f t="shared" si="271"/>
        <v/>
      </c>
      <c r="M396" s="272" t="str">
        <f>IF('⑦2.変更活動積算内訳（販促）'!M396="","",'⑦2.変更活動積算内訳（販促）'!M396)</f>
        <v/>
      </c>
      <c r="N396" s="272" t="str">
        <f>IF('⑦2.変更活動積算内訳（販促）'!N396="","",'⑦2.変更活動積算内訳（販促）'!N396)</f>
        <v/>
      </c>
      <c r="O396" s="272" t="str">
        <f>IF('⑦2.変更活動積算内訳（販促）'!O396="","",'⑦2.変更活動積算内訳（販促）'!O396)</f>
        <v/>
      </c>
      <c r="P396" s="1571"/>
      <c r="Q396" s="258" t="s">
        <v>196</v>
      </c>
      <c r="R396" s="259"/>
      <c r="S396" s="272" t="str">
        <f t="shared" si="272"/>
        <v/>
      </c>
      <c r="T396" s="260" t="str">
        <f t="shared" si="273"/>
        <v/>
      </c>
      <c r="U396" s="260" t="str">
        <f t="shared" si="274"/>
        <v/>
      </c>
      <c r="V396" s="260" t="str">
        <f t="shared" si="275"/>
        <v/>
      </c>
      <c r="W396" s="1171"/>
      <c r="X396" s="1203"/>
      <c r="Y396" s="1204"/>
      <c r="Z396" s="240"/>
      <c r="AA396" s="213"/>
    </row>
    <row r="397" spans="2:27" ht="37.5" hidden="1" customHeight="1">
      <c r="B397" s="268" t="str">
        <f>IF('①4.事業内容（販促）'!B44="","",'①4.事業内容（販促）'!B44)</f>
        <v/>
      </c>
      <c r="C397" s="1199" t="str">
        <f>IF('①4.事業内容（販促）'!C44="","",'①4.事業内容（販促）'!C44)</f>
        <v/>
      </c>
      <c r="D397" s="1200"/>
      <c r="E397" s="269">
        <f>SUM(E398:E406)</f>
        <v>0</v>
      </c>
      <c r="F397" s="269">
        <f>SUM(F398:F406)</f>
        <v>0</v>
      </c>
      <c r="G397" s="269">
        <f>SUM(G398:G406)</f>
        <v>0</v>
      </c>
      <c r="H397" s="661">
        <f>SUM(H398:H406)</f>
        <v>0</v>
      </c>
      <c r="I397" s="664" t="str">
        <f>IF(B397="","",IF(I398="中止","",B397))</f>
        <v/>
      </c>
      <c r="J397" s="1199" t="str">
        <f t="shared" ref="J397" si="276">IF(C397="","",IF(J398="中止","",C397))</f>
        <v/>
      </c>
      <c r="K397" s="1200" t="str">
        <f t="shared" ref="K397" si="277">IF(D397="","",IF(K398="中止","",D397))</f>
        <v/>
      </c>
      <c r="L397" s="269" t="str">
        <f>IF(SUM(L398:L406)=0,"",SUM(L398:L406))</f>
        <v/>
      </c>
      <c r="M397" s="269" t="str">
        <f>IF(SUM(M398:M406)=0,"",SUM(M398:M406))</f>
        <v/>
      </c>
      <c r="N397" s="269" t="str">
        <f>IF(SUM(N398:N406)=0,"",SUM(N398:N406))</f>
        <v/>
      </c>
      <c r="O397" s="269" t="str">
        <f>IF(SUM(O398:O406)=0,"",SUM(O398:O406))</f>
        <v/>
      </c>
      <c r="P397" s="664" t="str">
        <f>IF(I397="","",IF('⑧1.活動計画変更（販促）'!B398="報告済","報告済",I397))</f>
        <v/>
      </c>
      <c r="Q397" s="1187" t="str">
        <f>IF(J397="","",IF('⑧1.活動計画変更（販促）'!C125="変更",'⑧1.活動計画変更（販促）'!D125,IF('⑧1.活動計画変更（販促）'!C125="中止","",'⑧2.変更活動積算内訳（販促）'!J397)))</f>
        <v/>
      </c>
      <c r="R397" s="1188"/>
      <c r="S397" s="269" t="str">
        <f>IF(SUM(S398:S406)=0,"",SUM(S398:S406))</f>
        <v/>
      </c>
      <c r="T397" s="269" t="str">
        <f>IF(SUM(T398:T406)=0,"",SUM(T398:T406))</f>
        <v/>
      </c>
      <c r="U397" s="269" t="str">
        <f>IF(SUM(U398:U406)=0,"",SUM(U398:U406))</f>
        <v/>
      </c>
      <c r="V397" s="269" t="str">
        <f>IF(SUM(V398:V406)=0,"",SUM(V398:V406))</f>
        <v/>
      </c>
      <c r="W397" s="263"/>
      <c r="X397" s="1201"/>
      <c r="Y397" s="1202"/>
      <c r="Z397" s="237"/>
    </row>
    <row r="398" spans="2:27" ht="19.5" hidden="1" customHeight="1">
      <c r="B398" s="1175"/>
      <c r="C398" s="249" t="s">
        <v>188</v>
      </c>
      <c r="D398" s="250"/>
      <c r="E398" s="270">
        <f>SUM(F398:H398)</f>
        <v>0</v>
      </c>
      <c r="F398" s="270" t="str">
        <f>IF('①7.積算内訳（販促）'!F397="","",'①7.積算内訳（販促）'!F397)</f>
        <v/>
      </c>
      <c r="G398" s="270" t="str">
        <f>IF('①7.積算内訳（販促）'!G397="","",'①7.積算内訳（販促）'!G397)</f>
        <v/>
      </c>
      <c r="H398" s="656" t="str">
        <f>IF('①7.積算内訳（販促）'!H397="","",'①7.積算内訳（販促）'!H397)</f>
        <v/>
      </c>
      <c r="I398" s="1569" t="str">
        <f>IF('⑦1.活動計画変更（販促）'!C85="選択","",IF('⑦1.活動計画変更（販促）'!C85="変更",'⑦1.活動計画変更（販促）'!C85,IF('⑦1.活動計画変更（販促）'!C85="中止","中止","")))</f>
        <v/>
      </c>
      <c r="J398" s="249" t="s">
        <v>188</v>
      </c>
      <c r="K398" s="250"/>
      <c r="L398" s="270" t="str">
        <f>IF(SUM(M398:O398)=0,"",SUM(M398:O398))</f>
        <v/>
      </c>
      <c r="M398" s="270" t="str">
        <f>IF('⑦2.変更活動積算内訳（販促）'!M398="","",'⑦2.変更活動積算内訳（販促）'!M398)</f>
        <v/>
      </c>
      <c r="N398" s="270" t="str">
        <f>IF('⑦2.変更活動積算内訳（販促）'!N398="","",'⑦2.変更活動積算内訳（販促）'!N398)</f>
        <v/>
      </c>
      <c r="O398" s="270" t="str">
        <f>IF('⑦2.変更活動積算内訳（販促）'!O398="","",'⑦2.変更活動積算内訳（販促）'!O398)</f>
        <v/>
      </c>
      <c r="P398" s="1569" t="str">
        <f>IF('⑧1.活動計画変更（販促）'!C125="選択","",IF('⑧1.活動計画変更（販促）'!C125="変更",'⑧1.活動計画変更（販促）'!C125,IF('⑧1.活動計画変更（販促）'!C125="中止","中止","")))</f>
        <v/>
      </c>
      <c r="Q398" s="249" t="s">
        <v>188</v>
      </c>
      <c r="R398" s="250"/>
      <c r="S398" s="270" t="str">
        <f>IF(SUM(T398:V398)=0,"",SUM(T398:V398))</f>
        <v/>
      </c>
      <c r="T398" s="251" t="str">
        <f>IF(M398="","",IF(P$398="中止","",M398))</f>
        <v/>
      </c>
      <c r="U398" s="251" t="str">
        <f>IF(N398="","",IF(P$398="中止","",N398))</f>
        <v/>
      </c>
      <c r="V398" s="251" t="str">
        <f>IF(O398="","",IF(P$398="中止","",O398))</f>
        <v/>
      </c>
      <c r="W398" s="1186"/>
      <c r="X398" s="1173"/>
      <c r="Y398" s="1174"/>
      <c r="Z398" s="240"/>
      <c r="AA398" s="213"/>
    </row>
    <row r="399" spans="2:27" ht="19.5" hidden="1" customHeight="1">
      <c r="B399" s="1176"/>
      <c r="C399" s="252" t="s">
        <v>189</v>
      </c>
      <c r="D399" s="253"/>
      <c r="E399" s="271">
        <f t="shared" ref="E399:E405" si="278">SUM(F399:H399)</f>
        <v>0</v>
      </c>
      <c r="F399" s="271" t="str">
        <f>IF('①7.積算内訳（販促）'!F398="","",'①7.積算内訳（販促）'!F398)</f>
        <v/>
      </c>
      <c r="G399" s="271" t="str">
        <f>IF('①7.積算内訳（販促）'!G398="","",'①7.積算内訳（販促）'!G398)</f>
        <v/>
      </c>
      <c r="H399" s="657" t="str">
        <f>IF('①7.積算内訳（販促）'!H398="","",'①7.積算内訳（販促）'!H398)</f>
        <v/>
      </c>
      <c r="I399" s="1570"/>
      <c r="J399" s="252" t="s">
        <v>189</v>
      </c>
      <c r="K399" s="253"/>
      <c r="L399" s="271" t="str">
        <f t="shared" ref="L399:L406" si="279">IF(SUM(M399:O399)=0,"",SUM(M399:O399))</f>
        <v/>
      </c>
      <c r="M399" s="271" t="str">
        <f>IF('⑦2.変更活動積算内訳（販促）'!M399="","",'⑦2.変更活動積算内訳（販促）'!M399)</f>
        <v/>
      </c>
      <c r="N399" s="271" t="str">
        <f>IF('⑦2.変更活動積算内訳（販促）'!N399="","",'⑦2.変更活動積算内訳（販促）'!N399)</f>
        <v/>
      </c>
      <c r="O399" s="271" t="str">
        <f>IF('⑦2.変更活動積算内訳（販促）'!O399="","",'⑦2.変更活動積算内訳（販促）'!O399)</f>
        <v/>
      </c>
      <c r="P399" s="1570"/>
      <c r="Q399" s="252" t="s">
        <v>189</v>
      </c>
      <c r="R399" s="253"/>
      <c r="S399" s="271" t="str">
        <f t="shared" ref="S399:S406" si="280">IF(SUM(T399:V399)=0,"",SUM(T399:V399))</f>
        <v/>
      </c>
      <c r="T399" s="254" t="str">
        <f t="shared" ref="T399:T406" si="281">IF(M399="","",IF(P$398="中止","",M399))</f>
        <v/>
      </c>
      <c r="U399" s="254" t="str">
        <f t="shared" ref="U399:U406" si="282">IF(N399="","",IF(P$398="中止","",N399))</f>
        <v/>
      </c>
      <c r="V399" s="254" t="str">
        <f t="shared" ref="V399:V406" si="283">IF(O399="","",IF(P$398="中止","",O399))</f>
        <v/>
      </c>
      <c r="W399" s="1171"/>
      <c r="X399" s="1168"/>
      <c r="Y399" s="1169"/>
      <c r="Z399" s="237"/>
    </row>
    <row r="400" spans="2:27" ht="19.5" hidden="1" customHeight="1">
      <c r="B400" s="1176"/>
      <c r="C400" s="252" t="s">
        <v>190</v>
      </c>
      <c r="D400" s="253"/>
      <c r="E400" s="271">
        <f t="shared" si="278"/>
        <v>0</v>
      </c>
      <c r="F400" s="271" t="str">
        <f>IF('①7.積算内訳（販促）'!F399="","",'①7.積算内訳（販促）'!F399)</f>
        <v/>
      </c>
      <c r="G400" s="271" t="str">
        <f>IF('①7.積算内訳（販促）'!G399="","",'①7.積算内訳（販促）'!G399)</f>
        <v/>
      </c>
      <c r="H400" s="657" t="str">
        <f>IF('①7.積算内訳（販促）'!H399="","",'①7.積算内訳（販促）'!H399)</f>
        <v/>
      </c>
      <c r="I400" s="1570"/>
      <c r="J400" s="252" t="s">
        <v>190</v>
      </c>
      <c r="K400" s="253"/>
      <c r="L400" s="271" t="str">
        <f t="shared" si="279"/>
        <v/>
      </c>
      <c r="M400" s="271" t="str">
        <f>IF('⑦2.変更活動積算内訳（販促）'!M400="","",'⑦2.変更活動積算内訳（販促）'!M400)</f>
        <v/>
      </c>
      <c r="N400" s="271" t="str">
        <f>IF('⑦2.変更活動積算内訳（販促）'!N400="","",'⑦2.変更活動積算内訳（販促）'!N400)</f>
        <v/>
      </c>
      <c r="O400" s="271" t="str">
        <f>IF('⑦2.変更活動積算内訳（販促）'!O400="","",'⑦2.変更活動積算内訳（販促）'!O400)</f>
        <v/>
      </c>
      <c r="P400" s="1570"/>
      <c r="Q400" s="252" t="s">
        <v>190</v>
      </c>
      <c r="R400" s="253"/>
      <c r="S400" s="271" t="str">
        <f t="shared" si="280"/>
        <v/>
      </c>
      <c r="T400" s="254" t="str">
        <f t="shared" si="281"/>
        <v/>
      </c>
      <c r="U400" s="254" t="str">
        <f t="shared" si="282"/>
        <v/>
      </c>
      <c r="V400" s="254" t="str">
        <f t="shared" si="283"/>
        <v/>
      </c>
      <c r="W400" s="1171"/>
      <c r="X400" s="1168"/>
      <c r="Y400" s="1169"/>
      <c r="Z400" s="237"/>
    </row>
    <row r="401" spans="2:27" ht="19.5" hidden="1" customHeight="1">
      <c r="B401" s="1176"/>
      <c r="C401" s="255" t="s">
        <v>191</v>
      </c>
      <c r="D401" s="253"/>
      <c r="E401" s="271">
        <f t="shared" si="278"/>
        <v>0</v>
      </c>
      <c r="F401" s="271" t="str">
        <f>IF('①7.積算内訳（販促）'!F400="","",'①7.積算内訳（販促）'!F400)</f>
        <v/>
      </c>
      <c r="G401" s="271" t="str">
        <f>IF('①7.積算内訳（販促）'!G400="","",'①7.積算内訳（販促）'!G400)</f>
        <v/>
      </c>
      <c r="H401" s="657" t="str">
        <f>IF('①7.積算内訳（販促）'!H400="","",'①7.積算内訳（販促）'!H400)</f>
        <v/>
      </c>
      <c r="I401" s="1570"/>
      <c r="J401" s="255" t="s">
        <v>191</v>
      </c>
      <c r="K401" s="253"/>
      <c r="L401" s="271" t="str">
        <f t="shared" si="279"/>
        <v/>
      </c>
      <c r="M401" s="271" t="str">
        <f>IF('⑦2.変更活動積算内訳（販促）'!M401="","",'⑦2.変更活動積算内訳（販促）'!M401)</f>
        <v/>
      </c>
      <c r="N401" s="271" t="str">
        <f>IF('⑦2.変更活動積算内訳（販促）'!N401="","",'⑦2.変更活動積算内訳（販促）'!N401)</f>
        <v/>
      </c>
      <c r="O401" s="271" t="str">
        <f>IF('⑦2.変更活動積算内訳（販促）'!O401="","",'⑦2.変更活動積算内訳（販促）'!O401)</f>
        <v/>
      </c>
      <c r="P401" s="1570"/>
      <c r="Q401" s="255" t="s">
        <v>191</v>
      </c>
      <c r="R401" s="253"/>
      <c r="S401" s="271" t="str">
        <f t="shared" si="280"/>
        <v/>
      </c>
      <c r="T401" s="254" t="str">
        <f t="shared" si="281"/>
        <v/>
      </c>
      <c r="U401" s="254" t="str">
        <f t="shared" si="282"/>
        <v/>
      </c>
      <c r="V401" s="254" t="str">
        <f t="shared" si="283"/>
        <v/>
      </c>
      <c r="W401" s="1171"/>
      <c r="X401" s="1168"/>
      <c r="Y401" s="1169"/>
      <c r="Z401" s="237"/>
    </row>
    <row r="402" spans="2:27" ht="19.5" hidden="1" customHeight="1">
      <c r="B402" s="1176"/>
      <c r="C402" s="252" t="s">
        <v>192</v>
      </c>
      <c r="D402" s="253"/>
      <c r="E402" s="271">
        <f t="shared" si="278"/>
        <v>0</v>
      </c>
      <c r="F402" s="271" t="str">
        <f>IF('①7.積算内訳（販促）'!F401="","",'①7.積算内訳（販促）'!F401)</f>
        <v/>
      </c>
      <c r="G402" s="271" t="str">
        <f>IF('①7.積算内訳（販促）'!G401="","",'①7.積算内訳（販促）'!G401)</f>
        <v/>
      </c>
      <c r="H402" s="657" t="str">
        <f>IF('①7.積算内訳（販促）'!H401="","",'①7.積算内訳（販促）'!H401)</f>
        <v/>
      </c>
      <c r="I402" s="1570"/>
      <c r="J402" s="252" t="s">
        <v>192</v>
      </c>
      <c r="K402" s="253"/>
      <c r="L402" s="271" t="str">
        <f t="shared" si="279"/>
        <v/>
      </c>
      <c r="M402" s="271" t="str">
        <f>IF('⑦2.変更活動積算内訳（販促）'!M402="","",'⑦2.変更活動積算内訳（販促）'!M402)</f>
        <v/>
      </c>
      <c r="N402" s="271" t="str">
        <f>IF('⑦2.変更活動積算内訳（販促）'!N402="","",'⑦2.変更活動積算内訳（販促）'!N402)</f>
        <v/>
      </c>
      <c r="O402" s="271" t="str">
        <f>IF('⑦2.変更活動積算内訳（販促）'!O402="","",'⑦2.変更活動積算内訳（販促）'!O402)</f>
        <v/>
      </c>
      <c r="P402" s="1570"/>
      <c r="Q402" s="252" t="s">
        <v>192</v>
      </c>
      <c r="R402" s="253"/>
      <c r="S402" s="271" t="str">
        <f t="shared" si="280"/>
        <v/>
      </c>
      <c r="T402" s="254" t="str">
        <f t="shared" si="281"/>
        <v/>
      </c>
      <c r="U402" s="254" t="str">
        <f t="shared" si="282"/>
        <v/>
      </c>
      <c r="V402" s="254" t="str">
        <f t="shared" si="283"/>
        <v/>
      </c>
      <c r="W402" s="1171"/>
      <c r="X402" s="1168"/>
      <c r="Y402" s="1169"/>
      <c r="Z402" s="240"/>
      <c r="AA402" s="213"/>
    </row>
    <row r="403" spans="2:27" ht="19.5" hidden="1" customHeight="1">
      <c r="B403" s="1176"/>
      <c r="C403" s="252" t="s">
        <v>193</v>
      </c>
      <c r="D403" s="253"/>
      <c r="E403" s="271">
        <f t="shared" si="278"/>
        <v>0</v>
      </c>
      <c r="F403" s="658" t="str">
        <f>IF('①7.積算内訳（販促）'!F402="","",'①7.積算内訳（販促）'!F402)</f>
        <v/>
      </c>
      <c r="G403" s="658" t="str">
        <f>IF('①7.積算内訳（販促）'!G402="","",'①7.積算内訳（販促）'!G402)</f>
        <v/>
      </c>
      <c r="H403" s="657" t="str">
        <f>IF('①7.積算内訳（販促）'!H402="","",'①7.積算内訳（販促）'!H402)</f>
        <v/>
      </c>
      <c r="I403" s="1570"/>
      <c r="J403" s="252" t="s">
        <v>193</v>
      </c>
      <c r="K403" s="253"/>
      <c r="L403" s="271" t="str">
        <f t="shared" si="279"/>
        <v/>
      </c>
      <c r="M403" s="658" t="str">
        <f>IF('⑦2.変更活動積算内訳（販促）'!M403="","",'⑦2.変更活動積算内訳（販促）'!M403)</f>
        <v/>
      </c>
      <c r="N403" s="658" t="str">
        <f>IF('⑦2.変更活動積算内訳（販促）'!N403="","",'⑦2.変更活動積算内訳（販促）'!N403)</f>
        <v/>
      </c>
      <c r="O403" s="658" t="str">
        <f>IF('⑦2.変更活動積算内訳（販促）'!O403="","",'⑦2.変更活動積算内訳（販促）'!O403)</f>
        <v/>
      </c>
      <c r="P403" s="1570"/>
      <c r="Q403" s="252" t="s">
        <v>193</v>
      </c>
      <c r="R403" s="253"/>
      <c r="S403" s="271" t="str">
        <f t="shared" si="280"/>
        <v/>
      </c>
      <c r="T403" s="256" t="str">
        <f t="shared" si="281"/>
        <v/>
      </c>
      <c r="U403" s="256" t="str">
        <f t="shared" si="282"/>
        <v/>
      </c>
      <c r="V403" s="256" t="str">
        <f t="shared" si="283"/>
        <v/>
      </c>
      <c r="W403" s="1171"/>
      <c r="X403" s="1191"/>
      <c r="Y403" s="1192"/>
      <c r="Z403" s="240"/>
      <c r="AA403" s="213"/>
    </row>
    <row r="404" spans="2:27" ht="19.5" hidden="1" customHeight="1">
      <c r="B404" s="1176"/>
      <c r="C404" s="257" t="s">
        <v>194</v>
      </c>
      <c r="D404" s="253"/>
      <c r="E404" s="271">
        <f t="shared" si="278"/>
        <v>0</v>
      </c>
      <c r="F404" s="271" t="str">
        <f>IF('①7.積算内訳（販促）'!F403="","",'①7.積算内訳（販促）'!F403)</f>
        <v/>
      </c>
      <c r="G404" s="271" t="str">
        <f>IF('①7.積算内訳（販促）'!G403="","",'①7.積算内訳（販促）'!G403)</f>
        <v/>
      </c>
      <c r="H404" s="657" t="str">
        <f>IF('①7.積算内訳（販促）'!H403="","",'①7.積算内訳（販促）'!H403)</f>
        <v/>
      </c>
      <c r="I404" s="1570"/>
      <c r="J404" s="257" t="s">
        <v>194</v>
      </c>
      <c r="K404" s="253"/>
      <c r="L404" s="271" t="str">
        <f t="shared" si="279"/>
        <v/>
      </c>
      <c r="M404" s="271" t="str">
        <f>IF('⑦2.変更活動積算内訳（販促）'!M404="","",'⑦2.変更活動積算内訳（販促）'!M404)</f>
        <v/>
      </c>
      <c r="N404" s="271" t="str">
        <f>IF('⑦2.変更活動積算内訳（販促）'!N404="","",'⑦2.変更活動積算内訳（販促）'!N404)</f>
        <v/>
      </c>
      <c r="O404" s="271" t="str">
        <f>IF('⑦2.変更活動積算内訳（販促）'!O404="","",'⑦2.変更活動積算内訳（販促）'!O404)</f>
        <v/>
      </c>
      <c r="P404" s="1570"/>
      <c r="Q404" s="257" t="s">
        <v>194</v>
      </c>
      <c r="R404" s="253"/>
      <c r="S404" s="271" t="str">
        <f t="shared" si="280"/>
        <v/>
      </c>
      <c r="T404" s="254" t="str">
        <f t="shared" si="281"/>
        <v/>
      </c>
      <c r="U404" s="254" t="str">
        <f t="shared" si="282"/>
        <v/>
      </c>
      <c r="V404" s="254" t="str">
        <f t="shared" si="283"/>
        <v/>
      </c>
      <c r="W404" s="1171"/>
      <c r="X404" s="1168"/>
      <c r="Y404" s="1169"/>
      <c r="Z404" s="240"/>
      <c r="AA404" s="213"/>
    </row>
    <row r="405" spans="2:27" ht="19.5" hidden="1" customHeight="1">
      <c r="B405" s="1176"/>
      <c r="C405" s="252" t="s">
        <v>195</v>
      </c>
      <c r="D405" s="253"/>
      <c r="E405" s="271">
        <f t="shared" si="278"/>
        <v>0</v>
      </c>
      <c r="F405" s="271" t="str">
        <f>IF('①7.積算内訳（販促）'!F404="","",'①7.積算内訳（販促）'!F404)</f>
        <v/>
      </c>
      <c r="G405" s="271" t="str">
        <f>IF('①7.積算内訳（販促）'!G404="","",'①7.積算内訳（販促）'!G404)</f>
        <v/>
      </c>
      <c r="H405" s="657" t="str">
        <f>IF('①7.積算内訳（販促）'!H404="","",'①7.積算内訳（販促）'!H404)</f>
        <v/>
      </c>
      <c r="I405" s="1570"/>
      <c r="J405" s="252" t="s">
        <v>195</v>
      </c>
      <c r="K405" s="253"/>
      <c r="L405" s="271" t="str">
        <f t="shared" si="279"/>
        <v/>
      </c>
      <c r="M405" s="271" t="str">
        <f>IF('⑦2.変更活動積算内訳（販促）'!M405="","",'⑦2.変更活動積算内訳（販促）'!M405)</f>
        <v/>
      </c>
      <c r="N405" s="271" t="str">
        <f>IF('⑦2.変更活動積算内訳（販促）'!N405="","",'⑦2.変更活動積算内訳（販促）'!N405)</f>
        <v/>
      </c>
      <c r="O405" s="271" t="str">
        <f>IF('⑦2.変更活動積算内訳（販促）'!O405="","",'⑦2.変更活動積算内訳（販促）'!O405)</f>
        <v/>
      </c>
      <c r="P405" s="1570"/>
      <c r="Q405" s="252" t="s">
        <v>195</v>
      </c>
      <c r="R405" s="253"/>
      <c r="S405" s="271" t="str">
        <f t="shared" si="280"/>
        <v/>
      </c>
      <c r="T405" s="254" t="str">
        <f t="shared" si="281"/>
        <v/>
      </c>
      <c r="U405" s="254" t="str">
        <f t="shared" si="282"/>
        <v/>
      </c>
      <c r="V405" s="254" t="str">
        <f t="shared" si="283"/>
        <v/>
      </c>
      <c r="W405" s="1171"/>
      <c r="X405" s="1168"/>
      <c r="Y405" s="1169"/>
      <c r="Z405" s="240"/>
      <c r="AA405" s="213"/>
    </row>
    <row r="406" spans="2:27" ht="19.5" hidden="1" customHeight="1" thickBot="1">
      <c r="B406" s="1177"/>
      <c r="C406" s="258" t="s">
        <v>196</v>
      </c>
      <c r="D406" s="662" t="str">
        <f>IF('①7.積算内訳（販促）'!D405="","",'①7.積算内訳（販促）'!D405)</f>
        <v/>
      </c>
      <c r="E406" s="272">
        <f>SUM(F406:H406)</f>
        <v>0</v>
      </c>
      <c r="F406" s="272" t="str">
        <f>IF('①7.積算内訳（販促）'!F405="","",'①7.積算内訳（販促）'!F405)</f>
        <v/>
      </c>
      <c r="G406" s="272" t="str">
        <f>IF('①7.積算内訳（販促）'!G405="","",'①7.積算内訳（販促）'!G405)</f>
        <v/>
      </c>
      <c r="H406" s="659" t="str">
        <f>IF('①7.積算内訳（販促）'!H405="","",'①7.積算内訳（販促）'!H405)</f>
        <v/>
      </c>
      <c r="I406" s="1571"/>
      <c r="J406" s="258" t="s">
        <v>196</v>
      </c>
      <c r="K406" s="259"/>
      <c r="L406" s="272" t="str">
        <f t="shared" si="279"/>
        <v/>
      </c>
      <c r="M406" s="272" t="str">
        <f>IF('⑦2.変更活動積算内訳（販促）'!M406="","",'⑦2.変更活動積算内訳（販促）'!M406)</f>
        <v/>
      </c>
      <c r="N406" s="272" t="str">
        <f>IF('⑦2.変更活動積算内訳（販促）'!N406="","",'⑦2.変更活動積算内訳（販促）'!N406)</f>
        <v/>
      </c>
      <c r="O406" s="272" t="str">
        <f>IF('⑦2.変更活動積算内訳（販促）'!O406="","",'⑦2.変更活動積算内訳（販促）'!O406)</f>
        <v/>
      </c>
      <c r="P406" s="1571"/>
      <c r="Q406" s="258" t="s">
        <v>196</v>
      </c>
      <c r="R406" s="259"/>
      <c r="S406" s="272" t="str">
        <f t="shared" si="280"/>
        <v/>
      </c>
      <c r="T406" s="260" t="str">
        <f t="shared" si="281"/>
        <v/>
      </c>
      <c r="U406" s="260" t="str">
        <f t="shared" si="282"/>
        <v/>
      </c>
      <c r="V406" s="260" t="str">
        <f t="shared" si="283"/>
        <v/>
      </c>
      <c r="W406" s="1172"/>
      <c r="X406" s="1189"/>
      <c r="Y406" s="1190"/>
      <c r="Z406" s="240"/>
      <c r="AA406" s="213"/>
    </row>
    <row r="407" spans="2:27" ht="37.5" hidden="1" customHeight="1">
      <c r="B407" s="368" t="str">
        <f>IF('①4.事業内容（販促）'!B45="","",'①4.事業内容（販促）'!B45)</f>
        <v/>
      </c>
      <c r="C407" s="1199" t="str">
        <f>IF('①4.事業内容（販促）'!C45="","",'①4.事業内容（販促）'!C45)</f>
        <v/>
      </c>
      <c r="D407" s="1200"/>
      <c r="E407" s="267">
        <f>SUM(E408:E416)</f>
        <v>0</v>
      </c>
      <c r="F407" s="267">
        <f>SUM(F408:F416)</f>
        <v>0</v>
      </c>
      <c r="G407" s="267">
        <f>SUM(G408:G416)</f>
        <v>0</v>
      </c>
      <c r="H407" s="660">
        <f>SUM(H408:H416)</f>
        <v>0</v>
      </c>
      <c r="I407" s="664" t="str">
        <f>IF(B407="","",IF(I408="中止","",B407))</f>
        <v/>
      </c>
      <c r="J407" s="1199" t="str">
        <f t="shared" ref="J407" si="284">IF(C407="","",IF(J408="中止","",C407))</f>
        <v/>
      </c>
      <c r="K407" s="1200" t="str">
        <f t="shared" ref="K407" si="285">IF(D407="","",IF(K408="中止","",D407))</f>
        <v/>
      </c>
      <c r="L407" s="267" t="str">
        <f>IF(SUM(L408:L416)=0,"",SUM(L408:L416))</f>
        <v/>
      </c>
      <c r="M407" s="267" t="str">
        <f>IF(SUM(M408:M416)=0,"",SUM(M408:M416))</f>
        <v/>
      </c>
      <c r="N407" s="267" t="str">
        <f>IF(SUM(N408:N416)=0,"",SUM(N408:N416))</f>
        <v/>
      </c>
      <c r="O407" s="267" t="str">
        <f>IF(SUM(O408:O416)=0,"",SUM(O408:O416))</f>
        <v/>
      </c>
      <c r="P407" s="664" t="str">
        <f>IF(I407="","",IF('⑧1.活動計画変更（販促）'!B408="報告済","報告済",I407))</f>
        <v/>
      </c>
      <c r="Q407" s="1187" t="str">
        <f>IF(J407="","",IF('⑧1.活動計画変更（販促）'!C128="変更",'⑧1.活動計画変更（販促）'!D128,IF('⑧1.活動計画変更（販促）'!C128="中止","",'⑧2.変更活動積算内訳（販促）'!J407)))</f>
        <v/>
      </c>
      <c r="R407" s="1188"/>
      <c r="S407" s="269" t="str">
        <f>IF(SUM(S408:S416)=0,"",SUM(S408:S416))</f>
        <v/>
      </c>
      <c r="T407" s="269" t="str">
        <f>IF(SUM(T408:T416)=0,"",SUM(T408:T416))</f>
        <v/>
      </c>
      <c r="U407" s="269" t="str">
        <f>IF(SUM(U408:U416)=0,"",SUM(U408:U416))</f>
        <v/>
      </c>
      <c r="V407" s="269" t="str">
        <f>IF(SUM(V408:V416)=0,"",SUM(V408:V416))</f>
        <v/>
      </c>
      <c r="W407" s="261"/>
      <c r="X407" s="1195"/>
      <c r="Y407" s="1196"/>
      <c r="Z407" s="237"/>
    </row>
    <row r="408" spans="2:27" ht="19.5" hidden="1" customHeight="1">
      <c r="B408" s="1175"/>
      <c r="C408" s="249" t="s">
        <v>188</v>
      </c>
      <c r="D408" s="250"/>
      <c r="E408" s="270">
        <f>SUM(F408:H408)</f>
        <v>0</v>
      </c>
      <c r="F408" s="270" t="str">
        <f>IF('①7.積算内訳（販促）'!F407="","",'①7.積算内訳（販促）'!F407)</f>
        <v/>
      </c>
      <c r="G408" s="270" t="str">
        <f>IF('①7.積算内訳（販促）'!G407="","",'①7.積算内訳（販促）'!G407)</f>
        <v/>
      </c>
      <c r="H408" s="656" t="str">
        <f>IF('①7.積算内訳（販促）'!H407="","",'①7.積算内訳（販促）'!H407)</f>
        <v/>
      </c>
      <c r="I408" s="1569" t="str">
        <f>IF('⑦1.活動計画変更（販促）'!C87="選択","",IF('⑦1.活動計画変更（販促）'!C87="変更",'⑦1.活動計画変更（販促）'!C87,IF('⑦1.活動計画変更（販促）'!C87="中止","中止","")))</f>
        <v/>
      </c>
      <c r="J408" s="249" t="s">
        <v>188</v>
      </c>
      <c r="K408" s="250"/>
      <c r="L408" s="270" t="str">
        <f>IF(SUM(M408:O408)=0,"",SUM(M408:O408))</f>
        <v/>
      </c>
      <c r="M408" s="270" t="str">
        <f>IF('⑦2.変更活動積算内訳（販促）'!M408="","",'⑦2.変更活動積算内訳（販促）'!M408)</f>
        <v/>
      </c>
      <c r="N408" s="270" t="str">
        <f>IF('⑦2.変更活動積算内訳（販促）'!N408="","",'⑦2.変更活動積算内訳（販促）'!N408)</f>
        <v/>
      </c>
      <c r="O408" s="270" t="str">
        <f>IF('⑦2.変更活動積算内訳（販促）'!O408="","",'⑦2.変更活動積算内訳（販促）'!O408)</f>
        <v/>
      </c>
      <c r="P408" s="1569" t="str">
        <f>IF('⑧1.活動計画変更（販促）'!C128="選択","",IF('⑧1.活動計画変更（販促）'!C128="変更",'⑧1.活動計画変更（販促）'!C128,IF('⑧1.活動計画変更（販促）'!C128="中止","中止","")))</f>
        <v/>
      </c>
      <c r="Q408" s="249" t="s">
        <v>188</v>
      </c>
      <c r="R408" s="250"/>
      <c r="S408" s="270" t="str">
        <f>IF(SUM(T408:V408)=0,"",SUM(T408:V408))</f>
        <v/>
      </c>
      <c r="T408" s="251" t="str">
        <f>IF(M408="","",IF(P$408="中止","",M408))</f>
        <v/>
      </c>
      <c r="U408" s="251" t="str">
        <f>IF(N408="","",IF(P$408="中止","",N408))</f>
        <v/>
      </c>
      <c r="V408" s="251" t="str">
        <f>IF(O408="","",IF(P$408="中止","",O408))</f>
        <v/>
      </c>
      <c r="W408" s="1186"/>
      <c r="X408" s="1173"/>
      <c r="Y408" s="1174"/>
      <c r="Z408" s="240"/>
      <c r="AA408" s="213"/>
    </row>
    <row r="409" spans="2:27" ht="19.5" hidden="1" customHeight="1">
      <c r="B409" s="1176"/>
      <c r="C409" s="252" t="s">
        <v>189</v>
      </c>
      <c r="D409" s="253"/>
      <c r="E409" s="271">
        <f t="shared" ref="E409:E415" si="286">SUM(F409:H409)</f>
        <v>0</v>
      </c>
      <c r="F409" s="271" t="str">
        <f>IF('①7.積算内訳（販促）'!F408="","",'①7.積算内訳（販促）'!F408)</f>
        <v/>
      </c>
      <c r="G409" s="271" t="str">
        <f>IF('①7.積算内訳（販促）'!G408="","",'①7.積算内訳（販促）'!G408)</f>
        <v/>
      </c>
      <c r="H409" s="657" t="str">
        <f>IF('①7.積算内訳（販促）'!H408="","",'①7.積算内訳（販促）'!H408)</f>
        <v/>
      </c>
      <c r="I409" s="1570"/>
      <c r="J409" s="252" t="s">
        <v>189</v>
      </c>
      <c r="K409" s="253"/>
      <c r="L409" s="271" t="str">
        <f t="shared" ref="L409:L416" si="287">IF(SUM(M409:O409)=0,"",SUM(M409:O409))</f>
        <v/>
      </c>
      <c r="M409" s="271" t="str">
        <f>IF('⑦2.変更活動積算内訳（販促）'!M409="","",'⑦2.変更活動積算内訳（販促）'!M409)</f>
        <v/>
      </c>
      <c r="N409" s="271" t="str">
        <f>IF('⑦2.変更活動積算内訳（販促）'!N409="","",'⑦2.変更活動積算内訳（販促）'!N409)</f>
        <v/>
      </c>
      <c r="O409" s="271" t="str">
        <f>IF('⑦2.変更活動積算内訳（販促）'!O409="","",'⑦2.変更活動積算内訳（販促）'!O409)</f>
        <v/>
      </c>
      <c r="P409" s="1570"/>
      <c r="Q409" s="252" t="s">
        <v>189</v>
      </c>
      <c r="R409" s="253"/>
      <c r="S409" s="271" t="str">
        <f t="shared" ref="S409:S416" si="288">IF(SUM(T409:V409)=0,"",SUM(T409:V409))</f>
        <v/>
      </c>
      <c r="T409" s="254" t="str">
        <f t="shared" ref="T409:T416" si="289">IF(M409="","",IF(P$408="中止","",M409))</f>
        <v/>
      </c>
      <c r="U409" s="254" t="str">
        <f t="shared" ref="U409:U416" si="290">IF(N409="","",IF(P$408="中止","",N409))</f>
        <v/>
      </c>
      <c r="V409" s="254" t="str">
        <f t="shared" ref="V409:V416" si="291">IF(O409="","",IF(P$408="中止","",O409))</f>
        <v/>
      </c>
      <c r="W409" s="1171"/>
      <c r="X409" s="1168"/>
      <c r="Y409" s="1169"/>
      <c r="Z409" s="237"/>
    </row>
    <row r="410" spans="2:27" ht="19.5" hidden="1" customHeight="1">
      <c r="B410" s="1176"/>
      <c r="C410" s="252" t="s">
        <v>190</v>
      </c>
      <c r="D410" s="253"/>
      <c r="E410" s="271">
        <f t="shared" si="286"/>
        <v>0</v>
      </c>
      <c r="F410" s="271" t="str">
        <f>IF('①7.積算内訳（販促）'!F409="","",'①7.積算内訳（販促）'!F409)</f>
        <v/>
      </c>
      <c r="G410" s="271" t="str">
        <f>IF('①7.積算内訳（販促）'!G409="","",'①7.積算内訳（販促）'!G409)</f>
        <v/>
      </c>
      <c r="H410" s="657" t="str">
        <f>IF('①7.積算内訳（販促）'!H409="","",'①7.積算内訳（販促）'!H409)</f>
        <v/>
      </c>
      <c r="I410" s="1570"/>
      <c r="J410" s="252" t="s">
        <v>190</v>
      </c>
      <c r="K410" s="253"/>
      <c r="L410" s="271" t="str">
        <f t="shared" si="287"/>
        <v/>
      </c>
      <c r="M410" s="271" t="str">
        <f>IF('⑦2.変更活動積算内訳（販促）'!M410="","",'⑦2.変更活動積算内訳（販促）'!M410)</f>
        <v/>
      </c>
      <c r="N410" s="271" t="str">
        <f>IF('⑦2.変更活動積算内訳（販促）'!N410="","",'⑦2.変更活動積算内訳（販促）'!N410)</f>
        <v/>
      </c>
      <c r="O410" s="271" t="str">
        <f>IF('⑦2.変更活動積算内訳（販促）'!O410="","",'⑦2.変更活動積算内訳（販促）'!O410)</f>
        <v/>
      </c>
      <c r="P410" s="1570"/>
      <c r="Q410" s="252" t="s">
        <v>190</v>
      </c>
      <c r="R410" s="253"/>
      <c r="S410" s="271" t="str">
        <f t="shared" si="288"/>
        <v/>
      </c>
      <c r="T410" s="254" t="str">
        <f t="shared" si="289"/>
        <v/>
      </c>
      <c r="U410" s="254" t="str">
        <f t="shared" si="290"/>
        <v/>
      </c>
      <c r="V410" s="254" t="str">
        <f t="shared" si="291"/>
        <v/>
      </c>
      <c r="W410" s="1171"/>
      <c r="X410" s="1168"/>
      <c r="Y410" s="1169"/>
      <c r="Z410" s="237"/>
    </row>
    <row r="411" spans="2:27" ht="19.5" hidden="1" customHeight="1">
      <c r="B411" s="1176"/>
      <c r="C411" s="255" t="s">
        <v>191</v>
      </c>
      <c r="D411" s="253"/>
      <c r="E411" s="271">
        <f t="shared" si="286"/>
        <v>0</v>
      </c>
      <c r="F411" s="271" t="str">
        <f>IF('①7.積算内訳（販促）'!F410="","",'①7.積算内訳（販促）'!F410)</f>
        <v/>
      </c>
      <c r="G411" s="271" t="str">
        <f>IF('①7.積算内訳（販促）'!G410="","",'①7.積算内訳（販促）'!G410)</f>
        <v/>
      </c>
      <c r="H411" s="657" t="str">
        <f>IF('①7.積算内訳（販促）'!H410="","",'①7.積算内訳（販促）'!H410)</f>
        <v/>
      </c>
      <c r="I411" s="1570"/>
      <c r="J411" s="255" t="s">
        <v>191</v>
      </c>
      <c r="K411" s="253"/>
      <c r="L411" s="271" t="str">
        <f t="shared" si="287"/>
        <v/>
      </c>
      <c r="M411" s="271" t="str">
        <f>IF('⑦2.変更活動積算内訳（販促）'!M411="","",'⑦2.変更活動積算内訳（販促）'!M411)</f>
        <v/>
      </c>
      <c r="N411" s="271" t="str">
        <f>IF('⑦2.変更活動積算内訳（販促）'!N411="","",'⑦2.変更活動積算内訳（販促）'!N411)</f>
        <v/>
      </c>
      <c r="O411" s="271" t="str">
        <f>IF('⑦2.変更活動積算内訳（販促）'!O411="","",'⑦2.変更活動積算内訳（販促）'!O411)</f>
        <v/>
      </c>
      <c r="P411" s="1570"/>
      <c r="Q411" s="255" t="s">
        <v>191</v>
      </c>
      <c r="R411" s="253"/>
      <c r="S411" s="271" t="str">
        <f t="shared" si="288"/>
        <v/>
      </c>
      <c r="T411" s="254" t="str">
        <f t="shared" si="289"/>
        <v/>
      </c>
      <c r="U411" s="254" t="str">
        <f t="shared" si="290"/>
        <v/>
      </c>
      <c r="V411" s="254" t="str">
        <f t="shared" si="291"/>
        <v/>
      </c>
      <c r="W411" s="1171"/>
      <c r="X411" s="1168"/>
      <c r="Y411" s="1169"/>
      <c r="Z411" s="237"/>
    </row>
    <row r="412" spans="2:27" ht="19.5" hidden="1" customHeight="1">
      <c r="B412" s="1176"/>
      <c r="C412" s="252" t="s">
        <v>192</v>
      </c>
      <c r="D412" s="253"/>
      <c r="E412" s="271">
        <f t="shared" si="286"/>
        <v>0</v>
      </c>
      <c r="F412" s="271" t="str">
        <f>IF('①7.積算内訳（販促）'!F411="","",'①7.積算内訳（販促）'!F411)</f>
        <v/>
      </c>
      <c r="G412" s="271" t="str">
        <f>IF('①7.積算内訳（販促）'!G411="","",'①7.積算内訳（販促）'!G411)</f>
        <v/>
      </c>
      <c r="H412" s="657" t="str">
        <f>IF('①7.積算内訳（販促）'!H411="","",'①7.積算内訳（販促）'!H411)</f>
        <v/>
      </c>
      <c r="I412" s="1570"/>
      <c r="J412" s="252" t="s">
        <v>192</v>
      </c>
      <c r="K412" s="253"/>
      <c r="L412" s="271" t="str">
        <f t="shared" si="287"/>
        <v/>
      </c>
      <c r="M412" s="271" t="str">
        <f>IF('⑦2.変更活動積算内訳（販促）'!M412="","",'⑦2.変更活動積算内訳（販促）'!M412)</f>
        <v/>
      </c>
      <c r="N412" s="271" t="str">
        <f>IF('⑦2.変更活動積算内訳（販促）'!N412="","",'⑦2.変更活動積算内訳（販促）'!N412)</f>
        <v/>
      </c>
      <c r="O412" s="271" t="str">
        <f>IF('⑦2.変更活動積算内訳（販促）'!O412="","",'⑦2.変更活動積算内訳（販促）'!O412)</f>
        <v/>
      </c>
      <c r="P412" s="1570"/>
      <c r="Q412" s="252" t="s">
        <v>192</v>
      </c>
      <c r="R412" s="253"/>
      <c r="S412" s="271" t="str">
        <f t="shared" si="288"/>
        <v/>
      </c>
      <c r="T412" s="254" t="str">
        <f t="shared" si="289"/>
        <v/>
      </c>
      <c r="U412" s="254" t="str">
        <f t="shared" si="290"/>
        <v/>
      </c>
      <c r="V412" s="254" t="str">
        <f t="shared" si="291"/>
        <v/>
      </c>
      <c r="W412" s="1171"/>
      <c r="X412" s="1168"/>
      <c r="Y412" s="1169"/>
      <c r="Z412" s="240"/>
      <c r="AA412" s="213"/>
    </row>
    <row r="413" spans="2:27" ht="19.5" hidden="1" customHeight="1">
      <c r="B413" s="1176"/>
      <c r="C413" s="252" t="s">
        <v>193</v>
      </c>
      <c r="D413" s="253"/>
      <c r="E413" s="271">
        <f t="shared" si="286"/>
        <v>0</v>
      </c>
      <c r="F413" s="658" t="str">
        <f>IF('①7.積算内訳（販促）'!F412="","",'①7.積算内訳（販促）'!F412)</f>
        <v/>
      </c>
      <c r="G413" s="658" t="str">
        <f>IF('①7.積算内訳（販促）'!G412="","",'①7.積算内訳（販促）'!G412)</f>
        <v/>
      </c>
      <c r="H413" s="657" t="str">
        <f>IF('①7.積算内訳（販促）'!H412="","",'①7.積算内訳（販促）'!H412)</f>
        <v/>
      </c>
      <c r="I413" s="1570"/>
      <c r="J413" s="252" t="s">
        <v>193</v>
      </c>
      <c r="K413" s="253"/>
      <c r="L413" s="271" t="str">
        <f t="shared" si="287"/>
        <v/>
      </c>
      <c r="M413" s="658" t="str">
        <f>IF('⑦2.変更活動積算内訳（販促）'!M413="","",'⑦2.変更活動積算内訳（販促）'!M413)</f>
        <v/>
      </c>
      <c r="N413" s="658" t="str">
        <f>IF('⑦2.変更活動積算内訳（販促）'!N413="","",'⑦2.変更活動積算内訳（販促）'!N413)</f>
        <v/>
      </c>
      <c r="O413" s="658" t="str">
        <f>IF('⑦2.変更活動積算内訳（販促）'!O413="","",'⑦2.変更活動積算内訳（販促）'!O413)</f>
        <v/>
      </c>
      <c r="P413" s="1570"/>
      <c r="Q413" s="252" t="s">
        <v>193</v>
      </c>
      <c r="R413" s="253"/>
      <c r="S413" s="271" t="str">
        <f t="shared" si="288"/>
        <v/>
      </c>
      <c r="T413" s="256" t="str">
        <f t="shared" si="289"/>
        <v/>
      </c>
      <c r="U413" s="256" t="str">
        <f t="shared" si="290"/>
        <v/>
      </c>
      <c r="V413" s="256" t="str">
        <f t="shared" si="291"/>
        <v/>
      </c>
      <c r="W413" s="1171"/>
      <c r="X413" s="1168"/>
      <c r="Y413" s="1169"/>
      <c r="Z413" s="240"/>
      <c r="AA413" s="213"/>
    </row>
    <row r="414" spans="2:27" ht="19.5" hidden="1" customHeight="1">
      <c r="B414" s="1176"/>
      <c r="C414" s="257" t="s">
        <v>194</v>
      </c>
      <c r="D414" s="253"/>
      <c r="E414" s="271">
        <f t="shared" si="286"/>
        <v>0</v>
      </c>
      <c r="F414" s="271" t="str">
        <f>IF('①7.積算内訳（販促）'!F413="","",'①7.積算内訳（販促）'!F413)</f>
        <v/>
      </c>
      <c r="G414" s="271" t="str">
        <f>IF('①7.積算内訳（販促）'!G413="","",'①7.積算内訳（販促）'!G413)</f>
        <v/>
      </c>
      <c r="H414" s="657" t="str">
        <f>IF('①7.積算内訳（販促）'!H413="","",'①7.積算内訳（販促）'!H413)</f>
        <v/>
      </c>
      <c r="I414" s="1570"/>
      <c r="J414" s="257" t="s">
        <v>194</v>
      </c>
      <c r="K414" s="253"/>
      <c r="L414" s="271" t="str">
        <f t="shared" si="287"/>
        <v/>
      </c>
      <c r="M414" s="271" t="str">
        <f>IF('⑦2.変更活動積算内訳（販促）'!M414="","",'⑦2.変更活動積算内訳（販促）'!M414)</f>
        <v/>
      </c>
      <c r="N414" s="271" t="str">
        <f>IF('⑦2.変更活動積算内訳（販促）'!N414="","",'⑦2.変更活動積算内訳（販促）'!N414)</f>
        <v/>
      </c>
      <c r="O414" s="271" t="str">
        <f>IF('⑦2.変更活動積算内訳（販促）'!O414="","",'⑦2.変更活動積算内訳（販促）'!O414)</f>
        <v/>
      </c>
      <c r="P414" s="1570"/>
      <c r="Q414" s="257" t="s">
        <v>194</v>
      </c>
      <c r="R414" s="253"/>
      <c r="S414" s="271" t="str">
        <f t="shared" si="288"/>
        <v/>
      </c>
      <c r="T414" s="254" t="str">
        <f t="shared" si="289"/>
        <v/>
      </c>
      <c r="U414" s="254" t="str">
        <f t="shared" si="290"/>
        <v/>
      </c>
      <c r="V414" s="254" t="str">
        <f t="shared" si="291"/>
        <v/>
      </c>
      <c r="W414" s="1171"/>
      <c r="X414" s="1168"/>
      <c r="Y414" s="1169"/>
      <c r="Z414" s="240"/>
      <c r="AA414" s="213"/>
    </row>
    <row r="415" spans="2:27" ht="19.5" hidden="1" customHeight="1">
      <c r="B415" s="1176"/>
      <c r="C415" s="252" t="s">
        <v>195</v>
      </c>
      <c r="D415" s="253"/>
      <c r="E415" s="271">
        <f t="shared" si="286"/>
        <v>0</v>
      </c>
      <c r="F415" s="271" t="str">
        <f>IF('①7.積算内訳（販促）'!F414="","",'①7.積算内訳（販促）'!F414)</f>
        <v/>
      </c>
      <c r="G415" s="271" t="str">
        <f>IF('①7.積算内訳（販促）'!G414="","",'①7.積算内訳（販促）'!G414)</f>
        <v/>
      </c>
      <c r="H415" s="657" t="str">
        <f>IF('①7.積算内訳（販促）'!H414="","",'①7.積算内訳（販促）'!H414)</f>
        <v/>
      </c>
      <c r="I415" s="1570"/>
      <c r="J415" s="252" t="s">
        <v>195</v>
      </c>
      <c r="K415" s="253"/>
      <c r="L415" s="271" t="str">
        <f t="shared" si="287"/>
        <v/>
      </c>
      <c r="M415" s="271" t="str">
        <f>IF('⑦2.変更活動積算内訳（販促）'!M415="","",'⑦2.変更活動積算内訳（販促）'!M415)</f>
        <v/>
      </c>
      <c r="N415" s="271" t="str">
        <f>IF('⑦2.変更活動積算内訳（販促）'!N415="","",'⑦2.変更活動積算内訳（販促）'!N415)</f>
        <v/>
      </c>
      <c r="O415" s="271" t="str">
        <f>IF('⑦2.変更活動積算内訳（販促）'!O415="","",'⑦2.変更活動積算内訳（販促）'!O415)</f>
        <v/>
      </c>
      <c r="P415" s="1570"/>
      <c r="Q415" s="252" t="s">
        <v>195</v>
      </c>
      <c r="R415" s="253"/>
      <c r="S415" s="271" t="str">
        <f t="shared" si="288"/>
        <v/>
      </c>
      <c r="T415" s="254" t="str">
        <f t="shared" si="289"/>
        <v/>
      </c>
      <c r="U415" s="254" t="str">
        <f t="shared" si="290"/>
        <v/>
      </c>
      <c r="V415" s="254" t="str">
        <f t="shared" si="291"/>
        <v/>
      </c>
      <c r="W415" s="1171"/>
      <c r="X415" s="1168"/>
      <c r="Y415" s="1169"/>
      <c r="Z415" s="240"/>
      <c r="AA415" s="213"/>
    </row>
    <row r="416" spans="2:27" ht="19.5" hidden="1" customHeight="1" thickBot="1">
      <c r="B416" s="1177"/>
      <c r="C416" s="258" t="s">
        <v>196</v>
      </c>
      <c r="D416" s="662" t="str">
        <f>IF('①7.積算内訳（販促）'!D415="","",'①7.積算内訳（販促）'!D415)</f>
        <v/>
      </c>
      <c r="E416" s="277">
        <f>SUM(F416:H416)</f>
        <v>0</v>
      </c>
      <c r="F416" s="272" t="str">
        <f>IF('①7.積算内訳（販促）'!F415="","",'①7.積算内訳（販促）'!F415)</f>
        <v/>
      </c>
      <c r="G416" s="272" t="str">
        <f>IF('①7.積算内訳（販促）'!G415="","",'①7.積算内訳（販促）'!G415)</f>
        <v/>
      </c>
      <c r="H416" s="659" t="str">
        <f>IF('①7.積算内訳（販促）'!H415="","",'①7.積算内訳（販促）'!H415)</f>
        <v/>
      </c>
      <c r="I416" s="1571"/>
      <c r="J416" s="258" t="s">
        <v>196</v>
      </c>
      <c r="K416" s="259"/>
      <c r="L416" s="277" t="str">
        <f t="shared" si="287"/>
        <v/>
      </c>
      <c r="M416" s="272" t="str">
        <f>IF('⑦2.変更活動積算内訳（販促）'!M416="","",'⑦2.変更活動積算内訳（販促）'!M416)</f>
        <v/>
      </c>
      <c r="N416" s="272" t="str">
        <f>IF('⑦2.変更活動積算内訳（販促）'!N416="","",'⑦2.変更活動積算内訳（販促）'!N416)</f>
        <v/>
      </c>
      <c r="O416" s="272" t="str">
        <f>IF('⑦2.変更活動積算内訳（販促）'!O416="","",'⑦2.変更活動積算内訳（販促）'!O416)</f>
        <v/>
      </c>
      <c r="P416" s="1571"/>
      <c r="Q416" s="258" t="s">
        <v>196</v>
      </c>
      <c r="R416" s="259"/>
      <c r="S416" s="272" t="str">
        <f t="shared" si="288"/>
        <v/>
      </c>
      <c r="T416" s="260" t="str">
        <f t="shared" si="289"/>
        <v/>
      </c>
      <c r="U416" s="260" t="str">
        <f t="shared" si="290"/>
        <v/>
      </c>
      <c r="V416" s="260" t="str">
        <f t="shared" si="291"/>
        <v/>
      </c>
      <c r="W416" s="1171"/>
      <c r="X416" s="1203"/>
      <c r="Y416" s="1204"/>
      <c r="Z416" s="240"/>
      <c r="AA416" s="213"/>
    </row>
    <row r="417" spans="2:27" ht="37.5" hidden="1" customHeight="1">
      <c r="B417" s="268" t="str">
        <f>IF('①4.事業内容（販促）'!B46="","",'①4.事業内容（販促）'!B46)</f>
        <v/>
      </c>
      <c r="C417" s="1199" t="str">
        <f>IF('①4.事業内容（販促）'!C46="","",'①4.事業内容（販促）'!C46)</f>
        <v/>
      </c>
      <c r="D417" s="1200"/>
      <c r="E417" s="269">
        <f>SUM(E418:E426)</f>
        <v>0</v>
      </c>
      <c r="F417" s="269">
        <f>SUM(F418:F426)</f>
        <v>0</v>
      </c>
      <c r="G417" s="269">
        <f>SUM(G418:G426)</f>
        <v>0</v>
      </c>
      <c r="H417" s="661">
        <f>SUM(H418:H426)</f>
        <v>0</v>
      </c>
      <c r="I417" s="664" t="str">
        <f>IF(B417="","",IF(I418="中止","",B417))</f>
        <v/>
      </c>
      <c r="J417" s="1199" t="str">
        <f t="shared" ref="J417" si="292">IF(C417="","",IF(J418="中止","",C417))</f>
        <v/>
      </c>
      <c r="K417" s="1200" t="str">
        <f t="shared" ref="K417" si="293">IF(D417="","",IF(K418="中止","",D417))</f>
        <v/>
      </c>
      <c r="L417" s="269" t="str">
        <f>IF(SUM(L418:L426)=0,"",SUM(L418:L426))</f>
        <v/>
      </c>
      <c r="M417" s="269" t="str">
        <f>IF(SUM(M418:M426)=0,"",SUM(M418:M426))</f>
        <v/>
      </c>
      <c r="N417" s="269" t="str">
        <f>IF(SUM(N418:N426)=0,"",SUM(N418:N426))</f>
        <v/>
      </c>
      <c r="O417" s="269" t="str">
        <f>IF(SUM(O418:O426)=0,"",SUM(O418:O426))</f>
        <v/>
      </c>
      <c r="P417" s="664" t="str">
        <f>IF(I417="","",IF('⑧1.活動計画変更（販促）'!B418="報告済","報告済",I417))</f>
        <v/>
      </c>
      <c r="Q417" s="1187" t="str">
        <f>IF(J417="","",IF('⑧1.活動計画変更（販促）'!C131="変更",'⑧1.活動計画変更（販促）'!D131,IF('⑧1.活動計画変更（販促）'!C131="中止","",'⑧2.変更活動積算内訳（販促）'!J417)))</f>
        <v/>
      </c>
      <c r="R417" s="1188"/>
      <c r="S417" s="269" t="str">
        <f>IF(SUM(S418:S426)=0,"",SUM(S418:S426))</f>
        <v/>
      </c>
      <c r="T417" s="269" t="str">
        <f>IF(SUM(T418:T426)=0,"",SUM(T418:T426))</f>
        <v/>
      </c>
      <c r="U417" s="269" t="str">
        <f>IF(SUM(U418:U426)=0,"",SUM(U418:U426))</f>
        <v/>
      </c>
      <c r="V417" s="269" t="str">
        <f>IF(SUM(V418:V426)=0,"",SUM(V418:V426))</f>
        <v/>
      </c>
      <c r="W417" s="263"/>
      <c r="X417" s="1201"/>
      <c r="Y417" s="1202"/>
      <c r="Z417" s="237"/>
    </row>
    <row r="418" spans="2:27" ht="19.5" hidden="1" customHeight="1">
      <c r="B418" s="1175"/>
      <c r="C418" s="249" t="s">
        <v>188</v>
      </c>
      <c r="D418" s="250"/>
      <c r="E418" s="270">
        <f>SUM(F418:H418)</f>
        <v>0</v>
      </c>
      <c r="F418" s="270" t="str">
        <f>IF('①7.積算内訳（販促）'!F417="","",'①7.積算内訳（販促）'!F417)</f>
        <v/>
      </c>
      <c r="G418" s="270" t="str">
        <f>IF('①7.積算内訳（販促）'!G417="","",'①7.積算内訳（販促）'!G417)</f>
        <v/>
      </c>
      <c r="H418" s="656" t="str">
        <f>IF('①7.積算内訳（販促）'!H417="","",'①7.積算内訳（販促）'!H417)</f>
        <v/>
      </c>
      <c r="I418" s="1569" t="str">
        <f>IF('⑦1.活動計画変更（販促）'!C89="選択","",IF('⑦1.活動計画変更（販促）'!C89="変更",'⑦1.活動計画変更（販促）'!C89,IF('⑦1.活動計画変更（販促）'!C89="中止","中止","")))</f>
        <v/>
      </c>
      <c r="J418" s="249" t="s">
        <v>188</v>
      </c>
      <c r="K418" s="250"/>
      <c r="L418" s="270" t="str">
        <f>IF(SUM(M418:O418)=0,"",SUM(M418:O418))</f>
        <v/>
      </c>
      <c r="M418" s="270" t="str">
        <f>IF('⑦2.変更活動積算内訳（販促）'!M418="","",'⑦2.変更活動積算内訳（販促）'!M418)</f>
        <v/>
      </c>
      <c r="N418" s="270" t="str">
        <f>IF('⑦2.変更活動積算内訳（販促）'!N418="","",'⑦2.変更活動積算内訳（販促）'!N418)</f>
        <v/>
      </c>
      <c r="O418" s="270" t="str">
        <f>IF('⑦2.変更活動積算内訳（販促）'!O418="","",'⑦2.変更活動積算内訳（販促）'!O418)</f>
        <v/>
      </c>
      <c r="P418" s="1569" t="str">
        <f>IF('⑧1.活動計画変更（販促）'!C131="選択","",IF('⑧1.活動計画変更（販促）'!C131="変更",'⑧1.活動計画変更（販促）'!C131,IF('⑧1.活動計画変更（販促）'!C131="中止","中止","")))</f>
        <v/>
      </c>
      <c r="Q418" s="249" t="s">
        <v>188</v>
      </c>
      <c r="R418" s="250"/>
      <c r="S418" s="270" t="str">
        <f>IF(SUM(T418:V418)=0,"",SUM(T418:V418))</f>
        <v/>
      </c>
      <c r="T418" s="251" t="str">
        <f>IF(M418="","",IF(P$418="中止","",M418))</f>
        <v/>
      </c>
      <c r="U418" s="251" t="str">
        <f>IF(N418="","",IF(P$418="中止","",N418))</f>
        <v/>
      </c>
      <c r="V418" s="251" t="str">
        <f>IF(O418="","",IF(P$418="中止","",O418))</f>
        <v/>
      </c>
      <c r="W418" s="1186"/>
      <c r="X418" s="1173"/>
      <c r="Y418" s="1174"/>
      <c r="Z418" s="240"/>
      <c r="AA418" s="213"/>
    </row>
    <row r="419" spans="2:27" ht="19.5" hidden="1" customHeight="1">
      <c r="B419" s="1176"/>
      <c r="C419" s="252" t="s">
        <v>189</v>
      </c>
      <c r="D419" s="253"/>
      <c r="E419" s="271">
        <f t="shared" ref="E419:E425" si="294">SUM(F419:H419)</f>
        <v>0</v>
      </c>
      <c r="F419" s="271" t="str">
        <f>IF('①7.積算内訳（販促）'!F418="","",'①7.積算内訳（販促）'!F418)</f>
        <v/>
      </c>
      <c r="G419" s="271" t="str">
        <f>IF('①7.積算内訳（販促）'!G418="","",'①7.積算内訳（販促）'!G418)</f>
        <v/>
      </c>
      <c r="H419" s="657" t="str">
        <f>IF('①7.積算内訳（販促）'!H418="","",'①7.積算内訳（販促）'!H418)</f>
        <v/>
      </c>
      <c r="I419" s="1570"/>
      <c r="J419" s="252" t="s">
        <v>189</v>
      </c>
      <c r="K419" s="253"/>
      <c r="L419" s="271" t="str">
        <f t="shared" ref="L419:L426" si="295">IF(SUM(M419:O419)=0,"",SUM(M419:O419))</f>
        <v/>
      </c>
      <c r="M419" s="271" t="str">
        <f>IF('⑦2.変更活動積算内訳（販促）'!M419="","",'⑦2.変更活動積算内訳（販促）'!M419)</f>
        <v/>
      </c>
      <c r="N419" s="271" t="str">
        <f>IF('⑦2.変更活動積算内訳（販促）'!N419="","",'⑦2.変更活動積算内訳（販促）'!N419)</f>
        <v/>
      </c>
      <c r="O419" s="271" t="str">
        <f>IF('⑦2.変更活動積算内訳（販促）'!O419="","",'⑦2.変更活動積算内訳（販促）'!O419)</f>
        <v/>
      </c>
      <c r="P419" s="1570"/>
      <c r="Q419" s="252" t="s">
        <v>189</v>
      </c>
      <c r="R419" s="253"/>
      <c r="S419" s="271" t="str">
        <f t="shared" ref="S419:S426" si="296">IF(SUM(T419:V419)=0,"",SUM(T419:V419))</f>
        <v/>
      </c>
      <c r="T419" s="254" t="str">
        <f t="shared" ref="T419:T426" si="297">IF(M419="","",IF(P$418="中止","",M419))</f>
        <v/>
      </c>
      <c r="U419" s="254" t="str">
        <f t="shared" ref="U419:U426" si="298">IF(N419="","",IF(P$418="中止","",N419))</f>
        <v/>
      </c>
      <c r="V419" s="254" t="str">
        <f t="shared" ref="V419:V426" si="299">IF(O419="","",IF(P$418="中止","",O419))</f>
        <v/>
      </c>
      <c r="W419" s="1171"/>
      <c r="X419" s="1168"/>
      <c r="Y419" s="1169"/>
      <c r="Z419" s="237"/>
    </row>
    <row r="420" spans="2:27" ht="19.5" hidden="1" customHeight="1">
      <c r="B420" s="1176"/>
      <c r="C420" s="252" t="s">
        <v>190</v>
      </c>
      <c r="D420" s="253"/>
      <c r="E420" s="271">
        <f t="shared" si="294"/>
        <v>0</v>
      </c>
      <c r="F420" s="271" t="str">
        <f>IF('①7.積算内訳（販促）'!F419="","",'①7.積算内訳（販促）'!F419)</f>
        <v/>
      </c>
      <c r="G420" s="271" t="str">
        <f>IF('①7.積算内訳（販促）'!G419="","",'①7.積算内訳（販促）'!G419)</f>
        <v/>
      </c>
      <c r="H420" s="657" t="str">
        <f>IF('①7.積算内訳（販促）'!H419="","",'①7.積算内訳（販促）'!H419)</f>
        <v/>
      </c>
      <c r="I420" s="1570"/>
      <c r="J420" s="252" t="s">
        <v>190</v>
      </c>
      <c r="K420" s="253"/>
      <c r="L420" s="271" t="str">
        <f t="shared" si="295"/>
        <v/>
      </c>
      <c r="M420" s="271" t="str">
        <f>IF('⑦2.変更活動積算内訳（販促）'!M420="","",'⑦2.変更活動積算内訳（販促）'!M420)</f>
        <v/>
      </c>
      <c r="N420" s="271" t="str">
        <f>IF('⑦2.変更活動積算内訳（販促）'!N420="","",'⑦2.変更活動積算内訳（販促）'!N420)</f>
        <v/>
      </c>
      <c r="O420" s="271" t="str">
        <f>IF('⑦2.変更活動積算内訳（販促）'!O420="","",'⑦2.変更活動積算内訳（販促）'!O420)</f>
        <v/>
      </c>
      <c r="P420" s="1570"/>
      <c r="Q420" s="252" t="s">
        <v>190</v>
      </c>
      <c r="R420" s="253"/>
      <c r="S420" s="271" t="str">
        <f t="shared" si="296"/>
        <v/>
      </c>
      <c r="T420" s="254" t="str">
        <f t="shared" si="297"/>
        <v/>
      </c>
      <c r="U420" s="254" t="str">
        <f t="shared" si="298"/>
        <v/>
      </c>
      <c r="V420" s="254" t="str">
        <f t="shared" si="299"/>
        <v/>
      </c>
      <c r="W420" s="1171"/>
      <c r="X420" s="1168"/>
      <c r="Y420" s="1169"/>
      <c r="Z420" s="237"/>
    </row>
    <row r="421" spans="2:27" ht="19.5" hidden="1" customHeight="1">
      <c r="B421" s="1176"/>
      <c r="C421" s="255" t="s">
        <v>191</v>
      </c>
      <c r="D421" s="253"/>
      <c r="E421" s="271">
        <f t="shared" si="294"/>
        <v>0</v>
      </c>
      <c r="F421" s="271" t="str">
        <f>IF('①7.積算内訳（販促）'!F420="","",'①7.積算内訳（販促）'!F420)</f>
        <v/>
      </c>
      <c r="G421" s="271" t="str">
        <f>IF('①7.積算内訳（販促）'!G420="","",'①7.積算内訳（販促）'!G420)</f>
        <v/>
      </c>
      <c r="H421" s="657" t="str">
        <f>IF('①7.積算内訳（販促）'!H420="","",'①7.積算内訳（販促）'!H420)</f>
        <v/>
      </c>
      <c r="I421" s="1570"/>
      <c r="J421" s="255" t="s">
        <v>191</v>
      </c>
      <c r="K421" s="253"/>
      <c r="L421" s="271" t="str">
        <f t="shared" si="295"/>
        <v/>
      </c>
      <c r="M421" s="271" t="str">
        <f>IF('⑦2.変更活動積算内訳（販促）'!M421="","",'⑦2.変更活動積算内訳（販促）'!M421)</f>
        <v/>
      </c>
      <c r="N421" s="271" t="str">
        <f>IF('⑦2.変更活動積算内訳（販促）'!N421="","",'⑦2.変更活動積算内訳（販促）'!N421)</f>
        <v/>
      </c>
      <c r="O421" s="271" t="str">
        <f>IF('⑦2.変更活動積算内訳（販促）'!O421="","",'⑦2.変更活動積算内訳（販促）'!O421)</f>
        <v/>
      </c>
      <c r="P421" s="1570"/>
      <c r="Q421" s="255" t="s">
        <v>191</v>
      </c>
      <c r="R421" s="253"/>
      <c r="S421" s="271" t="str">
        <f t="shared" si="296"/>
        <v/>
      </c>
      <c r="T421" s="254" t="str">
        <f t="shared" si="297"/>
        <v/>
      </c>
      <c r="U421" s="254" t="str">
        <f t="shared" si="298"/>
        <v/>
      </c>
      <c r="V421" s="254" t="str">
        <f t="shared" si="299"/>
        <v/>
      </c>
      <c r="W421" s="1171"/>
      <c r="X421" s="1168"/>
      <c r="Y421" s="1169"/>
      <c r="Z421" s="237"/>
    </row>
    <row r="422" spans="2:27" ht="19.5" hidden="1" customHeight="1">
      <c r="B422" s="1176"/>
      <c r="C422" s="252" t="s">
        <v>192</v>
      </c>
      <c r="D422" s="253"/>
      <c r="E422" s="271">
        <f t="shared" si="294"/>
        <v>0</v>
      </c>
      <c r="F422" s="271" t="str">
        <f>IF('①7.積算内訳（販促）'!F421="","",'①7.積算内訳（販促）'!F421)</f>
        <v/>
      </c>
      <c r="G422" s="271" t="str">
        <f>IF('①7.積算内訳（販促）'!G421="","",'①7.積算内訳（販促）'!G421)</f>
        <v/>
      </c>
      <c r="H422" s="657" t="str">
        <f>IF('①7.積算内訳（販促）'!H421="","",'①7.積算内訳（販促）'!H421)</f>
        <v/>
      </c>
      <c r="I422" s="1570"/>
      <c r="J422" s="252" t="s">
        <v>192</v>
      </c>
      <c r="K422" s="253"/>
      <c r="L422" s="271" t="str">
        <f t="shared" si="295"/>
        <v/>
      </c>
      <c r="M422" s="271" t="str">
        <f>IF('⑦2.変更活動積算内訳（販促）'!M422="","",'⑦2.変更活動積算内訳（販促）'!M422)</f>
        <v/>
      </c>
      <c r="N422" s="271" t="str">
        <f>IF('⑦2.変更活動積算内訳（販促）'!N422="","",'⑦2.変更活動積算内訳（販促）'!N422)</f>
        <v/>
      </c>
      <c r="O422" s="271" t="str">
        <f>IF('⑦2.変更活動積算内訳（販促）'!O422="","",'⑦2.変更活動積算内訳（販促）'!O422)</f>
        <v/>
      </c>
      <c r="P422" s="1570"/>
      <c r="Q422" s="252" t="s">
        <v>192</v>
      </c>
      <c r="R422" s="253"/>
      <c r="S422" s="271" t="str">
        <f t="shared" si="296"/>
        <v/>
      </c>
      <c r="T422" s="254" t="str">
        <f t="shared" si="297"/>
        <v/>
      </c>
      <c r="U422" s="254" t="str">
        <f t="shared" si="298"/>
        <v/>
      </c>
      <c r="V422" s="254" t="str">
        <f t="shared" si="299"/>
        <v/>
      </c>
      <c r="W422" s="1171"/>
      <c r="X422" s="1168"/>
      <c r="Y422" s="1169"/>
      <c r="Z422" s="240"/>
      <c r="AA422" s="213"/>
    </row>
    <row r="423" spans="2:27" ht="19.5" hidden="1" customHeight="1">
      <c r="B423" s="1176"/>
      <c r="C423" s="252" t="s">
        <v>193</v>
      </c>
      <c r="D423" s="253"/>
      <c r="E423" s="271">
        <f t="shared" si="294"/>
        <v>0</v>
      </c>
      <c r="F423" s="658" t="str">
        <f>IF('①7.積算内訳（販促）'!F422="","",'①7.積算内訳（販促）'!F422)</f>
        <v/>
      </c>
      <c r="G423" s="658" t="str">
        <f>IF('①7.積算内訳（販促）'!G422="","",'①7.積算内訳（販促）'!G422)</f>
        <v/>
      </c>
      <c r="H423" s="657" t="str">
        <f>IF('①7.積算内訳（販促）'!H422="","",'①7.積算内訳（販促）'!H422)</f>
        <v/>
      </c>
      <c r="I423" s="1570"/>
      <c r="J423" s="252" t="s">
        <v>193</v>
      </c>
      <c r="K423" s="253"/>
      <c r="L423" s="271" t="str">
        <f t="shared" si="295"/>
        <v/>
      </c>
      <c r="M423" s="658" t="str">
        <f>IF('⑦2.変更活動積算内訳（販促）'!M423="","",'⑦2.変更活動積算内訳（販促）'!M423)</f>
        <v/>
      </c>
      <c r="N423" s="658" t="str">
        <f>IF('⑦2.変更活動積算内訳（販促）'!N423="","",'⑦2.変更活動積算内訳（販促）'!N423)</f>
        <v/>
      </c>
      <c r="O423" s="658" t="str">
        <f>IF('⑦2.変更活動積算内訳（販促）'!O423="","",'⑦2.変更活動積算内訳（販促）'!O423)</f>
        <v/>
      </c>
      <c r="P423" s="1570"/>
      <c r="Q423" s="252" t="s">
        <v>193</v>
      </c>
      <c r="R423" s="253"/>
      <c r="S423" s="271" t="str">
        <f t="shared" si="296"/>
        <v/>
      </c>
      <c r="T423" s="256" t="str">
        <f t="shared" si="297"/>
        <v/>
      </c>
      <c r="U423" s="256" t="str">
        <f t="shared" si="298"/>
        <v/>
      </c>
      <c r="V423" s="256" t="str">
        <f t="shared" si="299"/>
        <v/>
      </c>
      <c r="W423" s="1171"/>
      <c r="X423" s="1191"/>
      <c r="Y423" s="1192"/>
      <c r="Z423" s="240"/>
      <c r="AA423" s="213"/>
    </row>
    <row r="424" spans="2:27" ht="19.5" hidden="1" customHeight="1">
      <c r="B424" s="1176"/>
      <c r="C424" s="257" t="s">
        <v>194</v>
      </c>
      <c r="D424" s="253"/>
      <c r="E424" s="271">
        <f t="shared" si="294"/>
        <v>0</v>
      </c>
      <c r="F424" s="271" t="str">
        <f>IF('①7.積算内訳（販促）'!F423="","",'①7.積算内訳（販促）'!F423)</f>
        <v/>
      </c>
      <c r="G424" s="271" t="str">
        <f>IF('①7.積算内訳（販促）'!G423="","",'①7.積算内訳（販促）'!G423)</f>
        <v/>
      </c>
      <c r="H424" s="657" t="str">
        <f>IF('①7.積算内訳（販促）'!H423="","",'①7.積算内訳（販促）'!H423)</f>
        <v/>
      </c>
      <c r="I424" s="1570"/>
      <c r="J424" s="257" t="s">
        <v>194</v>
      </c>
      <c r="K424" s="253"/>
      <c r="L424" s="271" t="str">
        <f t="shared" si="295"/>
        <v/>
      </c>
      <c r="M424" s="271" t="str">
        <f>IF('⑦2.変更活動積算内訳（販促）'!M424="","",'⑦2.変更活動積算内訳（販促）'!M424)</f>
        <v/>
      </c>
      <c r="N424" s="271" t="str">
        <f>IF('⑦2.変更活動積算内訳（販促）'!N424="","",'⑦2.変更活動積算内訳（販促）'!N424)</f>
        <v/>
      </c>
      <c r="O424" s="271" t="str">
        <f>IF('⑦2.変更活動積算内訳（販促）'!O424="","",'⑦2.変更活動積算内訳（販促）'!O424)</f>
        <v/>
      </c>
      <c r="P424" s="1570"/>
      <c r="Q424" s="257" t="s">
        <v>194</v>
      </c>
      <c r="R424" s="253"/>
      <c r="S424" s="271" t="str">
        <f t="shared" si="296"/>
        <v/>
      </c>
      <c r="T424" s="254" t="str">
        <f t="shared" si="297"/>
        <v/>
      </c>
      <c r="U424" s="254" t="str">
        <f t="shared" si="298"/>
        <v/>
      </c>
      <c r="V424" s="254" t="str">
        <f t="shared" si="299"/>
        <v/>
      </c>
      <c r="W424" s="1171"/>
      <c r="X424" s="1168"/>
      <c r="Y424" s="1169"/>
      <c r="Z424" s="240"/>
      <c r="AA424" s="213"/>
    </row>
    <row r="425" spans="2:27" ht="19.5" hidden="1" customHeight="1">
      <c r="B425" s="1176"/>
      <c r="C425" s="252" t="s">
        <v>195</v>
      </c>
      <c r="D425" s="253"/>
      <c r="E425" s="271">
        <f t="shared" si="294"/>
        <v>0</v>
      </c>
      <c r="F425" s="271" t="str">
        <f>IF('①7.積算内訳（販促）'!F424="","",'①7.積算内訳（販促）'!F424)</f>
        <v/>
      </c>
      <c r="G425" s="271" t="str">
        <f>IF('①7.積算内訳（販促）'!G424="","",'①7.積算内訳（販促）'!G424)</f>
        <v/>
      </c>
      <c r="H425" s="657" t="str">
        <f>IF('①7.積算内訳（販促）'!H424="","",'①7.積算内訳（販促）'!H424)</f>
        <v/>
      </c>
      <c r="I425" s="1570"/>
      <c r="J425" s="252" t="s">
        <v>195</v>
      </c>
      <c r="K425" s="253"/>
      <c r="L425" s="271" t="str">
        <f t="shared" si="295"/>
        <v/>
      </c>
      <c r="M425" s="271" t="str">
        <f>IF('⑦2.変更活動積算内訳（販促）'!M425="","",'⑦2.変更活動積算内訳（販促）'!M425)</f>
        <v/>
      </c>
      <c r="N425" s="271" t="str">
        <f>IF('⑦2.変更活動積算内訳（販促）'!N425="","",'⑦2.変更活動積算内訳（販促）'!N425)</f>
        <v/>
      </c>
      <c r="O425" s="271" t="str">
        <f>IF('⑦2.変更活動積算内訳（販促）'!O425="","",'⑦2.変更活動積算内訳（販促）'!O425)</f>
        <v/>
      </c>
      <c r="P425" s="1570"/>
      <c r="Q425" s="252" t="s">
        <v>195</v>
      </c>
      <c r="R425" s="253"/>
      <c r="S425" s="271" t="str">
        <f t="shared" si="296"/>
        <v/>
      </c>
      <c r="T425" s="254" t="str">
        <f t="shared" si="297"/>
        <v/>
      </c>
      <c r="U425" s="254" t="str">
        <f t="shared" si="298"/>
        <v/>
      </c>
      <c r="V425" s="254" t="str">
        <f t="shared" si="299"/>
        <v/>
      </c>
      <c r="W425" s="1171"/>
      <c r="X425" s="1168"/>
      <c r="Y425" s="1169"/>
      <c r="Z425" s="240"/>
      <c r="AA425" s="213"/>
    </row>
    <row r="426" spans="2:27" ht="19.5" hidden="1" customHeight="1" thickBot="1">
      <c r="B426" s="1177"/>
      <c r="C426" s="258" t="s">
        <v>196</v>
      </c>
      <c r="D426" s="662" t="str">
        <f>IF('①7.積算内訳（販促）'!D425="","",'①7.積算内訳（販促）'!D425)</f>
        <v/>
      </c>
      <c r="E426" s="272">
        <f>SUM(F426:H426)</f>
        <v>0</v>
      </c>
      <c r="F426" s="272" t="str">
        <f>IF('①7.積算内訳（販促）'!F425="","",'①7.積算内訳（販促）'!F425)</f>
        <v/>
      </c>
      <c r="G426" s="272" t="str">
        <f>IF('①7.積算内訳（販促）'!G425="","",'①7.積算内訳（販促）'!G425)</f>
        <v/>
      </c>
      <c r="H426" s="659" t="str">
        <f>IF('①7.積算内訳（販促）'!H425="","",'①7.積算内訳（販促）'!H425)</f>
        <v/>
      </c>
      <c r="I426" s="1571"/>
      <c r="J426" s="258" t="s">
        <v>196</v>
      </c>
      <c r="K426" s="259"/>
      <c r="L426" s="272" t="str">
        <f t="shared" si="295"/>
        <v/>
      </c>
      <c r="M426" s="272" t="str">
        <f>IF('⑦2.変更活動積算内訳（販促）'!M426="","",'⑦2.変更活動積算内訳（販促）'!M426)</f>
        <v/>
      </c>
      <c r="N426" s="272" t="str">
        <f>IF('⑦2.変更活動積算内訳（販促）'!N426="","",'⑦2.変更活動積算内訳（販促）'!N426)</f>
        <v/>
      </c>
      <c r="O426" s="272" t="str">
        <f>IF('⑦2.変更活動積算内訳（販促）'!O426="","",'⑦2.変更活動積算内訳（販促）'!O426)</f>
        <v/>
      </c>
      <c r="P426" s="1571"/>
      <c r="Q426" s="258" t="s">
        <v>196</v>
      </c>
      <c r="R426" s="259"/>
      <c r="S426" s="272" t="str">
        <f t="shared" si="296"/>
        <v/>
      </c>
      <c r="T426" s="260" t="str">
        <f t="shared" si="297"/>
        <v/>
      </c>
      <c r="U426" s="260" t="str">
        <f t="shared" si="298"/>
        <v/>
      </c>
      <c r="V426" s="260" t="str">
        <f t="shared" si="299"/>
        <v/>
      </c>
      <c r="W426" s="1172"/>
      <c r="X426" s="1189"/>
      <c r="Y426" s="1190"/>
      <c r="Z426" s="240"/>
      <c r="AA426" s="213"/>
    </row>
    <row r="427" spans="2:27" ht="37.5" hidden="1" customHeight="1">
      <c r="B427" s="368" t="str">
        <f>IF('①4.事業内容（販促）'!B47="","",'①4.事業内容（販促）'!B47)</f>
        <v/>
      </c>
      <c r="C427" s="1199" t="str">
        <f>IF('①4.事業内容（販促）'!C47="","",'①4.事業内容（販促）'!C47)</f>
        <v/>
      </c>
      <c r="D427" s="1200"/>
      <c r="E427" s="267">
        <f>SUM(E428:E436)</f>
        <v>0</v>
      </c>
      <c r="F427" s="267">
        <f>SUM(F428:F436)</f>
        <v>0</v>
      </c>
      <c r="G427" s="267">
        <f>SUM(G428:G436)</f>
        <v>0</v>
      </c>
      <c r="H427" s="660">
        <f>SUM(H428:H436)</f>
        <v>0</v>
      </c>
      <c r="I427" s="664" t="str">
        <f>IF(B427="","",IF(I428="中止","",B427))</f>
        <v/>
      </c>
      <c r="J427" s="1199" t="str">
        <f t="shared" ref="J427" si="300">IF(C427="","",IF(J428="中止","",C427))</f>
        <v/>
      </c>
      <c r="K427" s="1200" t="str">
        <f t="shared" ref="K427" si="301">IF(D427="","",IF(K428="中止","",D427))</f>
        <v/>
      </c>
      <c r="L427" s="267" t="str">
        <f>IF(SUM(L428:L436)=0,"",SUM(L428:L436))</f>
        <v/>
      </c>
      <c r="M427" s="267" t="str">
        <f>IF(SUM(M428:M436)=0,"",SUM(M428:M436))</f>
        <v/>
      </c>
      <c r="N427" s="267" t="str">
        <f>IF(SUM(N428:N436)=0,"",SUM(N428:N436))</f>
        <v/>
      </c>
      <c r="O427" s="267" t="str">
        <f>IF(SUM(O428:O436)=0,"",SUM(O428:O436))</f>
        <v/>
      </c>
      <c r="P427" s="664" t="str">
        <f>IF(I427="","",IF('⑧1.活動計画変更（販促）'!B428="報告済","報告済",I427))</f>
        <v/>
      </c>
      <c r="Q427" s="1187" t="str">
        <f>IF(J427="","",IF('⑧1.活動計画変更（販促）'!C134="変更",'⑧1.活動計画変更（販促）'!D134,IF('⑧1.活動計画変更（販促）'!C134="中止","",'⑧2.変更活動積算内訳（販促）'!J427)))</f>
        <v/>
      </c>
      <c r="R427" s="1188"/>
      <c r="S427" s="269" t="str">
        <f>IF(SUM(S428:S436)=0,"",SUM(S428:S436))</f>
        <v/>
      </c>
      <c r="T427" s="269" t="str">
        <f>IF(SUM(T428:T436)=0,"",SUM(T428:T436))</f>
        <v/>
      </c>
      <c r="U427" s="269" t="str">
        <f>IF(SUM(U428:U436)=0,"",SUM(U428:U436))</f>
        <v/>
      </c>
      <c r="V427" s="269" t="str">
        <f>IF(SUM(V428:V436)=0,"",SUM(V428:V436))</f>
        <v/>
      </c>
      <c r="W427" s="261"/>
      <c r="X427" s="1195"/>
      <c r="Y427" s="1196"/>
      <c r="Z427" s="237"/>
    </row>
    <row r="428" spans="2:27" ht="19.5" hidden="1" customHeight="1">
      <c r="B428" s="1175"/>
      <c r="C428" s="249" t="s">
        <v>188</v>
      </c>
      <c r="D428" s="250"/>
      <c r="E428" s="270">
        <f>SUM(F428:H428)</f>
        <v>0</v>
      </c>
      <c r="F428" s="270" t="str">
        <f>IF('①7.積算内訳（販促）'!F427="","",'①7.積算内訳（販促）'!F427)</f>
        <v/>
      </c>
      <c r="G428" s="270" t="str">
        <f>IF('①7.積算内訳（販促）'!G427="","",'①7.積算内訳（販促）'!G427)</f>
        <v/>
      </c>
      <c r="H428" s="656" t="str">
        <f>IF('①7.積算内訳（販促）'!H427="","",'①7.積算内訳（販促）'!H427)</f>
        <v/>
      </c>
      <c r="I428" s="1569" t="str">
        <f>IF('⑦1.活動計画変更（販促）'!C91="選択","",IF('⑦1.活動計画変更（販促）'!C91="変更",'⑦1.活動計画変更（販促）'!C91,IF('⑦1.活動計画変更（販促）'!C91="中止","中止","")))</f>
        <v/>
      </c>
      <c r="J428" s="249" t="s">
        <v>188</v>
      </c>
      <c r="K428" s="250"/>
      <c r="L428" s="270" t="str">
        <f>IF(SUM(M428:O428)=0,"",SUM(M428:O428))</f>
        <v/>
      </c>
      <c r="M428" s="270" t="str">
        <f>IF('⑦2.変更活動積算内訳（販促）'!M428="","",'⑦2.変更活動積算内訳（販促）'!M428)</f>
        <v/>
      </c>
      <c r="N428" s="270" t="str">
        <f>IF('⑦2.変更活動積算内訳（販促）'!N428="","",'⑦2.変更活動積算内訳（販促）'!N428)</f>
        <v/>
      </c>
      <c r="O428" s="270" t="str">
        <f>IF('⑦2.変更活動積算内訳（販促）'!O428="","",'⑦2.変更活動積算内訳（販促）'!O428)</f>
        <v/>
      </c>
      <c r="P428" s="1569" t="str">
        <f>IF('⑧1.活動計画変更（販促）'!C134="選択","",IF('⑧1.活動計画変更（販促）'!C134="変更",'⑧1.活動計画変更（販促）'!C134,IF('⑧1.活動計画変更（販促）'!C134="中止","中止","")))</f>
        <v/>
      </c>
      <c r="Q428" s="249" t="s">
        <v>188</v>
      </c>
      <c r="R428" s="250"/>
      <c r="S428" s="270" t="str">
        <f>IF(SUM(T428:V428)=0,"",SUM(T428:V428))</f>
        <v/>
      </c>
      <c r="T428" s="251" t="str">
        <f>IF(M428="","",IF(P$428="中止","",M428))</f>
        <v/>
      </c>
      <c r="U428" s="251" t="str">
        <f>IF(N428="","",IF(P$428="中止","",N428))</f>
        <v/>
      </c>
      <c r="V428" s="251" t="str">
        <f>IF(O428="","",IF(P$428="中止","",O428))</f>
        <v/>
      </c>
      <c r="W428" s="1186"/>
      <c r="X428" s="1173"/>
      <c r="Y428" s="1174"/>
      <c r="Z428" s="240"/>
      <c r="AA428" s="213"/>
    </row>
    <row r="429" spans="2:27" ht="19.5" hidden="1" customHeight="1">
      <c r="B429" s="1176"/>
      <c r="C429" s="252" t="s">
        <v>189</v>
      </c>
      <c r="D429" s="253"/>
      <c r="E429" s="271">
        <f t="shared" ref="E429:E435" si="302">SUM(F429:H429)</f>
        <v>0</v>
      </c>
      <c r="F429" s="271" t="str">
        <f>IF('①7.積算内訳（販促）'!F428="","",'①7.積算内訳（販促）'!F428)</f>
        <v/>
      </c>
      <c r="G429" s="271" t="str">
        <f>IF('①7.積算内訳（販促）'!G428="","",'①7.積算内訳（販促）'!G428)</f>
        <v/>
      </c>
      <c r="H429" s="657" t="str">
        <f>IF('①7.積算内訳（販促）'!H428="","",'①7.積算内訳（販促）'!H428)</f>
        <v/>
      </c>
      <c r="I429" s="1570"/>
      <c r="J429" s="252" t="s">
        <v>189</v>
      </c>
      <c r="K429" s="253"/>
      <c r="L429" s="271" t="str">
        <f t="shared" ref="L429:L436" si="303">IF(SUM(M429:O429)=0,"",SUM(M429:O429))</f>
        <v/>
      </c>
      <c r="M429" s="271" t="str">
        <f>IF('⑦2.変更活動積算内訳（販促）'!M429="","",'⑦2.変更活動積算内訳（販促）'!M429)</f>
        <v/>
      </c>
      <c r="N429" s="271" t="str">
        <f>IF('⑦2.変更活動積算内訳（販促）'!N429="","",'⑦2.変更活動積算内訳（販促）'!N429)</f>
        <v/>
      </c>
      <c r="O429" s="271" t="str">
        <f>IF('⑦2.変更活動積算内訳（販促）'!O429="","",'⑦2.変更活動積算内訳（販促）'!O429)</f>
        <v/>
      </c>
      <c r="P429" s="1570"/>
      <c r="Q429" s="252" t="s">
        <v>189</v>
      </c>
      <c r="R429" s="253"/>
      <c r="S429" s="271" t="str">
        <f t="shared" ref="S429:S436" si="304">IF(SUM(T429:V429)=0,"",SUM(T429:V429))</f>
        <v/>
      </c>
      <c r="T429" s="254" t="str">
        <f t="shared" ref="T429:T436" si="305">IF(M429="","",IF(P$428="中止","",M429))</f>
        <v/>
      </c>
      <c r="U429" s="254" t="str">
        <f t="shared" ref="U429:U436" si="306">IF(N429="","",IF(P$428="中止","",N429))</f>
        <v/>
      </c>
      <c r="V429" s="254" t="str">
        <f t="shared" ref="V429:V436" si="307">IF(O429="","",IF(P$428="中止","",O429))</f>
        <v/>
      </c>
      <c r="W429" s="1171"/>
      <c r="X429" s="1168"/>
      <c r="Y429" s="1169"/>
      <c r="Z429" s="237"/>
    </row>
    <row r="430" spans="2:27" ht="19.5" hidden="1" customHeight="1">
      <c r="B430" s="1176"/>
      <c r="C430" s="252" t="s">
        <v>190</v>
      </c>
      <c r="D430" s="253"/>
      <c r="E430" s="271">
        <f t="shared" si="302"/>
        <v>0</v>
      </c>
      <c r="F430" s="271" t="str">
        <f>IF('①7.積算内訳（販促）'!F429="","",'①7.積算内訳（販促）'!F429)</f>
        <v/>
      </c>
      <c r="G430" s="271" t="str">
        <f>IF('①7.積算内訳（販促）'!G429="","",'①7.積算内訳（販促）'!G429)</f>
        <v/>
      </c>
      <c r="H430" s="657" t="str">
        <f>IF('①7.積算内訳（販促）'!H429="","",'①7.積算内訳（販促）'!H429)</f>
        <v/>
      </c>
      <c r="I430" s="1570"/>
      <c r="J430" s="252" t="s">
        <v>190</v>
      </c>
      <c r="K430" s="253"/>
      <c r="L430" s="271" t="str">
        <f t="shared" si="303"/>
        <v/>
      </c>
      <c r="M430" s="271" t="str">
        <f>IF('⑦2.変更活動積算内訳（販促）'!M430="","",'⑦2.変更活動積算内訳（販促）'!M430)</f>
        <v/>
      </c>
      <c r="N430" s="271" t="str">
        <f>IF('⑦2.変更活動積算内訳（販促）'!N430="","",'⑦2.変更活動積算内訳（販促）'!N430)</f>
        <v/>
      </c>
      <c r="O430" s="271" t="str">
        <f>IF('⑦2.変更活動積算内訳（販促）'!O430="","",'⑦2.変更活動積算内訳（販促）'!O430)</f>
        <v/>
      </c>
      <c r="P430" s="1570"/>
      <c r="Q430" s="252" t="s">
        <v>190</v>
      </c>
      <c r="R430" s="253"/>
      <c r="S430" s="271" t="str">
        <f t="shared" si="304"/>
        <v/>
      </c>
      <c r="T430" s="254" t="str">
        <f t="shared" si="305"/>
        <v/>
      </c>
      <c r="U430" s="254" t="str">
        <f t="shared" si="306"/>
        <v/>
      </c>
      <c r="V430" s="254" t="str">
        <f t="shared" si="307"/>
        <v/>
      </c>
      <c r="W430" s="1171"/>
      <c r="X430" s="1168"/>
      <c r="Y430" s="1169"/>
      <c r="Z430" s="237"/>
    </row>
    <row r="431" spans="2:27" ht="19.5" hidden="1" customHeight="1">
      <c r="B431" s="1176"/>
      <c r="C431" s="255" t="s">
        <v>191</v>
      </c>
      <c r="D431" s="253"/>
      <c r="E431" s="271">
        <f t="shared" si="302"/>
        <v>0</v>
      </c>
      <c r="F431" s="271" t="str">
        <f>IF('①7.積算内訳（販促）'!F430="","",'①7.積算内訳（販促）'!F430)</f>
        <v/>
      </c>
      <c r="G431" s="271" t="str">
        <f>IF('①7.積算内訳（販促）'!G430="","",'①7.積算内訳（販促）'!G430)</f>
        <v/>
      </c>
      <c r="H431" s="657" t="str">
        <f>IF('①7.積算内訳（販促）'!H430="","",'①7.積算内訳（販促）'!H430)</f>
        <v/>
      </c>
      <c r="I431" s="1570"/>
      <c r="J431" s="255" t="s">
        <v>191</v>
      </c>
      <c r="K431" s="253"/>
      <c r="L431" s="271" t="str">
        <f t="shared" si="303"/>
        <v/>
      </c>
      <c r="M431" s="271" t="str">
        <f>IF('⑦2.変更活動積算内訳（販促）'!M431="","",'⑦2.変更活動積算内訳（販促）'!M431)</f>
        <v/>
      </c>
      <c r="N431" s="271" t="str">
        <f>IF('⑦2.変更活動積算内訳（販促）'!N431="","",'⑦2.変更活動積算内訳（販促）'!N431)</f>
        <v/>
      </c>
      <c r="O431" s="271" t="str">
        <f>IF('⑦2.変更活動積算内訳（販促）'!O431="","",'⑦2.変更活動積算内訳（販促）'!O431)</f>
        <v/>
      </c>
      <c r="P431" s="1570"/>
      <c r="Q431" s="255" t="s">
        <v>191</v>
      </c>
      <c r="R431" s="253"/>
      <c r="S431" s="271" t="str">
        <f t="shared" si="304"/>
        <v/>
      </c>
      <c r="T431" s="254" t="str">
        <f t="shared" si="305"/>
        <v/>
      </c>
      <c r="U431" s="254" t="str">
        <f t="shared" si="306"/>
        <v/>
      </c>
      <c r="V431" s="254" t="str">
        <f t="shared" si="307"/>
        <v/>
      </c>
      <c r="W431" s="1171"/>
      <c r="X431" s="1168"/>
      <c r="Y431" s="1169"/>
      <c r="Z431" s="237"/>
    </row>
    <row r="432" spans="2:27" ht="19.5" hidden="1" customHeight="1">
      <c r="B432" s="1176"/>
      <c r="C432" s="252" t="s">
        <v>192</v>
      </c>
      <c r="D432" s="253"/>
      <c r="E432" s="271">
        <f t="shared" si="302"/>
        <v>0</v>
      </c>
      <c r="F432" s="271" t="str">
        <f>IF('①7.積算内訳（販促）'!F431="","",'①7.積算内訳（販促）'!F431)</f>
        <v/>
      </c>
      <c r="G432" s="271" t="str">
        <f>IF('①7.積算内訳（販促）'!G431="","",'①7.積算内訳（販促）'!G431)</f>
        <v/>
      </c>
      <c r="H432" s="657" t="str">
        <f>IF('①7.積算内訳（販促）'!H431="","",'①7.積算内訳（販促）'!H431)</f>
        <v/>
      </c>
      <c r="I432" s="1570"/>
      <c r="J432" s="252" t="s">
        <v>192</v>
      </c>
      <c r="K432" s="253"/>
      <c r="L432" s="271" t="str">
        <f t="shared" si="303"/>
        <v/>
      </c>
      <c r="M432" s="271" t="str">
        <f>IF('⑦2.変更活動積算内訳（販促）'!M432="","",'⑦2.変更活動積算内訳（販促）'!M432)</f>
        <v/>
      </c>
      <c r="N432" s="271" t="str">
        <f>IF('⑦2.変更活動積算内訳（販促）'!N432="","",'⑦2.変更活動積算内訳（販促）'!N432)</f>
        <v/>
      </c>
      <c r="O432" s="271" t="str">
        <f>IF('⑦2.変更活動積算内訳（販促）'!O432="","",'⑦2.変更活動積算内訳（販促）'!O432)</f>
        <v/>
      </c>
      <c r="P432" s="1570"/>
      <c r="Q432" s="252" t="s">
        <v>192</v>
      </c>
      <c r="R432" s="253"/>
      <c r="S432" s="271" t="str">
        <f t="shared" si="304"/>
        <v/>
      </c>
      <c r="T432" s="254" t="str">
        <f t="shared" si="305"/>
        <v/>
      </c>
      <c r="U432" s="254" t="str">
        <f t="shared" si="306"/>
        <v/>
      </c>
      <c r="V432" s="254" t="str">
        <f t="shared" si="307"/>
        <v/>
      </c>
      <c r="W432" s="1171"/>
      <c r="X432" s="1168"/>
      <c r="Y432" s="1169"/>
      <c r="Z432" s="240"/>
      <c r="AA432" s="213"/>
    </row>
    <row r="433" spans="2:27" ht="19.5" hidden="1" customHeight="1">
      <c r="B433" s="1176"/>
      <c r="C433" s="252" t="s">
        <v>193</v>
      </c>
      <c r="D433" s="253"/>
      <c r="E433" s="271">
        <f t="shared" si="302"/>
        <v>0</v>
      </c>
      <c r="F433" s="658" t="str">
        <f>IF('①7.積算内訳（販促）'!F432="","",'①7.積算内訳（販促）'!F432)</f>
        <v/>
      </c>
      <c r="G433" s="658" t="str">
        <f>IF('①7.積算内訳（販促）'!G432="","",'①7.積算内訳（販促）'!G432)</f>
        <v/>
      </c>
      <c r="H433" s="657" t="str">
        <f>IF('①7.積算内訳（販促）'!H432="","",'①7.積算内訳（販促）'!H432)</f>
        <v/>
      </c>
      <c r="I433" s="1570"/>
      <c r="J433" s="252" t="s">
        <v>193</v>
      </c>
      <c r="K433" s="253"/>
      <c r="L433" s="271" t="str">
        <f t="shared" si="303"/>
        <v/>
      </c>
      <c r="M433" s="658" t="str">
        <f>IF('⑦2.変更活動積算内訳（販促）'!M433="","",'⑦2.変更活動積算内訳（販促）'!M433)</f>
        <v/>
      </c>
      <c r="N433" s="658" t="str">
        <f>IF('⑦2.変更活動積算内訳（販促）'!N433="","",'⑦2.変更活動積算内訳（販促）'!N433)</f>
        <v/>
      </c>
      <c r="O433" s="658" t="str">
        <f>IF('⑦2.変更活動積算内訳（販促）'!O433="","",'⑦2.変更活動積算内訳（販促）'!O433)</f>
        <v/>
      </c>
      <c r="P433" s="1570"/>
      <c r="Q433" s="252" t="s">
        <v>193</v>
      </c>
      <c r="R433" s="253"/>
      <c r="S433" s="271" t="str">
        <f t="shared" si="304"/>
        <v/>
      </c>
      <c r="T433" s="256" t="str">
        <f t="shared" si="305"/>
        <v/>
      </c>
      <c r="U433" s="256" t="str">
        <f t="shared" si="306"/>
        <v/>
      </c>
      <c r="V433" s="256" t="str">
        <f t="shared" si="307"/>
        <v/>
      </c>
      <c r="W433" s="1171"/>
      <c r="X433" s="1168"/>
      <c r="Y433" s="1169"/>
      <c r="Z433" s="240"/>
      <c r="AA433" s="213"/>
    </row>
    <row r="434" spans="2:27" ht="19.5" hidden="1" customHeight="1">
      <c r="B434" s="1176"/>
      <c r="C434" s="257" t="s">
        <v>194</v>
      </c>
      <c r="D434" s="253"/>
      <c r="E434" s="271">
        <f t="shared" si="302"/>
        <v>0</v>
      </c>
      <c r="F434" s="271" t="str">
        <f>IF('①7.積算内訳（販促）'!F433="","",'①7.積算内訳（販促）'!F433)</f>
        <v/>
      </c>
      <c r="G434" s="271" t="str">
        <f>IF('①7.積算内訳（販促）'!G433="","",'①7.積算内訳（販促）'!G433)</f>
        <v/>
      </c>
      <c r="H434" s="657" t="str">
        <f>IF('①7.積算内訳（販促）'!H433="","",'①7.積算内訳（販促）'!H433)</f>
        <v/>
      </c>
      <c r="I434" s="1570"/>
      <c r="J434" s="257" t="s">
        <v>194</v>
      </c>
      <c r="K434" s="253"/>
      <c r="L434" s="271" t="str">
        <f t="shared" si="303"/>
        <v/>
      </c>
      <c r="M434" s="271" t="str">
        <f>IF('⑦2.変更活動積算内訳（販促）'!M434="","",'⑦2.変更活動積算内訳（販促）'!M434)</f>
        <v/>
      </c>
      <c r="N434" s="271" t="str">
        <f>IF('⑦2.変更活動積算内訳（販促）'!N434="","",'⑦2.変更活動積算内訳（販促）'!N434)</f>
        <v/>
      </c>
      <c r="O434" s="271" t="str">
        <f>IF('⑦2.変更活動積算内訳（販促）'!O434="","",'⑦2.変更活動積算内訳（販促）'!O434)</f>
        <v/>
      </c>
      <c r="P434" s="1570"/>
      <c r="Q434" s="257" t="s">
        <v>194</v>
      </c>
      <c r="R434" s="253"/>
      <c r="S434" s="271" t="str">
        <f t="shared" si="304"/>
        <v/>
      </c>
      <c r="T434" s="254" t="str">
        <f t="shared" si="305"/>
        <v/>
      </c>
      <c r="U434" s="254" t="str">
        <f t="shared" si="306"/>
        <v/>
      </c>
      <c r="V434" s="254" t="str">
        <f t="shared" si="307"/>
        <v/>
      </c>
      <c r="W434" s="1171"/>
      <c r="X434" s="1168"/>
      <c r="Y434" s="1169"/>
      <c r="Z434" s="240"/>
      <c r="AA434" s="213"/>
    </row>
    <row r="435" spans="2:27" ht="19.5" hidden="1" customHeight="1">
      <c r="B435" s="1176"/>
      <c r="C435" s="252" t="s">
        <v>195</v>
      </c>
      <c r="D435" s="253"/>
      <c r="E435" s="271">
        <f t="shared" si="302"/>
        <v>0</v>
      </c>
      <c r="F435" s="271" t="str">
        <f>IF('①7.積算内訳（販促）'!F434="","",'①7.積算内訳（販促）'!F434)</f>
        <v/>
      </c>
      <c r="G435" s="271" t="str">
        <f>IF('①7.積算内訳（販促）'!G434="","",'①7.積算内訳（販促）'!G434)</f>
        <v/>
      </c>
      <c r="H435" s="657" t="str">
        <f>IF('①7.積算内訳（販促）'!H434="","",'①7.積算内訳（販促）'!H434)</f>
        <v/>
      </c>
      <c r="I435" s="1570"/>
      <c r="J435" s="252" t="s">
        <v>195</v>
      </c>
      <c r="K435" s="253"/>
      <c r="L435" s="271" t="str">
        <f t="shared" si="303"/>
        <v/>
      </c>
      <c r="M435" s="271" t="str">
        <f>IF('⑦2.変更活動積算内訳（販促）'!M435="","",'⑦2.変更活動積算内訳（販促）'!M435)</f>
        <v/>
      </c>
      <c r="N435" s="271" t="str">
        <f>IF('⑦2.変更活動積算内訳（販促）'!N435="","",'⑦2.変更活動積算内訳（販促）'!N435)</f>
        <v/>
      </c>
      <c r="O435" s="271" t="str">
        <f>IF('⑦2.変更活動積算内訳（販促）'!O435="","",'⑦2.変更活動積算内訳（販促）'!O435)</f>
        <v/>
      </c>
      <c r="P435" s="1570"/>
      <c r="Q435" s="252" t="s">
        <v>195</v>
      </c>
      <c r="R435" s="253"/>
      <c r="S435" s="271" t="str">
        <f t="shared" si="304"/>
        <v/>
      </c>
      <c r="T435" s="254" t="str">
        <f t="shared" si="305"/>
        <v/>
      </c>
      <c r="U435" s="254" t="str">
        <f t="shared" si="306"/>
        <v/>
      </c>
      <c r="V435" s="254" t="str">
        <f t="shared" si="307"/>
        <v/>
      </c>
      <c r="W435" s="1171"/>
      <c r="X435" s="1168"/>
      <c r="Y435" s="1169"/>
      <c r="Z435" s="240"/>
      <c r="AA435" s="213"/>
    </row>
    <row r="436" spans="2:27" ht="19.5" hidden="1" customHeight="1" thickBot="1">
      <c r="B436" s="1177"/>
      <c r="C436" s="258" t="s">
        <v>196</v>
      </c>
      <c r="D436" s="662" t="str">
        <f>IF('①7.積算内訳（販促）'!D435="","",'①7.積算内訳（販促）'!D435)</f>
        <v/>
      </c>
      <c r="E436" s="272">
        <f>SUM(F436:H436)</f>
        <v>0</v>
      </c>
      <c r="F436" s="272" t="str">
        <f>IF('①7.積算内訳（販促）'!F435="","",'①7.積算内訳（販促）'!F435)</f>
        <v/>
      </c>
      <c r="G436" s="272" t="str">
        <f>IF('①7.積算内訳（販促）'!G435="","",'①7.積算内訳（販促）'!G435)</f>
        <v/>
      </c>
      <c r="H436" s="659" t="str">
        <f>IF('①7.積算内訳（販促）'!H435="","",'①7.積算内訳（販促）'!H435)</f>
        <v/>
      </c>
      <c r="I436" s="1571"/>
      <c r="J436" s="258" t="s">
        <v>196</v>
      </c>
      <c r="K436" s="259"/>
      <c r="L436" s="272" t="str">
        <f t="shared" si="303"/>
        <v/>
      </c>
      <c r="M436" s="272" t="str">
        <f>IF('⑦2.変更活動積算内訳（販促）'!M436="","",'⑦2.変更活動積算内訳（販促）'!M436)</f>
        <v/>
      </c>
      <c r="N436" s="272" t="str">
        <f>IF('⑦2.変更活動積算内訳（販促）'!N436="","",'⑦2.変更活動積算内訳（販促）'!N436)</f>
        <v/>
      </c>
      <c r="O436" s="272" t="str">
        <f>IF('⑦2.変更活動積算内訳（販促）'!O436="","",'⑦2.変更活動積算内訳（販促）'!O436)</f>
        <v/>
      </c>
      <c r="P436" s="1571"/>
      <c r="Q436" s="258" t="s">
        <v>196</v>
      </c>
      <c r="R436" s="259"/>
      <c r="S436" s="272" t="str">
        <f t="shared" si="304"/>
        <v/>
      </c>
      <c r="T436" s="260" t="str">
        <f t="shared" si="305"/>
        <v/>
      </c>
      <c r="U436" s="260" t="str">
        <f t="shared" si="306"/>
        <v/>
      </c>
      <c r="V436" s="260" t="str">
        <f t="shared" si="307"/>
        <v/>
      </c>
      <c r="W436" s="1172"/>
      <c r="X436" s="1193"/>
      <c r="Y436" s="1194"/>
      <c r="Z436" s="240"/>
      <c r="AA436" s="213"/>
    </row>
    <row r="437" spans="2:27" ht="40.5" hidden="1" customHeight="1">
      <c r="B437" s="368" t="str">
        <f>IF('①4.事業内容（販促）'!B48="","",'①4.事業内容（販促）'!B48)</f>
        <v/>
      </c>
      <c r="C437" s="1199" t="str">
        <f>IF('①4.事業内容（販促）'!C48="","",'①4.事業内容（販促）'!C48)</f>
        <v/>
      </c>
      <c r="D437" s="1200"/>
      <c r="E437" s="267">
        <f>SUM(E438:E446)</f>
        <v>0</v>
      </c>
      <c r="F437" s="267">
        <f>SUM(F438:F446)</f>
        <v>0</v>
      </c>
      <c r="G437" s="267">
        <f>SUM(G438:G446)</f>
        <v>0</v>
      </c>
      <c r="H437" s="660">
        <f>SUM(H438:H446)</f>
        <v>0</v>
      </c>
      <c r="I437" s="664" t="str">
        <f>IF(B437="","",IF(I438="中止","",B437))</f>
        <v/>
      </c>
      <c r="J437" s="1199" t="str">
        <f t="shared" ref="J437" si="308">IF(C437="","",IF(J438="中止","",C437))</f>
        <v/>
      </c>
      <c r="K437" s="1200" t="str">
        <f t="shared" ref="K437" si="309">IF(D437="","",IF(K438="中止","",D437))</f>
        <v/>
      </c>
      <c r="L437" s="267" t="str">
        <f>IF(SUM(L438:L446)=0,"",SUM(L438:L446))</f>
        <v/>
      </c>
      <c r="M437" s="267" t="str">
        <f>IF(SUM(M438:M446)=0,"",SUM(M438:M446))</f>
        <v/>
      </c>
      <c r="N437" s="267" t="str">
        <f>IF(SUM(N438:N446)=0,"",SUM(N438:N446))</f>
        <v/>
      </c>
      <c r="O437" s="267" t="str">
        <f>IF(SUM(O438:O446)=0,"",SUM(O438:O446))</f>
        <v/>
      </c>
      <c r="P437" s="664" t="str">
        <f>IF(I437="","",IF('⑧1.活動計画変更（販促）'!B438="報告済","報告済",I437))</f>
        <v/>
      </c>
      <c r="Q437" s="1187" t="str">
        <f>IF(J437="","",IF('⑧1.活動計画変更（販促）'!C137="変更",'⑧1.活動計画変更（販促）'!D137,IF('⑧1.活動計画変更（販促）'!C137="中止","",'⑧2.変更活動積算内訳（販促）'!J437)))</f>
        <v/>
      </c>
      <c r="R437" s="1188"/>
      <c r="S437" s="269" t="str">
        <f>IF(SUM(S438:S446)=0,"",SUM(S438:S446))</f>
        <v/>
      </c>
      <c r="T437" s="269" t="str">
        <f>IF(SUM(T438:T446)=0,"",SUM(T438:T446))</f>
        <v/>
      </c>
      <c r="U437" s="269" t="str">
        <f>IF(SUM(U438:U446)=0,"",SUM(U438:U446))</f>
        <v/>
      </c>
      <c r="V437" s="269" t="str">
        <f>IF(SUM(V438:V446)=0,"",SUM(V438:V446))</f>
        <v/>
      </c>
      <c r="W437" s="262"/>
      <c r="X437" s="1197"/>
      <c r="Y437" s="1198"/>
      <c r="Z437" s="237"/>
    </row>
    <row r="438" spans="2:27" ht="19.5" hidden="1" customHeight="1">
      <c r="B438" s="1175"/>
      <c r="C438" s="249" t="s">
        <v>188</v>
      </c>
      <c r="D438" s="250"/>
      <c r="E438" s="270">
        <f>SUM(F438:H438)</f>
        <v>0</v>
      </c>
      <c r="F438" s="270" t="str">
        <f>IF('①7.積算内訳（販促）'!F437="","",'①7.積算内訳（販促）'!F437)</f>
        <v/>
      </c>
      <c r="G438" s="270" t="str">
        <f>IF('①7.積算内訳（販促）'!G437="","",'①7.積算内訳（販促）'!G437)</f>
        <v/>
      </c>
      <c r="H438" s="656" t="str">
        <f>IF('①7.積算内訳（販促）'!H437="","",'①7.積算内訳（販促）'!H437)</f>
        <v/>
      </c>
      <c r="I438" s="1569" t="str">
        <f>IF('⑦1.活動計画変更（販促）'!C93="選択","",IF('⑦1.活動計画変更（販促）'!C93="変更",'⑦1.活動計画変更（販促）'!C93,IF('⑦1.活動計画変更（販促）'!C93="中止","中止","")))</f>
        <v/>
      </c>
      <c r="J438" s="249" t="s">
        <v>188</v>
      </c>
      <c r="K438" s="250"/>
      <c r="L438" s="270" t="str">
        <f>IF(SUM(M438:O438)=0,"",SUM(M438:O438))</f>
        <v/>
      </c>
      <c r="M438" s="270" t="str">
        <f>IF('⑦2.変更活動積算内訳（販促）'!M438="","",'⑦2.変更活動積算内訳（販促）'!M438)</f>
        <v/>
      </c>
      <c r="N438" s="270" t="str">
        <f>IF('⑦2.変更活動積算内訳（販促）'!N438="","",'⑦2.変更活動積算内訳（販促）'!N438)</f>
        <v/>
      </c>
      <c r="O438" s="270" t="str">
        <f>IF('⑦2.変更活動積算内訳（販促）'!O438="","",'⑦2.変更活動積算内訳（販促）'!O438)</f>
        <v/>
      </c>
      <c r="P438" s="1569" t="str">
        <f>IF('⑧1.活動計画変更（販促）'!C137="選択","",IF('⑧1.活動計画変更（販促）'!C137="変更",'⑧1.活動計画変更（販促）'!C137,IF('⑧1.活動計画変更（販促）'!C137="中止","中止","")))</f>
        <v/>
      </c>
      <c r="Q438" s="249" t="s">
        <v>188</v>
      </c>
      <c r="R438" s="250"/>
      <c r="S438" s="270" t="str">
        <f>IF(SUM(T438:V438)=0,"",SUM(T438:V438))</f>
        <v/>
      </c>
      <c r="T438" s="251" t="str">
        <f>IF(M438="","",IF(P$438="中止","",M438))</f>
        <v/>
      </c>
      <c r="U438" s="251" t="str">
        <f>IF(N438="","",IF(P$438="中止","",N438))</f>
        <v/>
      </c>
      <c r="V438" s="251" t="str">
        <f>IF(O438="","",IF(P$438="中止","",O438))</f>
        <v/>
      </c>
      <c r="W438" s="1186"/>
      <c r="X438" s="1173"/>
      <c r="Y438" s="1174"/>
      <c r="Z438" s="237"/>
    </row>
    <row r="439" spans="2:27" ht="19.5" hidden="1" customHeight="1">
      <c r="B439" s="1176"/>
      <c r="C439" s="252" t="s">
        <v>189</v>
      </c>
      <c r="D439" s="253"/>
      <c r="E439" s="271">
        <f t="shared" ref="E439:E445" si="310">SUM(F439:H439)</f>
        <v>0</v>
      </c>
      <c r="F439" s="271" t="str">
        <f>IF('①7.積算内訳（販促）'!F438="","",'①7.積算内訳（販促）'!F438)</f>
        <v/>
      </c>
      <c r="G439" s="271" t="str">
        <f>IF('①7.積算内訳（販促）'!G438="","",'①7.積算内訳（販促）'!G438)</f>
        <v/>
      </c>
      <c r="H439" s="657" t="str">
        <f>IF('①7.積算内訳（販促）'!H438="","",'①7.積算内訳（販促）'!H438)</f>
        <v/>
      </c>
      <c r="I439" s="1570"/>
      <c r="J439" s="252" t="s">
        <v>189</v>
      </c>
      <c r="K439" s="253"/>
      <c r="L439" s="271" t="str">
        <f t="shared" ref="L439:L446" si="311">IF(SUM(M439:O439)=0,"",SUM(M439:O439))</f>
        <v/>
      </c>
      <c r="M439" s="271" t="str">
        <f>IF('⑦2.変更活動積算内訳（販促）'!M439="","",'⑦2.変更活動積算内訳（販促）'!M439)</f>
        <v/>
      </c>
      <c r="N439" s="271" t="str">
        <f>IF('⑦2.変更活動積算内訳（販促）'!N439="","",'⑦2.変更活動積算内訳（販促）'!N439)</f>
        <v/>
      </c>
      <c r="O439" s="271" t="str">
        <f>IF('⑦2.変更活動積算内訳（販促）'!O439="","",'⑦2.変更活動積算内訳（販促）'!O439)</f>
        <v/>
      </c>
      <c r="P439" s="1570"/>
      <c r="Q439" s="252" t="s">
        <v>189</v>
      </c>
      <c r="R439" s="253"/>
      <c r="S439" s="271" t="str">
        <f t="shared" ref="S439:S446" si="312">IF(SUM(T439:V439)=0,"",SUM(T439:V439))</f>
        <v/>
      </c>
      <c r="T439" s="254" t="str">
        <f t="shared" ref="T439:T446" si="313">IF(M439="","",IF(P$438="中止","",M439))</f>
        <v/>
      </c>
      <c r="U439" s="254" t="str">
        <f t="shared" ref="U439:U446" si="314">IF(N439="","",IF(P$438="中止","",N439))</f>
        <v/>
      </c>
      <c r="V439" s="254" t="str">
        <f t="shared" ref="V439:V446" si="315">IF(O439="","",IF(P$438="中止","",O439))</f>
        <v/>
      </c>
      <c r="W439" s="1171"/>
      <c r="X439" s="1168"/>
      <c r="Y439" s="1169"/>
      <c r="Z439" s="240"/>
      <c r="AA439" s="213"/>
    </row>
    <row r="440" spans="2:27" ht="19.5" hidden="1" customHeight="1">
      <c r="B440" s="1176"/>
      <c r="C440" s="252" t="s">
        <v>190</v>
      </c>
      <c r="D440" s="253"/>
      <c r="E440" s="271">
        <f t="shared" si="310"/>
        <v>0</v>
      </c>
      <c r="F440" s="271" t="str">
        <f>IF('①7.積算内訳（販促）'!F439="","",'①7.積算内訳（販促）'!F439)</f>
        <v/>
      </c>
      <c r="G440" s="271" t="str">
        <f>IF('①7.積算内訳（販促）'!G439="","",'①7.積算内訳（販促）'!G439)</f>
        <v/>
      </c>
      <c r="H440" s="657" t="str">
        <f>IF('①7.積算内訳（販促）'!H439="","",'①7.積算内訳（販促）'!H439)</f>
        <v/>
      </c>
      <c r="I440" s="1570"/>
      <c r="J440" s="252" t="s">
        <v>190</v>
      </c>
      <c r="K440" s="253"/>
      <c r="L440" s="271" t="str">
        <f t="shared" si="311"/>
        <v/>
      </c>
      <c r="M440" s="271" t="str">
        <f>IF('⑦2.変更活動積算内訳（販促）'!M440="","",'⑦2.変更活動積算内訳（販促）'!M440)</f>
        <v/>
      </c>
      <c r="N440" s="271" t="str">
        <f>IF('⑦2.変更活動積算内訳（販促）'!N440="","",'⑦2.変更活動積算内訳（販促）'!N440)</f>
        <v/>
      </c>
      <c r="O440" s="271" t="str">
        <f>IF('⑦2.変更活動積算内訳（販促）'!O440="","",'⑦2.変更活動積算内訳（販促）'!O440)</f>
        <v/>
      </c>
      <c r="P440" s="1570"/>
      <c r="Q440" s="252" t="s">
        <v>190</v>
      </c>
      <c r="R440" s="253"/>
      <c r="S440" s="271" t="str">
        <f t="shared" si="312"/>
        <v/>
      </c>
      <c r="T440" s="254" t="str">
        <f t="shared" si="313"/>
        <v/>
      </c>
      <c r="U440" s="254" t="str">
        <f t="shared" si="314"/>
        <v/>
      </c>
      <c r="V440" s="254" t="str">
        <f t="shared" si="315"/>
        <v/>
      </c>
      <c r="W440" s="1171"/>
      <c r="X440" s="1168"/>
      <c r="Y440" s="1169"/>
      <c r="Z440" s="240"/>
      <c r="AA440" s="213"/>
    </row>
    <row r="441" spans="2:27" ht="19.5" hidden="1" customHeight="1">
      <c r="B441" s="1176"/>
      <c r="C441" s="255" t="s">
        <v>191</v>
      </c>
      <c r="D441" s="253"/>
      <c r="E441" s="271">
        <f t="shared" si="310"/>
        <v>0</v>
      </c>
      <c r="F441" s="271" t="str">
        <f>IF('①7.積算内訳（販促）'!F440="","",'①7.積算内訳（販促）'!F440)</f>
        <v/>
      </c>
      <c r="G441" s="271" t="str">
        <f>IF('①7.積算内訳（販促）'!G440="","",'①7.積算内訳（販促）'!G440)</f>
        <v/>
      </c>
      <c r="H441" s="657" t="str">
        <f>IF('①7.積算内訳（販促）'!H440="","",'①7.積算内訳（販促）'!H440)</f>
        <v/>
      </c>
      <c r="I441" s="1570"/>
      <c r="J441" s="255" t="s">
        <v>191</v>
      </c>
      <c r="K441" s="253"/>
      <c r="L441" s="271" t="str">
        <f t="shared" si="311"/>
        <v/>
      </c>
      <c r="M441" s="271" t="str">
        <f>IF('⑦2.変更活動積算内訳（販促）'!M441="","",'⑦2.変更活動積算内訳（販促）'!M441)</f>
        <v/>
      </c>
      <c r="N441" s="271" t="str">
        <f>IF('⑦2.変更活動積算内訳（販促）'!N441="","",'⑦2.変更活動積算内訳（販促）'!N441)</f>
        <v/>
      </c>
      <c r="O441" s="271" t="str">
        <f>IF('⑦2.変更活動積算内訳（販促）'!O441="","",'⑦2.変更活動積算内訳（販促）'!O441)</f>
        <v/>
      </c>
      <c r="P441" s="1570"/>
      <c r="Q441" s="255" t="s">
        <v>191</v>
      </c>
      <c r="R441" s="253"/>
      <c r="S441" s="271" t="str">
        <f t="shared" si="312"/>
        <v/>
      </c>
      <c r="T441" s="254" t="str">
        <f t="shared" si="313"/>
        <v/>
      </c>
      <c r="U441" s="254" t="str">
        <f t="shared" si="314"/>
        <v/>
      </c>
      <c r="V441" s="254" t="str">
        <f t="shared" si="315"/>
        <v/>
      </c>
      <c r="W441" s="1171"/>
      <c r="X441" s="1168"/>
      <c r="Y441" s="1169"/>
      <c r="Z441" s="240"/>
      <c r="AA441" s="213"/>
    </row>
    <row r="442" spans="2:27" ht="19.5" hidden="1" customHeight="1">
      <c r="B442" s="1176"/>
      <c r="C442" s="252" t="s">
        <v>192</v>
      </c>
      <c r="D442" s="253"/>
      <c r="E442" s="271">
        <f t="shared" si="310"/>
        <v>0</v>
      </c>
      <c r="F442" s="271" t="str">
        <f>IF('①7.積算内訳（販促）'!F441="","",'①7.積算内訳（販促）'!F441)</f>
        <v/>
      </c>
      <c r="G442" s="271" t="str">
        <f>IF('①7.積算内訳（販促）'!G441="","",'①7.積算内訳（販促）'!G441)</f>
        <v/>
      </c>
      <c r="H442" s="657" t="str">
        <f>IF('①7.積算内訳（販促）'!H441="","",'①7.積算内訳（販促）'!H441)</f>
        <v/>
      </c>
      <c r="I442" s="1570"/>
      <c r="J442" s="252" t="s">
        <v>192</v>
      </c>
      <c r="K442" s="253"/>
      <c r="L442" s="271" t="str">
        <f t="shared" si="311"/>
        <v/>
      </c>
      <c r="M442" s="271" t="str">
        <f>IF('⑦2.変更活動積算内訳（販促）'!M442="","",'⑦2.変更活動積算内訳（販促）'!M442)</f>
        <v/>
      </c>
      <c r="N442" s="271" t="str">
        <f>IF('⑦2.変更活動積算内訳（販促）'!N442="","",'⑦2.変更活動積算内訳（販促）'!N442)</f>
        <v/>
      </c>
      <c r="O442" s="271" t="str">
        <f>IF('⑦2.変更活動積算内訳（販促）'!O442="","",'⑦2.変更活動積算内訳（販促）'!O442)</f>
        <v/>
      </c>
      <c r="P442" s="1570"/>
      <c r="Q442" s="252" t="s">
        <v>192</v>
      </c>
      <c r="R442" s="253"/>
      <c r="S442" s="271" t="str">
        <f t="shared" si="312"/>
        <v/>
      </c>
      <c r="T442" s="254" t="str">
        <f t="shared" si="313"/>
        <v/>
      </c>
      <c r="U442" s="254" t="str">
        <f t="shared" si="314"/>
        <v/>
      </c>
      <c r="V442" s="254" t="str">
        <f t="shared" si="315"/>
        <v/>
      </c>
      <c r="W442" s="1171"/>
      <c r="X442" s="1168"/>
      <c r="Y442" s="1169"/>
      <c r="Z442" s="237"/>
    </row>
    <row r="443" spans="2:27" ht="19.5" hidden="1" customHeight="1">
      <c r="B443" s="1176"/>
      <c r="C443" s="252" t="s">
        <v>193</v>
      </c>
      <c r="D443" s="253"/>
      <c r="E443" s="271">
        <f t="shared" si="310"/>
        <v>0</v>
      </c>
      <c r="F443" s="658" t="str">
        <f>IF('①7.積算内訳（販促）'!F442="","",'①7.積算内訳（販促）'!F442)</f>
        <v/>
      </c>
      <c r="G443" s="658" t="str">
        <f>IF('①7.積算内訳（販促）'!G442="","",'①7.積算内訳（販促）'!G442)</f>
        <v/>
      </c>
      <c r="H443" s="657" t="str">
        <f>IF('①7.積算内訳（販促）'!H442="","",'①7.積算内訳（販促）'!H442)</f>
        <v/>
      </c>
      <c r="I443" s="1570"/>
      <c r="J443" s="252" t="s">
        <v>193</v>
      </c>
      <c r="K443" s="253"/>
      <c r="L443" s="271" t="str">
        <f t="shared" si="311"/>
        <v/>
      </c>
      <c r="M443" s="658" t="str">
        <f>IF('⑦2.変更活動積算内訳（販促）'!M443="","",'⑦2.変更活動積算内訳（販促）'!M443)</f>
        <v/>
      </c>
      <c r="N443" s="658" t="str">
        <f>IF('⑦2.変更活動積算内訳（販促）'!N443="","",'⑦2.変更活動積算内訳（販促）'!N443)</f>
        <v/>
      </c>
      <c r="O443" s="658" t="str">
        <f>IF('⑦2.変更活動積算内訳（販促）'!O443="","",'⑦2.変更活動積算内訳（販促）'!O443)</f>
        <v/>
      </c>
      <c r="P443" s="1570"/>
      <c r="Q443" s="252" t="s">
        <v>193</v>
      </c>
      <c r="R443" s="253"/>
      <c r="S443" s="271" t="str">
        <f t="shared" si="312"/>
        <v/>
      </c>
      <c r="T443" s="256" t="str">
        <f t="shared" si="313"/>
        <v/>
      </c>
      <c r="U443" s="256" t="str">
        <f t="shared" si="314"/>
        <v/>
      </c>
      <c r="V443" s="256" t="str">
        <f t="shared" si="315"/>
        <v/>
      </c>
      <c r="W443" s="1171"/>
      <c r="X443" s="1191"/>
      <c r="Y443" s="1192"/>
      <c r="Z443" s="237"/>
    </row>
    <row r="444" spans="2:27" ht="19.5" hidden="1" customHeight="1">
      <c r="B444" s="1176"/>
      <c r="C444" s="257" t="s">
        <v>194</v>
      </c>
      <c r="D444" s="253"/>
      <c r="E444" s="271">
        <f t="shared" si="310"/>
        <v>0</v>
      </c>
      <c r="F444" s="271" t="str">
        <f>IF('①7.積算内訳（販促）'!F443="","",'①7.積算内訳（販促）'!F443)</f>
        <v/>
      </c>
      <c r="G444" s="271" t="str">
        <f>IF('①7.積算内訳（販促）'!G443="","",'①7.積算内訳（販促）'!G443)</f>
        <v/>
      </c>
      <c r="H444" s="657" t="str">
        <f>IF('①7.積算内訳（販促）'!H443="","",'①7.積算内訳（販促）'!H443)</f>
        <v/>
      </c>
      <c r="I444" s="1570"/>
      <c r="J444" s="257" t="s">
        <v>194</v>
      </c>
      <c r="K444" s="253"/>
      <c r="L444" s="271" t="str">
        <f t="shared" si="311"/>
        <v/>
      </c>
      <c r="M444" s="271" t="str">
        <f>IF('⑦2.変更活動積算内訳（販促）'!M444="","",'⑦2.変更活動積算内訳（販促）'!M444)</f>
        <v/>
      </c>
      <c r="N444" s="271" t="str">
        <f>IF('⑦2.変更活動積算内訳（販促）'!N444="","",'⑦2.変更活動積算内訳（販促）'!N444)</f>
        <v/>
      </c>
      <c r="O444" s="271" t="str">
        <f>IF('⑦2.変更活動積算内訳（販促）'!O444="","",'⑦2.変更活動積算内訳（販促）'!O444)</f>
        <v/>
      </c>
      <c r="P444" s="1570"/>
      <c r="Q444" s="257" t="s">
        <v>194</v>
      </c>
      <c r="R444" s="253"/>
      <c r="S444" s="271" t="str">
        <f t="shared" si="312"/>
        <v/>
      </c>
      <c r="T444" s="254" t="str">
        <f t="shared" si="313"/>
        <v/>
      </c>
      <c r="U444" s="254" t="str">
        <f t="shared" si="314"/>
        <v/>
      </c>
      <c r="V444" s="254" t="str">
        <f t="shared" si="315"/>
        <v/>
      </c>
      <c r="W444" s="1171"/>
      <c r="X444" s="1168"/>
      <c r="Y444" s="1169"/>
      <c r="Z444" s="237"/>
    </row>
    <row r="445" spans="2:27" ht="19.5" hidden="1" customHeight="1">
      <c r="B445" s="1176"/>
      <c r="C445" s="252" t="s">
        <v>195</v>
      </c>
      <c r="D445" s="253"/>
      <c r="E445" s="271">
        <f t="shared" si="310"/>
        <v>0</v>
      </c>
      <c r="F445" s="271" t="str">
        <f>IF('①7.積算内訳（販促）'!F444="","",'①7.積算内訳（販促）'!F444)</f>
        <v/>
      </c>
      <c r="G445" s="271" t="str">
        <f>IF('①7.積算内訳（販促）'!G444="","",'①7.積算内訳（販促）'!G444)</f>
        <v/>
      </c>
      <c r="H445" s="657" t="str">
        <f>IF('①7.積算内訳（販促）'!H444="","",'①7.積算内訳（販促）'!H444)</f>
        <v/>
      </c>
      <c r="I445" s="1570"/>
      <c r="J445" s="252" t="s">
        <v>195</v>
      </c>
      <c r="K445" s="253"/>
      <c r="L445" s="271" t="str">
        <f t="shared" si="311"/>
        <v/>
      </c>
      <c r="M445" s="271" t="str">
        <f>IF('⑦2.変更活動積算内訳（販促）'!M445="","",'⑦2.変更活動積算内訳（販促）'!M445)</f>
        <v/>
      </c>
      <c r="N445" s="271" t="str">
        <f>IF('⑦2.変更活動積算内訳（販促）'!N445="","",'⑦2.変更活動積算内訳（販促）'!N445)</f>
        <v/>
      </c>
      <c r="O445" s="271" t="str">
        <f>IF('⑦2.変更活動積算内訳（販促）'!O445="","",'⑦2.変更活動積算内訳（販促）'!O445)</f>
        <v/>
      </c>
      <c r="P445" s="1570"/>
      <c r="Q445" s="252" t="s">
        <v>195</v>
      </c>
      <c r="R445" s="253"/>
      <c r="S445" s="271" t="str">
        <f t="shared" si="312"/>
        <v/>
      </c>
      <c r="T445" s="254" t="str">
        <f t="shared" si="313"/>
        <v/>
      </c>
      <c r="U445" s="254" t="str">
        <f t="shared" si="314"/>
        <v/>
      </c>
      <c r="V445" s="254" t="str">
        <f t="shared" si="315"/>
        <v/>
      </c>
      <c r="W445" s="1171"/>
      <c r="X445" s="1168"/>
      <c r="Y445" s="1169"/>
      <c r="Z445" s="237"/>
    </row>
    <row r="446" spans="2:27" ht="19.5" hidden="1" customHeight="1" thickBot="1">
      <c r="B446" s="1177"/>
      <c r="C446" s="258" t="s">
        <v>196</v>
      </c>
      <c r="D446" s="662" t="str">
        <f>IF('①7.積算内訳（販促）'!D445="","",'①7.積算内訳（販促）'!D445)</f>
        <v/>
      </c>
      <c r="E446" s="272">
        <f>SUM(F446:H446)</f>
        <v>0</v>
      </c>
      <c r="F446" s="272" t="str">
        <f>IF('①7.積算内訳（販促）'!F445="","",'①7.積算内訳（販促）'!F445)</f>
        <v/>
      </c>
      <c r="G446" s="272" t="str">
        <f>IF('①7.積算内訳（販促）'!G445="","",'①7.積算内訳（販促）'!G445)</f>
        <v/>
      </c>
      <c r="H446" s="659" t="str">
        <f>IF('①7.積算内訳（販促）'!H445="","",'①7.積算内訳（販促）'!H445)</f>
        <v/>
      </c>
      <c r="I446" s="1571"/>
      <c r="J446" s="258" t="s">
        <v>196</v>
      </c>
      <c r="K446" s="259"/>
      <c r="L446" s="272" t="str">
        <f t="shared" si="311"/>
        <v/>
      </c>
      <c r="M446" s="272" t="str">
        <f>IF('⑦2.変更活動積算内訳（販促）'!M446="","",'⑦2.変更活動積算内訳（販促）'!M446)</f>
        <v/>
      </c>
      <c r="N446" s="272" t="str">
        <f>IF('⑦2.変更活動積算内訳（販促）'!N446="","",'⑦2.変更活動積算内訳（販促）'!N446)</f>
        <v/>
      </c>
      <c r="O446" s="272" t="str">
        <f>IF('⑦2.変更活動積算内訳（販促）'!O446="","",'⑦2.変更活動積算内訳（販促）'!O446)</f>
        <v/>
      </c>
      <c r="P446" s="1571"/>
      <c r="Q446" s="258" t="s">
        <v>196</v>
      </c>
      <c r="R446" s="259"/>
      <c r="S446" s="272" t="str">
        <f t="shared" si="312"/>
        <v/>
      </c>
      <c r="T446" s="260" t="str">
        <f t="shared" si="313"/>
        <v/>
      </c>
      <c r="U446" s="260" t="str">
        <f t="shared" si="314"/>
        <v/>
      </c>
      <c r="V446" s="260" t="str">
        <f t="shared" si="315"/>
        <v/>
      </c>
      <c r="W446" s="1172"/>
      <c r="X446" s="1189"/>
      <c r="Y446" s="1190"/>
      <c r="Z446" s="237"/>
    </row>
    <row r="447" spans="2:27" ht="37.5" hidden="1" customHeight="1">
      <c r="B447" s="368" t="str">
        <f>IF('①4.事業内容（販促）'!B49="","",'①4.事業内容（販促）'!B49)</f>
        <v/>
      </c>
      <c r="C447" s="1199" t="str">
        <f>IF('①4.事業内容（販促）'!C49="","",'①4.事業内容（販促）'!C49)</f>
        <v/>
      </c>
      <c r="D447" s="1200"/>
      <c r="E447" s="267">
        <f>SUM(E448:E456)</f>
        <v>0</v>
      </c>
      <c r="F447" s="267">
        <f>SUM(F448:F456)</f>
        <v>0</v>
      </c>
      <c r="G447" s="267">
        <f>SUM(G448:G456)</f>
        <v>0</v>
      </c>
      <c r="H447" s="660">
        <f>SUM(H448:H456)</f>
        <v>0</v>
      </c>
      <c r="I447" s="664" t="str">
        <f>IF(B447="","",IF(I448="中止","",B447))</f>
        <v/>
      </c>
      <c r="J447" s="1199" t="str">
        <f t="shared" ref="J447" si="316">IF(C447="","",IF(J448="中止","",C447))</f>
        <v/>
      </c>
      <c r="K447" s="1200" t="str">
        <f t="shared" ref="K447" si="317">IF(D447="","",IF(K448="中止","",D447))</f>
        <v/>
      </c>
      <c r="L447" s="267" t="str">
        <f>IF(SUM(L448:L456)=0,"",SUM(L448:L456))</f>
        <v/>
      </c>
      <c r="M447" s="267" t="str">
        <f>IF(SUM(M448:M456)=0,"",SUM(M448:M456))</f>
        <v/>
      </c>
      <c r="N447" s="267" t="str">
        <f>IF(SUM(N448:N456)=0,"",SUM(N448:N456))</f>
        <v/>
      </c>
      <c r="O447" s="267" t="str">
        <f>IF(SUM(O448:O456)=0,"",SUM(O448:O456))</f>
        <v/>
      </c>
      <c r="P447" s="664" t="str">
        <f>IF(I447="","",IF('⑧1.活動計画変更（販促）'!B448="報告済","報告済",I447))</f>
        <v/>
      </c>
      <c r="Q447" s="1187" t="str">
        <f>IF(J447="","",IF('⑧1.活動計画変更（販促）'!C140="変更",'⑧1.活動計画変更（販促）'!D140,IF('⑧1.活動計画変更（販促）'!C140="中止","",'⑧2.変更活動積算内訳（販促）'!J447)))</f>
        <v/>
      </c>
      <c r="R447" s="1188"/>
      <c r="S447" s="269" t="str">
        <f>IF(SUM(S448:S456)=0,"",SUM(S448:S456))</f>
        <v/>
      </c>
      <c r="T447" s="269" t="str">
        <f>IF(SUM(T448:T456)=0,"",SUM(T448:T456))</f>
        <v/>
      </c>
      <c r="U447" s="269" t="str">
        <f>IF(SUM(U448:U456)=0,"",SUM(U448:U456))</f>
        <v/>
      </c>
      <c r="V447" s="269" t="str">
        <f>IF(SUM(V448:V456)=0,"",SUM(V448:V456))</f>
        <v/>
      </c>
      <c r="W447" s="261"/>
      <c r="X447" s="1195"/>
      <c r="Y447" s="1196"/>
      <c r="Z447" s="237"/>
    </row>
    <row r="448" spans="2:27" ht="19.5" hidden="1" customHeight="1">
      <c r="B448" s="1175"/>
      <c r="C448" s="249" t="s">
        <v>188</v>
      </c>
      <c r="D448" s="250"/>
      <c r="E448" s="270">
        <f>SUM(F448:H448)</f>
        <v>0</v>
      </c>
      <c r="F448" s="270" t="str">
        <f>IF('①7.積算内訳（販促）'!F447="","",'①7.積算内訳（販促）'!F447)</f>
        <v/>
      </c>
      <c r="G448" s="270" t="str">
        <f>IF('①7.積算内訳（販促）'!G447="","",'①7.積算内訳（販促）'!G447)</f>
        <v/>
      </c>
      <c r="H448" s="656" t="str">
        <f>IF('①7.積算内訳（販促）'!H447="","",'①7.積算内訳（販促）'!H447)</f>
        <v/>
      </c>
      <c r="I448" s="1569" t="str">
        <f>IF('⑦1.活動計画変更（販促）'!C95="選択","",IF('⑦1.活動計画変更（販促）'!C95="変更",'⑦1.活動計画変更（販促）'!C95,IF('⑦1.活動計画変更（販促）'!C95="中止","中止","")))</f>
        <v/>
      </c>
      <c r="J448" s="249" t="s">
        <v>188</v>
      </c>
      <c r="K448" s="250"/>
      <c r="L448" s="270" t="str">
        <f>IF(SUM(M448:O448)=0,"",SUM(M448:O448))</f>
        <v/>
      </c>
      <c r="M448" s="270" t="str">
        <f>IF('⑦2.変更活動積算内訳（販促）'!M448="","",'⑦2.変更活動積算内訳（販促）'!M448)</f>
        <v/>
      </c>
      <c r="N448" s="270" t="str">
        <f>IF('⑦2.変更活動積算内訳（販促）'!N448="","",'⑦2.変更活動積算内訳（販促）'!N448)</f>
        <v/>
      </c>
      <c r="O448" s="270" t="str">
        <f>IF('⑦2.変更活動積算内訳（販促）'!O448="","",'⑦2.変更活動積算内訳（販促）'!O448)</f>
        <v/>
      </c>
      <c r="P448" s="1569" t="str">
        <f>IF('⑧1.活動計画変更（販促）'!C140="選択","",IF('⑧1.活動計画変更（販促）'!C140="変更",'⑧1.活動計画変更（販促）'!C140,IF('⑧1.活動計画変更（販促）'!C140="中止","中止","")))</f>
        <v/>
      </c>
      <c r="Q448" s="249" t="s">
        <v>188</v>
      </c>
      <c r="R448" s="250"/>
      <c r="S448" s="270" t="str">
        <f>IF(SUM(T448:V448)=0,"",SUM(T448:V448))</f>
        <v/>
      </c>
      <c r="T448" s="251" t="str">
        <f>IF(M448="","",IF(P$448="中止","",M448))</f>
        <v/>
      </c>
      <c r="U448" s="251" t="str">
        <f>IF(N448="","",IF(P$448="中止","",N448))</f>
        <v/>
      </c>
      <c r="V448" s="251" t="str">
        <f>IF(O448="","",IF(P$448="中止","",O448))</f>
        <v/>
      </c>
      <c r="W448" s="1186"/>
      <c r="X448" s="1173"/>
      <c r="Y448" s="1174"/>
      <c r="Z448" s="240"/>
      <c r="AA448" s="213"/>
    </row>
    <row r="449" spans="2:27" ht="19.5" hidden="1" customHeight="1">
      <c r="B449" s="1176"/>
      <c r="C449" s="252" t="s">
        <v>189</v>
      </c>
      <c r="D449" s="253"/>
      <c r="E449" s="271">
        <f t="shared" ref="E449:E455" si="318">SUM(F449:H449)</f>
        <v>0</v>
      </c>
      <c r="F449" s="271" t="str">
        <f>IF('①7.積算内訳（販促）'!F448="","",'①7.積算内訳（販促）'!F448)</f>
        <v/>
      </c>
      <c r="G449" s="271" t="str">
        <f>IF('①7.積算内訳（販促）'!G448="","",'①7.積算内訳（販促）'!G448)</f>
        <v/>
      </c>
      <c r="H449" s="657" t="str">
        <f>IF('①7.積算内訳（販促）'!H448="","",'①7.積算内訳（販促）'!H448)</f>
        <v/>
      </c>
      <c r="I449" s="1570"/>
      <c r="J449" s="252" t="s">
        <v>189</v>
      </c>
      <c r="K449" s="253"/>
      <c r="L449" s="271" t="str">
        <f t="shared" ref="L449:L456" si="319">IF(SUM(M449:O449)=0,"",SUM(M449:O449))</f>
        <v/>
      </c>
      <c r="M449" s="271" t="str">
        <f>IF('⑦2.変更活動積算内訳（販促）'!M449="","",'⑦2.変更活動積算内訳（販促）'!M449)</f>
        <v/>
      </c>
      <c r="N449" s="271" t="str">
        <f>IF('⑦2.変更活動積算内訳（販促）'!N449="","",'⑦2.変更活動積算内訳（販促）'!N449)</f>
        <v/>
      </c>
      <c r="O449" s="271" t="str">
        <f>IF('⑦2.変更活動積算内訳（販促）'!O449="","",'⑦2.変更活動積算内訳（販促）'!O449)</f>
        <v/>
      </c>
      <c r="P449" s="1570"/>
      <c r="Q449" s="252" t="s">
        <v>189</v>
      </c>
      <c r="R449" s="253"/>
      <c r="S449" s="271" t="str">
        <f t="shared" ref="S449:S456" si="320">IF(SUM(T449:V449)=0,"",SUM(T449:V449))</f>
        <v/>
      </c>
      <c r="T449" s="254" t="str">
        <f t="shared" ref="T449:T456" si="321">IF(M449="","",IF(P$448="中止","",M449))</f>
        <v/>
      </c>
      <c r="U449" s="254" t="str">
        <f t="shared" ref="U449:U456" si="322">IF(N449="","",IF(P$448="中止","",N449))</f>
        <v/>
      </c>
      <c r="V449" s="254" t="str">
        <f t="shared" ref="V449:V456" si="323">IF(O449="","",IF(P$448="中止","",O449))</f>
        <v/>
      </c>
      <c r="W449" s="1171"/>
      <c r="X449" s="1168"/>
      <c r="Y449" s="1169"/>
      <c r="Z449" s="237"/>
    </row>
    <row r="450" spans="2:27" ht="19.5" hidden="1" customHeight="1">
      <c r="B450" s="1176"/>
      <c r="C450" s="252" t="s">
        <v>190</v>
      </c>
      <c r="D450" s="253"/>
      <c r="E450" s="271">
        <f t="shared" si="318"/>
        <v>0</v>
      </c>
      <c r="F450" s="271" t="str">
        <f>IF('①7.積算内訳（販促）'!F449="","",'①7.積算内訳（販促）'!F449)</f>
        <v/>
      </c>
      <c r="G450" s="271" t="str">
        <f>IF('①7.積算内訳（販促）'!G449="","",'①7.積算内訳（販促）'!G449)</f>
        <v/>
      </c>
      <c r="H450" s="657" t="str">
        <f>IF('①7.積算内訳（販促）'!H449="","",'①7.積算内訳（販促）'!H449)</f>
        <v/>
      </c>
      <c r="I450" s="1570"/>
      <c r="J450" s="252" t="s">
        <v>190</v>
      </c>
      <c r="K450" s="253"/>
      <c r="L450" s="271" t="str">
        <f t="shared" si="319"/>
        <v/>
      </c>
      <c r="M450" s="271" t="str">
        <f>IF('⑦2.変更活動積算内訳（販促）'!M450="","",'⑦2.変更活動積算内訳（販促）'!M450)</f>
        <v/>
      </c>
      <c r="N450" s="271" t="str">
        <f>IF('⑦2.変更活動積算内訳（販促）'!N450="","",'⑦2.変更活動積算内訳（販促）'!N450)</f>
        <v/>
      </c>
      <c r="O450" s="271" t="str">
        <f>IF('⑦2.変更活動積算内訳（販促）'!O450="","",'⑦2.変更活動積算内訳（販促）'!O450)</f>
        <v/>
      </c>
      <c r="P450" s="1570"/>
      <c r="Q450" s="252" t="s">
        <v>190</v>
      </c>
      <c r="R450" s="253"/>
      <c r="S450" s="271" t="str">
        <f t="shared" si="320"/>
        <v/>
      </c>
      <c r="T450" s="254" t="str">
        <f t="shared" si="321"/>
        <v/>
      </c>
      <c r="U450" s="254" t="str">
        <f t="shared" si="322"/>
        <v/>
      </c>
      <c r="V450" s="254" t="str">
        <f t="shared" si="323"/>
        <v/>
      </c>
      <c r="W450" s="1171"/>
      <c r="X450" s="1168"/>
      <c r="Y450" s="1169"/>
      <c r="Z450" s="237"/>
    </row>
    <row r="451" spans="2:27" ht="19.5" hidden="1" customHeight="1">
      <c r="B451" s="1176"/>
      <c r="C451" s="255" t="s">
        <v>191</v>
      </c>
      <c r="D451" s="253"/>
      <c r="E451" s="271">
        <f t="shared" si="318"/>
        <v>0</v>
      </c>
      <c r="F451" s="271" t="str">
        <f>IF('①7.積算内訳（販促）'!F450="","",'①7.積算内訳（販促）'!F450)</f>
        <v/>
      </c>
      <c r="G451" s="271" t="str">
        <f>IF('①7.積算内訳（販促）'!G450="","",'①7.積算内訳（販促）'!G450)</f>
        <v/>
      </c>
      <c r="H451" s="657" t="str">
        <f>IF('①7.積算内訳（販促）'!H450="","",'①7.積算内訳（販促）'!H450)</f>
        <v/>
      </c>
      <c r="I451" s="1570"/>
      <c r="J451" s="255" t="s">
        <v>191</v>
      </c>
      <c r="K451" s="253"/>
      <c r="L451" s="271" t="str">
        <f t="shared" si="319"/>
        <v/>
      </c>
      <c r="M451" s="271" t="str">
        <f>IF('⑦2.変更活動積算内訳（販促）'!M451="","",'⑦2.変更活動積算内訳（販促）'!M451)</f>
        <v/>
      </c>
      <c r="N451" s="271" t="str">
        <f>IF('⑦2.変更活動積算内訳（販促）'!N451="","",'⑦2.変更活動積算内訳（販促）'!N451)</f>
        <v/>
      </c>
      <c r="O451" s="271" t="str">
        <f>IF('⑦2.変更活動積算内訳（販促）'!O451="","",'⑦2.変更活動積算内訳（販促）'!O451)</f>
        <v/>
      </c>
      <c r="P451" s="1570"/>
      <c r="Q451" s="255" t="s">
        <v>191</v>
      </c>
      <c r="R451" s="253"/>
      <c r="S451" s="271" t="str">
        <f t="shared" si="320"/>
        <v/>
      </c>
      <c r="T451" s="254" t="str">
        <f t="shared" si="321"/>
        <v/>
      </c>
      <c r="U451" s="254" t="str">
        <f t="shared" si="322"/>
        <v/>
      </c>
      <c r="V451" s="254" t="str">
        <f t="shared" si="323"/>
        <v/>
      </c>
      <c r="W451" s="1171"/>
      <c r="X451" s="1168"/>
      <c r="Y451" s="1169"/>
      <c r="Z451" s="237"/>
    </row>
    <row r="452" spans="2:27" ht="19.5" hidden="1" customHeight="1">
      <c r="B452" s="1176"/>
      <c r="C452" s="252" t="s">
        <v>192</v>
      </c>
      <c r="D452" s="253"/>
      <c r="E452" s="271">
        <f t="shared" si="318"/>
        <v>0</v>
      </c>
      <c r="F452" s="271" t="str">
        <f>IF('①7.積算内訳（販促）'!F451="","",'①7.積算内訳（販促）'!F451)</f>
        <v/>
      </c>
      <c r="G452" s="271" t="str">
        <f>IF('①7.積算内訳（販促）'!G451="","",'①7.積算内訳（販促）'!G451)</f>
        <v/>
      </c>
      <c r="H452" s="657" t="str">
        <f>IF('①7.積算内訳（販促）'!H451="","",'①7.積算内訳（販促）'!H451)</f>
        <v/>
      </c>
      <c r="I452" s="1570"/>
      <c r="J452" s="252" t="s">
        <v>192</v>
      </c>
      <c r="K452" s="253"/>
      <c r="L452" s="271" t="str">
        <f t="shared" si="319"/>
        <v/>
      </c>
      <c r="M452" s="271" t="str">
        <f>IF('⑦2.変更活動積算内訳（販促）'!M452="","",'⑦2.変更活動積算内訳（販促）'!M452)</f>
        <v/>
      </c>
      <c r="N452" s="271" t="str">
        <f>IF('⑦2.変更活動積算内訳（販促）'!N452="","",'⑦2.変更活動積算内訳（販促）'!N452)</f>
        <v/>
      </c>
      <c r="O452" s="271" t="str">
        <f>IF('⑦2.変更活動積算内訳（販促）'!O452="","",'⑦2.変更活動積算内訳（販促）'!O452)</f>
        <v/>
      </c>
      <c r="P452" s="1570"/>
      <c r="Q452" s="252" t="s">
        <v>192</v>
      </c>
      <c r="R452" s="253"/>
      <c r="S452" s="271" t="str">
        <f t="shared" si="320"/>
        <v/>
      </c>
      <c r="T452" s="254" t="str">
        <f t="shared" si="321"/>
        <v/>
      </c>
      <c r="U452" s="254" t="str">
        <f t="shared" si="322"/>
        <v/>
      </c>
      <c r="V452" s="254" t="str">
        <f t="shared" si="323"/>
        <v/>
      </c>
      <c r="W452" s="1171"/>
      <c r="X452" s="1168"/>
      <c r="Y452" s="1169"/>
      <c r="Z452" s="240"/>
      <c r="AA452" s="213"/>
    </row>
    <row r="453" spans="2:27" ht="19.5" hidden="1" customHeight="1">
      <c r="B453" s="1176"/>
      <c r="C453" s="252" t="s">
        <v>193</v>
      </c>
      <c r="D453" s="253"/>
      <c r="E453" s="271">
        <f t="shared" si="318"/>
        <v>0</v>
      </c>
      <c r="F453" s="658" t="str">
        <f>IF('①7.積算内訳（販促）'!F452="","",'①7.積算内訳（販促）'!F452)</f>
        <v/>
      </c>
      <c r="G453" s="658" t="str">
        <f>IF('①7.積算内訳（販促）'!G452="","",'①7.積算内訳（販促）'!G452)</f>
        <v/>
      </c>
      <c r="H453" s="657" t="str">
        <f>IF('①7.積算内訳（販促）'!H452="","",'①7.積算内訳（販促）'!H452)</f>
        <v/>
      </c>
      <c r="I453" s="1570"/>
      <c r="J453" s="252" t="s">
        <v>193</v>
      </c>
      <c r="K453" s="253"/>
      <c r="L453" s="271" t="str">
        <f t="shared" si="319"/>
        <v/>
      </c>
      <c r="M453" s="658" t="str">
        <f>IF('⑦2.変更活動積算内訳（販促）'!M453="","",'⑦2.変更活動積算内訳（販促）'!M453)</f>
        <v/>
      </c>
      <c r="N453" s="658" t="str">
        <f>IF('⑦2.変更活動積算内訳（販促）'!N453="","",'⑦2.変更活動積算内訳（販促）'!N453)</f>
        <v/>
      </c>
      <c r="O453" s="658" t="str">
        <f>IF('⑦2.変更活動積算内訳（販促）'!O453="","",'⑦2.変更活動積算内訳（販促）'!O453)</f>
        <v/>
      </c>
      <c r="P453" s="1570"/>
      <c r="Q453" s="252" t="s">
        <v>193</v>
      </c>
      <c r="R453" s="253"/>
      <c r="S453" s="271" t="str">
        <f t="shared" si="320"/>
        <v/>
      </c>
      <c r="T453" s="256" t="str">
        <f t="shared" si="321"/>
        <v/>
      </c>
      <c r="U453" s="256" t="str">
        <f t="shared" si="322"/>
        <v/>
      </c>
      <c r="V453" s="256" t="str">
        <f t="shared" si="323"/>
        <v/>
      </c>
      <c r="W453" s="1171"/>
      <c r="X453" s="1168"/>
      <c r="Y453" s="1169"/>
      <c r="Z453" s="240"/>
      <c r="AA453" s="213"/>
    </row>
    <row r="454" spans="2:27" ht="19.5" hidden="1" customHeight="1">
      <c r="B454" s="1176"/>
      <c r="C454" s="257" t="s">
        <v>194</v>
      </c>
      <c r="D454" s="253"/>
      <c r="E454" s="271">
        <f t="shared" si="318"/>
        <v>0</v>
      </c>
      <c r="F454" s="271" t="str">
        <f>IF('①7.積算内訳（販促）'!F453="","",'①7.積算内訳（販促）'!F453)</f>
        <v/>
      </c>
      <c r="G454" s="271" t="str">
        <f>IF('①7.積算内訳（販促）'!G453="","",'①7.積算内訳（販促）'!G453)</f>
        <v/>
      </c>
      <c r="H454" s="657" t="str">
        <f>IF('①7.積算内訳（販促）'!H453="","",'①7.積算内訳（販促）'!H453)</f>
        <v/>
      </c>
      <c r="I454" s="1570"/>
      <c r="J454" s="257" t="s">
        <v>194</v>
      </c>
      <c r="K454" s="253"/>
      <c r="L454" s="271" t="str">
        <f t="shared" si="319"/>
        <v/>
      </c>
      <c r="M454" s="271" t="str">
        <f>IF('⑦2.変更活動積算内訳（販促）'!M454="","",'⑦2.変更活動積算内訳（販促）'!M454)</f>
        <v/>
      </c>
      <c r="N454" s="271" t="str">
        <f>IF('⑦2.変更活動積算内訳（販促）'!N454="","",'⑦2.変更活動積算内訳（販促）'!N454)</f>
        <v/>
      </c>
      <c r="O454" s="271" t="str">
        <f>IF('⑦2.変更活動積算内訳（販促）'!O454="","",'⑦2.変更活動積算内訳（販促）'!O454)</f>
        <v/>
      </c>
      <c r="P454" s="1570"/>
      <c r="Q454" s="257" t="s">
        <v>194</v>
      </c>
      <c r="R454" s="253"/>
      <c r="S454" s="271" t="str">
        <f t="shared" si="320"/>
        <v/>
      </c>
      <c r="T454" s="254" t="str">
        <f t="shared" si="321"/>
        <v/>
      </c>
      <c r="U454" s="254" t="str">
        <f t="shared" si="322"/>
        <v/>
      </c>
      <c r="V454" s="254" t="str">
        <f t="shared" si="323"/>
        <v/>
      </c>
      <c r="W454" s="1171"/>
      <c r="X454" s="1168"/>
      <c r="Y454" s="1169"/>
      <c r="Z454" s="240"/>
      <c r="AA454" s="213"/>
    </row>
    <row r="455" spans="2:27" ht="19.5" hidden="1" customHeight="1">
      <c r="B455" s="1176"/>
      <c r="C455" s="252" t="s">
        <v>195</v>
      </c>
      <c r="D455" s="253"/>
      <c r="E455" s="271">
        <f t="shared" si="318"/>
        <v>0</v>
      </c>
      <c r="F455" s="271" t="str">
        <f>IF('①7.積算内訳（販促）'!F454="","",'①7.積算内訳（販促）'!F454)</f>
        <v/>
      </c>
      <c r="G455" s="271" t="str">
        <f>IF('①7.積算内訳（販促）'!G454="","",'①7.積算内訳（販促）'!G454)</f>
        <v/>
      </c>
      <c r="H455" s="657" t="str">
        <f>IF('①7.積算内訳（販促）'!H454="","",'①7.積算内訳（販促）'!H454)</f>
        <v/>
      </c>
      <c r="I455" s="1570"/>
      <c r="J455" s="252" t="s">
        <v>195</v>
      </c>
      <c r="K455" s="253"/>
      <c r="L455" s="271" t="str">
        <f t="shared" si="319"/>
        <v/>
      </c>
      <c r="M455" s="271" t="str">
        <f>IF('⑦2.変更活動積算内訳（販促）'!M455="","",'⑦2.変更活動積算内訳（販促）'!M455)</f>
        <v/>
      </c>
      <c r="N455" s="271" t="str">
        <f>IF('⑦2.変更活動積算内訳（販促）'!N455="","",'⑦2.変更活動積算内訳（販促）'!N455)</f>
        <v/>
      </c>
      <c r="O455" s="271" t="str">
        <f>IF('⑦2.変更活動積算内訳（販促）'!O455="","",'⑦2.変更活動積算内訳（販促）'!O455)</f>
        <v/>
      </c>
      <c r="P455" s="1570"/>
      <c r="Q455" s="252" t="s">
        <v>195</v>
      </c>
      <c r="R455" s="253"/>
      <c r="S455" s="271" t="str">
        <f t="shared" si="320"/>
        <v/>
      </c>
      <c r="T455" s="254" t="str">
        <f t="shared" si="321"/>
        <v/>
      </c>
      <c r="U455" s="254" t="str">
        <f t="shared" si="322"/>
        <v/>
      </c>
      <c r="V455" s="254" t="str">
        <f t="shared" si="323"/>
        <v/>
      </c>
      <c r="W455" s="1171"/>
      <c r="X455" s="1168"/>
      <c r="Y455" s="1169"/>
      <c r="Z455" s="240"/>
      <c r="AA455" s="213"/>
    </row>
    <row r="456" spans="2:27" ht="19.5" hidden="1" customHeight="1" thickBot="1">
      <c r="B456" s="1177"/>
      <c r="C456" s="258" t="s">
        <v>196</v>
      </c>
      <c r="D456" s="662" t="str">
        <f>IF('①7.積算内訳（販促）'!D455="","",'①7.積算内訳（販促）'!D455)</f>
        <v/>
      </c>
      <c r="E456" s="272">
        <f>SUM(F456:H456)</f>
        <v>0</v>
      </c>
      <c r="F456" s="272" t="str">
        <f>IF('①7.積算内訳（販促）'!F455="","",'①7.積算内訳（販促）'!F455)</f>
        <v/>
      </c>
      <c r="G456" s="272" t="str">
        <f>IF('①7.積算内訳（販促）'!G455="","",'①7.積算内訳（販促）'!G455)</f>
        <v/>
      </c>
      <c r="H456" s="659" t="str">
        <f>IF('①7.積算内訳（販促）'!H455="","",'①7.積算内訳（販促）'!H455)</f>
        <v/>
      </c>
      <c r="I456" s="1571"/>
      <c r="J456" s="258" t="s">
        <v>196</v>
      </c>
      <c r="K456" s="259"/>
      <c r="L456" s="272" t="str">
        <f t="shared" si="319"/>
        <v/>
      </c>
      <c r="M456" s="272" t="str">
        <f>IF('⑦2.変更活動積算内訳（販促）'!M456="","",'⑦2.変更活動積算内訳（販促）'!M456)</f>
        <v/>
      </c>
      <c r="N456" s="272" t="str">
        <f>IF('⑦2.変更活動積算内訳（販促）'!N456="","",'⑦2.変更活動積算内訳（販促）'!N456)</f>
        <v/>
      </c>
      <c r="O456" s="272" t="str">
        <f>IF('⑦2.変更活動積算内訳（販促）'!O456="","",'⑦2.変更活動積算内訳（販促）'!O456)</f>
        <v/>
      </c>
      <c r="P456" s="1571"/>
      <c r="Q456" s="258" t="s">
        <v>196</v>
      </c>
      <c r="R456" s="259"/>
      <c r="S456" s="272" t="str">
        <f t="shared" si="320"/>
        <v/>
      </c>
      <c r="T456" s="260" t="str">
        <f t="shared" si="321"/>
        <v/>
      </c>
      <c r="U456" s="260" t="str">
        <f t="shared" si="322"/>
        <v/>
      </c>
      <c r="V456" s="260" t="str">
        <f t="shared" si="323"/>
        <v/>
      </c>
      <c r="W456" s="1172"/>
      <c r="X456" s="1193"/>
      <c r="Y456" s="1194"/>
      <c r="Z456" s="240"/>
      <c r="AA456" s="213"/>
    </row>
    <row r="457" spans="2:27" ht="37.5" hidden="1" customHeight="1">
      <c r="B457" s="368" t="str">
        <f>IF('①4.事業内容（販促）'!B50="","",'①4.事業内容（販促）'!B50)</f>
        <v/>
      </c>
      <c r="C457" s="1199" t="str">
        <f>IF('①4.事業内容（販促）'!C50="","",'①4.事業内容（販促）'!C50)</f>
        <v/>
      </c>
      <c r="D457" s="1200"/>
      <c r="E457" s="267">
        <f>SUM(E458:E466)</f>
        <v>0</v>
      </c>
      <c r="F457" s="267">
        <f>SUM(F458:F466)</f>
        <v>0</v>
      </c>
      <c r="G457" s="267">
        <f>SUM(G458:G466)</f>
        <v>0</v>
      </c>
      <c r="H457" s="660">
        <f>SUM(H458:H466)</f>
        <v>0</v>
      </c>
      <c r="I457" s="664" t="str">
        <f>IF(B457="","",IF(I458="中止","",B457))</f>
        <v/>
      </c>
      <c r="J457" s="1199" t="str">
        <f t="shared" ref="J457" si="324">IF(C457="","",IF(J458="中止","",C457))</f>
        <v/>
      </c>
      <c r="K457" s="1200" t="str">
        <f t="shared" ref="K457" si="325">IF(D457="","",IF(K458="中止","",D457))</f>
        <v/>
      </c>
      <c r="L457" s="267" t="str">
        <f>IF(SUM(L458:L466)=0,"",SUM(L458:L466))</f>
        <v/>
      </c>
      <c r="M457" s="267" t="str">
        <f>IF(SUM(M458:M466)=0,"",SUM(M458:M466))</f>
        <v/>
      </c>
      <c r="N457" s="267" t="str">
        <f>IF(SUM(N458:N466)=0,"",SUM(N458:N466))</f>
        <v/>
      </c>
      <c r="O457" s="267" t="str">
        <f>IF(SUM(O458:O466)=0,"",SUM(O458:O466))</f>
        <v/>
      </c>
      <c r="P457" s="664" t="str">
        <f>IF(I457="","",IF('⑧1.活動計画変更（販促）'!B458="報告済","報告済",I457))</f>
        <v/>
      </c>
      <c r="Q457" s="1187" t="str">
        <f>IF(J457="","",IF('⑧1.活動計画変更（販促）'!C143="変更",'⑧1.活動計画変更（販促）'!D143,IF('⑧1.活動計画変更（販促）'!C143="中止","",'⑧2.変更活動積算内訳（販促）'!J457)))</f>
        <v/>
      </c>
      <c r="R457" s="1188"/>
      <c r="S457" s="269" t="str">
        <f>IF(SUM(S458:S466)=0,"",SUM(S458:S466))</f>
        <v/>
      </c>
      <c r="T457" s="269" t="str">
        <f>IF(SUM(T458:T466)=0,"",SUM(T458:T466))</f>
        <v/>
      </c>
      <c r="U457" s="269" t="str">
        <f>IF(SUM(U458:U466)=0,"",SUM(U458:U466))</f>
        <v/>
      </c>
      <c r="V457" s="269" t="str">
        <f>IF(SUM(V458:V466)=0,"",SUM(V458:V466))</f>
        <v/>
      </c>
      <c r="W457" s="262"/>
      <c r="X457" s="1197"/>
      <c r="Y457" s="1198"/>
      <c r="Z457" s="237"/>
    </row>
    <row r="458" spans="2:27" ht="19.5" hidden="1" customHeight="1">
      <c r="B458" s="1175"/>
      <c r="C458" s="249" t="s">
        <v>188</v>
      </c>
      <c r="D458" s="250"/>
      <c r="E458" s="270">
        <f>SUM(F458:H458)</f>
        <v>0</v>
      </c>
      <c r="F458" s="270" t="str">
        <f>IF('①7.積算内訳（販促）'!F457="","",'①7.積算内訳（販促）'!F457)</f>
        <v/>
      </c>
      <c r="G458" s="270" t="str">
        <f>IF('①7.積算内訳（販促）'!G457="","",'①7.積算内訳（販促）'!G457)</f>
        <v/>
      </c>
      <c r="H458" s="656" t="str">
        <f>IF('①7.積算内訳（販促）'!H457="","",'①7.積算内訳（販促）'!H457)</f>
        <v/>
      </c>
      <c r="I458" s="1569" t="str">
        <f>IF('⑦1.活動計画変更（販促）'!C97="選択","",IF('⑦1.活動計画変更（販促）'!C97="変更",'⑦1.活動計画変更（販促）'!C97,IF('⑦1.活動計画変更（販促）'!C97="中止","中止","")))</f>
        <v/>
      </c>
      <c r="J458" s="249" t="s">
        <v>188</v>
      </c>
      <c r="K458" s="250"/>
      <c r="L458" s="270" t="str">
        <f>IF(SUM(M458:O458)=0,"",SUM(M458:O458))</f>
        <v/>
      </c>
      <c r="M458" s="270" t="str">
        <f>IF('⑦2.変更活動積算内訳（販促）'!M458="","",'⑦2.変更活動積算内訳（販促）'!M458)</f>
        <v/>
      </c>
      <c r="N458" s="270" t="str">
        <f>IF('⑦2.変更活動積算内訳（販促）'!N458="","",'⑦2.変更活動積算内訳（販促）'!N458)</f>
        <v/>
      </c>
      <c r="O458" s="270" t="str">
        <f>IF('⑦2.変更活動積算内訳（販促）'!O458="","",'⑦2.変更活動積算内訳（販促）'!O458)</f>
        <v/>
      </c>
      <c r="P458" s="1569" t="str">
        <f>IF('⑧1.活動計画変更（販促）'!C143="選択","",IF('⑧1.活動計画変更（販促）'!C143="変更",'⑧1.活動計画変更（販促）'!C143,IF('⑧1.活動計画変更（販促）'!C143="中止","中止","")))</f>
        <v/>
      </c>
      <c r="Q458" s="249" t="s">
        <v>188</v>
      </c>
      <c r="R458" s="250"/>
      <c r="S458" s="270" t="str">
        <f>IF(SUM(T458:V458)=0,"",SUM(T458:V458))</f>
        <v/>
      </c>
      <c r="T458" s="251" t="str">
        <f>IF(M458="","",IF(P$458="中止","",M458))</f>
        <v/>
      </c>
      <c r="U458" s="251" t="str">
        <f>IF(N458="","",IF(P$458="中止","",N458))</f>
        <v/>
      </c>
      <c r="V458" s="251" t="str">
        <f>IF(O458="","",IF(P$458="中止","",O458))</f>
        <v/>
      </c>
      <c r="W458" s="1186"/>
      <c r="X458" s="1173"/>
      <c r="Y458" s="1174"/>
      <c r="Z458" s="240"/>
      <c r="AA458" s="213"/>
    </row>
    <row r="459" spans="2:27" ht="19.5" hidden="1" customHeight="1">
      <c r="B459" s="1176"/>
      <c r="C459" s="252" t="s">
        <v>189</v>
      </c>
      <c r="D459" s="253"/>
      <c r="E459" s="271">
        <f t="shared" ref="E459:E465" si="326">SUM(F459:H459)</f>
        <v>0</v>
      </c>
      <c r="F459" s="271" t="str">
        <f>IF('①7.積算内訳（販促）'!F458="","",'①7.積算内訳（販促）'!F458)</f>
        <v/>
      </c>
      <c r="G459" s="271" t="str">
        <f>IF('①7.積算内訳（販促）'!G458="","",'①7.積算内訳（販促）'!G458)</f>
        <v/>
      </c>
      <c r="H459" s="657" t="str">
        <f>IF('①7.積算内訳（販促）'!H458="","",'①7.積算内訳（販促）'!H458)</f>
        <v/>
      </c>
      <c r="I459" s="1570"/>
      <c r="J459" s="252" t="s">
        <v>189</v>
      </c>
      <c r="K459" s="253"/>
      <c r="L459" s="271" t="str">
        <f t="shared" ref="L459:L466" si="327">IF(SUM(M459:O459)=0,"",SUM(M459:O459))</f>
        <v/>
      </c>
      <c r="M459" s="271" t="str">
        <f>IF('⑦2.変更活動積算内訳（販促）'!M459="","",'⑦2.変更活動積算内訳（販促）'!M459)</f>
        <v/>
      </c>
      <c r="N459" s="271" t="str">
        <f>IF('⑦2.変更活動積算内訳（販促）'!N459="","",'⑦2.変更活動積算内訳（販促）'!N459)</f>
        <v/>
      </c>
      <c r="O459" s="271" t="str">
        <f>IF('⑦2.変更活動積算内訳（販促）'!O459="","",'⑦2.変更活動積算内訳（販促）'!O459)</f>
        <v/>
      </c>
      <c r="P459" s="1570"/>
      <c r="Q459" s="252" t="s">
        <v>189</v>
      </c>
      <c r="R459" s="253"/>
      <c r="S459" s="271" t="str">
        <f t="shared" ref="S459:S466" si="328">IF(SUM(T459:V459)=0,"",SUM(T459:V459))</f>
        <v/>
      </c>
      <c r="T459" s="254" t="str">
        <f t="shared" ref="T459:T466" si="329">IF(M459="","",IF(P$458="中止","",M459))</f>
        <v/>
      </c>
      <c r="U459" s="254" t="str">
        <f t="shared" ref="U459:U466" si="330">IF(N459="","",IF(P$458="中止","",N459))</f>
        <v/>
      </c>
      <c r="V459" s="254" t="str">
        <f t="shared" ref="V459:V466" si="331">IF(O459="","",IF(P$458="中止","",O459))</f>
        <v/>
      </c>
      <c r="W459" s="1171"/>
      <c r="X459" s="1168"/>
      <c r="Y459" s="1169"/>
      <c r="Z459" s="237"/>
    </row>
    <row r="460" spans="2:27" ht="19.5" hidden="1" customHeight="1">
      <c r="B460" s="1176"/>
      <c r="C460" s="252" t="s">
        <v>190</v>
      </c>
      <c r="D460" s="253"/>
      <c r="E460" s="271">
        <f t="shared" si="326"/>
        <v>0</v>
      </c>
      <c r="F460" s="271" t="str">
        <f>IF('①7.積算内訳（販促）'!F459="","",'①7.積算内訳（販促）'!F459)</f>
        <v/>
      </c>
      <c r="G460" s="271" t="str">
        <f>IF('①7.積算内訳（販促）'!G459="","",'①7.積算内訳（販促）'!G459)</f>
        <v/>
      </c>
      <c r="H460" s="657" t="str">
        <f>IF('①7.積算内訳（販促）'!H459="","",'①7.積算内訳（販促）'!H459)</f>
        <v/>
      </c>
      <c r="I460" s="1570"/>
      <c r="J460" s="252" t="s">
        <v>190</v>
      </c>
      <c r="K460" s="253"/>
      <c r="L460" s="271" t="str">
        <f t="shared" si="327"/>
        <v/>
      </c>
      <c r="M460" s="271" t="str">
        <f>IF('⑦2.変更活動積算内訳（販促）'!M460="","",'⑦2.変更活動積算内訳（販促）'!M460)</f>
        <v/>
      </c>
      <c r="N460" s="271" t="str">
        <f>IF('⑦2.変更活動積算内訳（販促）'!N460="","",'⑦2.変更活動積算内訳（販促）'!N460)</f>
        <v/>
      </c>
      <c r="O460" s="271" t="str">
        <f>IF('⑦2.変更活動積算内訳（販促）'!O460="","",'⑦2.変更活動積算内訳（販促）'!O460)</f>
        <v/>
      </c>
      <c r="P460" s="1570"/>
      <c r="Q460" s="252" t="s">
        <v>190</v>
      </c>
      <c r="R460" s="253"/>
      <c r="S460" s="271" t="str">
        <f t="shared" si="328"/>
        <v/>
      </c>
      <c r="T460" s="254" t="str">
        <f t="shared" si="329"/>
        <v/>
      </c>
      <c r="U460" s="254" t="str">
        <f t="shared" si="330"/>
        <v/>
      </c>
      <c r="V460" s="254" t="str">
        <f t="shared" si="331"/>
        <v/>
      </c>
      <c r="W460" s="1171"/>
      <c r="X460" s="1168"/>
      <c r="Y460" s="1169"/>
      <c r="Z460" s="237"/>
    </row>
    <row r="461" spans="2:27" ht="19.5" hidden="1" customHeight="1">
      <c r="B461" s="1176"/>
      <c r="C461" s="255" t="s">
        <v>191</v>
      </c>
      <c r="D461" s="253"/>
      <c r="E461" s="271">
        <f t="shared" si="326"/>
        <v>0</v>
      </c>
      <c r="F461" s="271" t="str">
        <f>IF('①7.積算内訳（販促）'!F460="","",'①7.積算内訳（販促）'!F460)</f>
        <v/>
      </c>
      <c r="G461" s="271" t="str">
        <f>IF('①7.積算内訳（販促）'!G460="","",'①7.積算内訳（販促）'!G460)</f>
        <v/>
      </c>
      <c r="H461" s="657" t="str">
        <f>IF('①7.積算内訳（販促）'!H460="","",'①7.積算内訳（販促）'!H460)</f>
        <v/>
      </c>
      <c r="I461" s="1570"/>
      <c r="J461" s="255" t="s">
        <v>191</v>
      </c>
      <c r="K461" s="253"/>
      <c r="L461" s="271" t="str">
        <f t="shared" si="327"/>
        <v/>
      </c>
      <c r="M461" s="271" t="str">
        <f>IF('⑦2.変更活動積算内訳（販促）'!M461="","",'⑦2.変更活動積算内訳（販促）'!M461)</f>
        <v/>
      </c>
      <c r="N461" s="271" t="str">
        <f>IF('⑦2.変更活動積算内訳（販促）'!N461="","",'⑦2.変更活動積算内訳（販促）'!N461)</f>
        <v/>
      </c>
      <c r="O461" s="271" t="str">
        <f>IF('⑦2.変更活動積算内訳（販促）'!O461="","",'⑦2.変更活動積算内訳（販促）'!O461)</f>
        <v/>
      </c>
      <c r="P461" s="1570"/>
      <c r="Q461" s="255" t="s">
        <v>191</v>
      </c>
      <c r="R461" s="253"/>
      <c r="S461" s="271" t="str">
        <f t="shared" si="328"/>
        <v/>
      </c>
      <c r="T461" s="254" t="str">
        <f t="shared" si="329"/>
        <v/>
      </c>
      <c r="U461" s="254" t="str">
        <f t="shared" si="330"/>
        <v/>
      </c>
      <c r="V461" s="254" t="str">
        <f t="shared" si="331"/>
        <v/>
      </c>
      <c r="W461" s="1171"/>
      <c r="X461" s="1168"/>
      <c r="Y461" s="1169"/>
      <c r="Z461" s="237"/>
    </row>
    <row r="462" spans="2:27" ht="19.5" hidden="1" customHeight="1">
      <c r="B462" s="1176"/>
      <c r="C462" s="252" t="s">
        <v>192</v>
      </c>
      <c r="D462" s="253"/>
      <c r="E462" s="271">
        <f t="shared" si="326"/>
        <v>0</v>
      </c>
      <c r="F462" s="271" t="str">
        <f>IF('①7.積算内訳（販促）'!F461="","",'①7.積算内訳（販促）'!F461)</f>
        <v/>
      </c>
      <c r="G462" s="271" t="str">
        <f>IF('①7.積算内訳（販促）'!G461="","",'①7.積算内訳（販促）'!G461)</f>
        <v/>
      </c>
      <c r="H462" s="657" t="str">
        <f>IF('①7.積算内訳（販促）'!H461="","",'①7.積算内訳（販促）'!H461)</f>
        <v/>
      </c>
      <c r="I462" s="1570"/>
      <c r="J462" s="252" t="s">
        <v>192</v>
      </c>
      <c r="K462" s="253"/>
      <c r="L462" s="271" t="str">
        <f t="shared" si="327"/>
        <v/>
      </c>
      <c r="M462" s="271" t="str">
        <f>IF('⑦2.変更活動積算内訳（販促）'!M462="","",'⑦2.変更活動積算内訳（販促）'!M462)</f>
        <v/>
      </c>
      <c r="N462" s="271" t="str">
        <f>IF('⑦2.変更活動積算内訳（販促）'!N462="","",'⑦2.変更活動積算内訳（販促）'!N462)</f>
        <v/>
      </c>
      <c r="O462" s="271" t="str">
        <f>IF('⑦2.変更活動積算内訳（販促）'!O462="","",'⑦2.変更活動積算内訳（販促）'!O462)</f>
        <v/>
      </c>
      <c r="P462" s="1570"/>
      <c r="Q462" s="252" t="s">
        <v>192</v>
      </c>
      <c r="R462" s="253"/>
      <c r="S462" s="271" t="str">
        <f t="shared" si="328"/>
        <v/>
      </c>
      <c r="T462" s="254" t="str">
        <f t="shared" si="329"/>
        <v/>
      </c>
      <c r="U462" s="254" t="str">
        <f t="shared" si="330"/>
        <v/>
      </c>
      <c r="V462" s="254" t="str">
        <f t="shared" si="331"/>
        <v/>
      </c>
      <c r="W462" s="1171"/>
      <c r="X462" s="1168"/>
      <c r="Y462" s="1169"/>
      <c r="Z462" s="240"/>
      <c r="AA462" s="213"/>
    </row>
    <row r="463" spans="2:27" ht="19.5" hidden="1" customHeight="1">
      <c r="B463" s="1176"/>
      <c r="C463" s="252" t="s">
        <v>193</v>
      </c>
      <c r="D463" s="253"/>
      <c r="E463" s="271">
        <f t="shared" si="326"/>
        <v>0</v>
      </c>
      <c r="F463" s="658" t="str">
        <f>IF('①7.積算内訳（販促）'!F462="","",'①7.積算内訳（販促）'!F462)</f>
        <v/>
      </c>
      <c r="G463" s="658" t="str">
        <f>IF('①7.積算内訳（販促）'!G462="","",'①7.積算内訳（販促）'!G462)</f>
        <v/>
      </c>
      <c r="H463" s="657" t="str">
        <f>IF('①7.積算内訳（販促）'!H462="","",'①7.積算内訳（販促）'!H462)</f>
        <v/>
      </c>
      <c r="I463" s="1570"/>
      <c r="J463" s="252" t="s">
        <v>193</v>
      </c>
      <c r="K463" s="253"/>
      <c r="L463" s="271" t="str">
        <f t="shared" si="327"/>
        <v/>
      </c>
      <c r="M463" s="658" t="str">
        <f>IF('⑦2.変更活動積算内訳（販促）'!M463="","",'⑦2.変更活動積算内訳（販促）'!M463)</f>
        <v/>
      </c>
      <c r="N463" s="658" t="str">
        <f>IF('⑦2.変更活動積算内訳（販促）'!N463="","",'⑦2.変更活動積算内訳（販促）'!N463)</f>
        <v/>
      </c>
      <c r="O463" s="658" t="str">
        <f>IF('⑦2.変更活動積算内訳（販促）'!O463="","",'⑦2.変更活動積算内訳（販促）'!O463)</f>
        <v/>
      </c>
      <c r="P463" s="1570"/>
      <c r="Q463" s="252" t="s">
        <v>193</v>
      </c>
      <c r="R463" s="253"/>
      <c r="S463" s="271" t="str">
        <f t="shared" si="328"/>
        <v/>
      </c>
      <c r="T463" s="256" t="str">
        <f t="shared" si="329"/>
        <v/>
      </c>
      <c r="U463" s="256" t="str">
        <f t="shared" si="330"/>
        <v/>
      </c>
      <c r="V463" s="256" t="str">
        <f t="shared" si="331"/>
        <v/>
      </c>
      <c r="W463" s="1171"/>
      <c r="X463" s="1191"/>
      <c r="Y463" s="1192"/>
      <c r="Z463" s="240"/>
      <c r="AA463" s="213"/>
    </row>
    <row r="464" spans="2:27" ht="19.5" hidden="1" customHeight="1">
      <c r="B464" s="1176"/>
      <c r="C464" s="257" t="s">
        <v>194</v>
      </c>
      <c r="D464" s="253"/>
      <c r="E464" s="271">
        <f t="shared" si="326"/>
        <v>0</v>
      </c>
      <c r="F464" s="271" t="str">
        <f>IF('①7.積算内訳（販促）'!F463="","",'①7.積算内訳（販促）'!F463)</f>
        <v/>
      </c>
      <c r="G464" s="271" t="str">
        <f>IF('①7.積算内訳（販促）'!G463="","",'①7.積算内訳（販促）'!G463)</f>
        <v/>
      </c>
      <c r="H464" s="657" t="str">
        <f>IF('①7.積算内訳（販促）'!H463="","",'①7.積算内訳（販促）'!H463)</f>
        <v/>
      </c>
      <c r="I464" s="1570"/>
      <c r="J464" s="257" t="s">
        <v>194</v>
      </c>
      <c r="K464" s="253"/>
      <c r="L464" s="271" t="str">
        <f t="shared" si="327"/>
        <v/>
      </c>
      <c r="M464" s="271" t="str">
        <f>IF('⑦2.変更活動積算内訳（販促）'!M464="","",'⑦2.変更活動積算内訳（販促）'!M464)</f>
        <v/>
      </c>
      <c r="N464" s="271" t="str">
        <f>IF('⑦2.変更活動積算内訳（販促）'!N464="","",'⑦2.変更活動積算内訳（販促）'!N464)</f>
        <v/>
      </c>
      <c r="O464" s="271" t="str">
        <f>IF('⑦2.変更活動積算内訳（販促）'!O464="","",'⑦2.変更活動積算内訳（販促）'!O464)</f>
        <v/>
      </c>
      <c r="P464" s="1570"/>
      <c r="Q464" s="257" t="s">
        <v>194</v>
      </c>
      <c r="R464" s="253"/>
      <c r="S464" s="271" t="str">
        <f t="shared" si="328"/>
        <v/>
      </c>
      <c r="T464" s="254" t="str">
        <f t="shared" si="329"/>
        <v/>
      </c>
      <c r="U464" s="254" t="str">
        <f t="shared" si="330"/>
        <v/>
      </c>
      <c r="V464" s="254" t="str">
        <f t="shared" si="331"/>
        <v/>
      </c>
      <c r="W464" s="1171"/>
      <c r="X464" s="1168"/>
      <c r="Y464" s="1169"/>
      <c r="Z464" s="240"/>
      <c r="AA464" s="213"/>
    </row>
    <row r="465" spans="2:27" ht="19.5" hidden="1" customHeight="1">
      <c r="B465" s="1176"/>
      <c r="C465" s="252" t="s">
        <v>195</v>
      </c>
      <c r="D465" s="253"/>
      <c r="E465" s="271">
        <f t="shared" si="326"/>
        <v>0</v>
      </c>
      <c r="F465" s="271" t="str">
        <f>IF('①7.積算内訳（販促）'!F464="","",'①7.積算内訳（販促）'!F464)</f>
        <v/>
      </c>
      <c r="G465" s="271" t="str">
        <f>IF('①7.積算内訳（販促）'!G464="","",'①7.積算内訳（販促）'!G464)</f>
        <v/>
      </c>
      <c r="H465" s="657" t="str">
        <f>IF('①7.積算内訳（販促）'!H464="","",'①7.積算内訳（販促）'!H464)</f>
        <v/>
      </c>
      <c r="I465" s="1570"/>
      <c r="J465" s="252" t="s">
        <v>195</v>
      </c>
      <c r="K465" s="253"/>
      <c r="L465" s="271" t="str">
        <f t="shared" si="327"/>
        <v/>
      </c>
      <c r="M465" s="271" t="str">
        <f>IF('⑦2.変更活動積算内訳（販促）'!M465="","",'⑦2.変更活動積算内訳（販促）'!M465)</f>
        <v/>
      </c>
      <c r="N465" s="271" t="str">
        <f>IF('⑦2.変更活動積算内訳（販促）'!N465="","",'⑦2.変更活動積算内訳（販促）'!N465)</f>
        <v/>
      </c>
      <c r="O465" s="271" t="str">
        <f>IF('⑦2.変更活動積算内訳（販促）'!O465="","",'⑦2.変更活動積算内訳（販促）'!O465)</f>
        <v/>
      </c>
      <c r="P465" s="1570"/>
      <c r="Q465" s="252" t="s">
        <v>195</v>
      </c>
      <c r="R465" s="253"/>
      <c r="S465" s="271" t="str">
        <f t="shared" si="328"/>
        <v/>
      </c>
      <c r="T465" s="254" t="str">
        <f t="shared" si="329"/>
        <v/>
      </c>
      <c r="U465" s="254" t="str">
        <f t="shared" si="330"/>
        <v/>
      </c>
      <c r="V465" s="254" t="str">
        <f t="shared" si="331"/>
        <v/>
      </c>
      <c r="W465" s="1171"/>
      <c r="X465" s="1168"/>
      <c r="Y465" s="1169"/>
      <c r="Z465" s="240"/>
      <c r="AA465" s="213"/>
    </row>
    <row r="466" spans="2:27" ht="19.5" hidden="1" customHeight="1" thickBot="1">
      <c r="B466" s="1177"/>
      <c r="C466" s="258" t="s">
        <v>196</v>
      </c>
      <c r="D466" s="662" t="str">
        <f>IF('①7.積算内訳（販促）'!D465="","",'①7.積算内訳（販促）'!D465)</f>
        <v/>
      </c>
      <c r="E466" s="272">
        <f>SUM(F466:H466)</f>
        <v>0</v>
      </c>
      <c r="F466" s="272" t="str">
        <f>IF('①7.積算内訳（販促）'!F465="","",'①7.積算内訳（販促）'!F465)</f>
        <v/>
      </c>
      <c r="G466" s="272" t="str">
        <f>IF('①7.積算内訳（販促）'!G465="","",'①7.積算内訳（販促）'!G465)</f>
        <v/>
      </c>
      <c r="H466" s="659" t="str">
        <f>IF('①7.積算内訳（販促）'!H465="","",'①7.積算内訳（販促）'!H465)</f>
        <v/>
      </c>
      <c r="I466" s="1571"/>
      <c r="J466" s="258" t="s">
        <v>196</v>
      </c>
      <c r="K466" s="259"/>
      <c r="L466" s="272" t="str">
        <f t="shared" si="327"/>
        <v/>
      </c>
      <c r="M466" s="272" t="str">
        <f>IF('⑦2.変更活動積算内訳（販促）'!M466="","",'⑦2.変更活動積算内訳（販促）'!M466)</f>
        <v/>
      </c>
      <c r="N466" s="272" t="str">
        <f>IF('⑦2.変更活動積算内訳（販促）'!N466="","",'⑦2.変更活動積算内訳（販促）'!N466)</f>
        <v/>
      </c>
      <c r="O466" s="272" t="str">
        <f>IF('⑦2.変更活動積算内訳（販促）'!O466="","",'⑦2.変更活動積算内訳（販促）'!O466)</f>
        <v/>
      </c>
      <c r="P466" s="1571"/>
      <c r="Q466" s="258" t="s">
        <v>196</v>
      </c>
      <c r="R466" s="259"/>
      <c r="S466" s="272" t="str">
        <f t="shared" si="328"/>
        <v/>
      </c>
      <c r="T466" s="260" t="str">
        <f t="shared" si="329"/>
        <v/>
      </c>
      <c r="U466" s="260" t="str">
        <f t="shared" si="330"/>
        <v/>
      </c>
      <c r="V466" s="260" t="str">
        <f t="shared" si="331"/>
        <v/>
      </c>
      <c r="W466" s="1172"/>
      <c r="X466" s="1189"/>
      <c r="Y466" s="1190"/>
      <c r="Z466" s="240"/>
      <c r="AA466" s="213"/>
    </row>
    <row r="467" spans="2:27" ht="37.5" hidden="1" customHeight="1">
      <c r="B467" s="368" t="str">
        <f>IF('①4.事業内容（販促）'!B51="","",'①4.事業内容（販促）'!B51)</f>
        <v/>
      </c>
      <c r="C467" s="1199" t="str">
        <f>IF('①4.事業内容（販促）'!C51="","",'①4.事業内容（販促）'!C51)</f>
        <v/>
      </c>
      <c r="D467" s="1200"/>
      <c r="E467" s="267">
        <f>SUM(E468:E476)</f>
        <v>0</v>
      </c>
      <c r="F467" s="267">
        <f>SUM(F468:F476)</f>
        <v>0</v>
      </c>
      <c r="G467" s="267">
        <f>SUM(G468:G476)</f>
        <v>0</v>
      </c>
      <c r="H467" s="660">
        <f>SUM(H468:H476)</f>
        <v>0</v>
      </c>
      <c r="I467" s="664" t="str">
        <f>IF(B467="","",IF(I468="中止","",B467))</f>
        <v/>
      </c>
      <c r="J467" s="1199" t="str">
        <f t="shared" ref="J467" si="332">IF(C467="","",IF(J468="中止","",C467))</f>
        <v/>
      </c>
      <c r="K467" s="1200" t="str">
        <f t="shared" ref="K467" si="333">IF(D467="","",IF(K468="中止","",D467))</f>
        <v/>
      </c>
      <c r="L467" s="267" t="str">
        <f>IF(SUM(L468:L476)=0,"",SUM(L468:L476))</f>
        <v/>
      </c>
      <c r="M467" s="267" t="str">
        <f>IF(SUM(M468:M476)=0,"",SUM(M468:M476))</f>
        <v/>
      </c>
      <c r="N467" s="267" t="str">
        <f>IF(SUM(N468:N476)=0,"",SUM(N468:N476))</f>
        <v/>
      </c>
      <c r="O467" s="267" t="str">
        <f>IF(SUM(O468:O476)=0,"",SUM(O468:O476))</f>
        <v/>
      </c>
      <c r="P467" s="664" t="str">
        <f>IF(I467="","",IF('⑧1.活動計画変更（販促）'!B468="報告済","報告済",I467))</f>
        <v/>
      </c>
      <c r="Q467" s="1187" t="str">
        <f>IF(J467="","",IF('⑧1.活動計画変更（販促）'!C146="変更",'⑧1.活動計画変更（販促）'!D146,IF('⑧1.活動計画変更（販促）'!C146="中止","",'⑧2.変更活動積算内訳（販促）'!J467)))</f>
        <v/>
      </c>
      <c r="R467" s="1188"/>
      <c r="S467" s="269" t="str">
        <f>IF(SUM(S468:S476)=0,"",SUM(S468:S476))</f>
        <v/>
      </c>
      <c r="T467" s="269" t="str">
        <f>IF(SUM(T468:T476)=0,"",SUM(T468:T476))</f>
        <v/>
      </c>
      <c r="U467" s="269" t="str">
        <f>IF(SUM(U468:U476)=0,"",SUM(U468:U476))</f>
        <v/>
      </c>
      <c r="V467" s="269" t="str">
        <f>IF(SUM(V468:V476)=0,"",SUM(V468:V476))</f>
        <v/>
      </c>
      <c r="W467" s="261"/>
      <c r="X467" s="1195"/>
      <c r="Y467" s="1196"/>
      <c r="Z467" s="237"/>
    </row>
    <row r="468" spans="2:27" ht="19.5" hidden="1" customHeight="1">
      <c r="B468" s="1175"/>
      <c r="C468" s="249" t="s">
        <v>188</v>
      </c>
      <c r="D468" s="250"/>
      <c r="E468" s="270">
        <f>SUM(F468:H468)</f>
        <v>0</v>
      </c>
      <c r="F468" s="270" t="str">
        <f>IF('①7.積算内訳（販促）'!F467="","",'①7.積算内訳（販促）'!F467)</f>
        <v/>
      </c>
      <c r="G468" s="270" t="str">
        <f>IF('①7.積算内訳（販促）'!G467="","",'①7.積算内訳（販促）'!G467)</f>
        <v/>
      </c>
      <c r="H468" s="656" t="str">
        <f>IF('①7.積算内訳（販促）'!H467="","",'①7.積算内訳（販促）'!H467)</f>
        <v/>
      </c>
      <c r="I468" s="1569" t="str">
        <f>IF('⑦1.活動計画変更（販促）'!C99="選択","",IF('⑦1.活動計画変更（販促）'!C99="変更",'⑦1.活動計画変更（販促）'!C99,IF('⑦1.活動計画変更（販促）'!C99="中止","中止","")))</f>
        <v/>
      </c>
      <c r="J468" s="249" t="s">
        <v>188</v>
      </c>
      <c r="K468" s="250"/>
      <c r="L468" s="270" t="str">
        <f>IF(SUM(M468:O468)=0,"",SUM(M468:O468))</f>
        <v/>
      </c>
      <c r="M468" s="270" t="str">
        <f>IF('⑦2.変更活動積算内訳（販促）'!M468="","",'⑦2.変更活動積算内訳（販促）'!M468)</f>
        <v/>
      </c>
      <c r="N468" s="270" t="str">
        <f>IF('⑦2.変更活動積算内訳（販促）'!N468="","",'⑦2.変更活動積算内訳（販促）'!N468)</f>
        <v/>
      </c>
      <c r="O468" s="270" t="str">
        <f>IF('⑦2.変更活動積算内訳（販促）'!O468="","",'⑦2.変更活動積算内訳（販促）'!O468)</f>
        <v/>
      </c>
      <c r="P468" s="1569" t="str">
        <f>IF('⑧1.活動計画変更（販促）'!C146="選択","",IF('⑧1.活動計画変更（販促）'!C146="変更",'⑧1.活動計画変更（販促）'!C146,IF('⑧1.活動計画変更（販促）'!C146="中止","中止","")))</f>
        <v/>
      </c>
      <c r="Q468" s="249" t="s">
        <v>188</v>
      </c>
      <c r="R468" s="250"/>
      <c r="S468" s="270" t="str">
        <f>IF(SUM(T468:V468)=0,"",SUM(T468:V468))</f>
        <v/>
      </c>
      <c r="T468" s="251" t="str">
        <f>IF(M468="","",IF(P$468="中止","",M468))</f>
        <v/>
      </c>
      <c r="U468" s="251" t="str">
        <f>IF(N468="","",IF(P$468="中止","",N468))</f>
        <v/>
      </c>
      <c r="V468" s="251" t="str">
        <f>IF(O468="","",IF(P$468="中止","",O468))</f>
        <v/>
      </c>
      <c r="W468" s="1186"/>
      <c r="X468" s="1173"/>
      <c r="Y468" s="1174"/>
      <c r="Z468" s="240"/>
      <c r="AA468" s="213"/>
    </row>
    <row r="469" spans="2:27" ht="19.5" hidden="1" customHeight="1">
      <c r="B469" s="1176"/>
      <c r="C469" s="252" t="s">
        <v>189</v>
      </c>
      <c r="D469" s="253"/>
      <c r="E469" s="271">
        <f t="shared" ref="E469:E475" si="334">SUM(F469:H469)</f>
        <v>0</v>
      </c>
      <c r="F469" s="271" t="str">
        <f>IF('①7.積算内訳（販促）'!F468="","",'①7.積算内訳（販促）'!F468)</f>
        <v/>
      </c>
      <c r="G469" s="271" t="str">
        <f>IF('①7.積算内訳（販促）'!G468="","",'①7.積算内訳（販促）'!G468)</f>
        <v/>
      </c>
      <c r="H469" s="657" t="str">
        <f>IF('①7.積算内訳（販促）'!H468="","",'①7.積算内訳（販促）'!H468)</f>
        <v/>
      </c>
      <c r="I469" s="1570"/>
      <c r="J469" s="252" t="s">
        <v>189</v>
      </c>
      <c r="K469" s="253"/>
      <c r="L469" s="271" t="str">
        <f t="shared" ref="L469:L476" si="335">IF(SUM(M469:O469)=0,"",SUM(M469:O469))</f>
        <v/>
      </c>
      <c r="M469" s="271" t="str">
        <f>IF('⑦2.変更活動積算内訳（販促）'!M469="","",'⑦2.変更活動積算内訳（販促）'!M469)</f>
        <v/>
      </c>
      <c r="N469" s="271" t="str">
        <f>IF('⑦2.変更活動積算内訳（販促）'!N469="","",'⑦2.変更活動積算内訳（販促）'!N469)</f>
        <v/>
      </c>
      <c r="O469" s="271" t="str">
        <f>IF('⑦2.変更活動積算内訳（販促）'!O469="","",'⑦2.変更活動積算内訳（販促）'!O469)</f>
        <v/>
      </c>
      <c r="P469" s="1570"/>
      <c r="Q469" s="252" t="s">
        <v>189</v>
      </c>
      <c r="R469" s="253"/>
      <c r="S469" s="271" t="str">
        <f t="shared" ref="S469:S476" si="336">IF(SUM(T469:V469)=0,"",SUM(T469:V469))</f>
        <v/>
      </c>
      <c r="T469" s="254" t="str">
        <f t="shared" ref="T469:T476" si="337">IF(M469="","",IF(P$468="中止","",M469))</f>
        <v/>
      </c>
      <c r="U469" s="254" t="str">
        <f t="shared" ref="U469:U476" si="338">IF(N469="","",IF(P$468="中止","",N469))</f>
        <v/>
      </c>
      <c r="V469" s="254" t="str">
        <f t="shared" ref="V469:V476" si="339">IF(O469="","",IF(P$468="中止","",O469))</f>
        <v/>
      </c>
      <c r="W469" s="1171"/>
      <c r="X469" s="1168"/>
      <c r="Y469" s="1169"/>
      <c r="Z469" s="237"/>
    </row>
    <row r="470" spans="2:27" ht="19.5" hidden="1" customHeight="1">
      <c r="B470" s="1176"/>
      <c r="C470" s="252" t="s">
        <v>190</v>
      </c>
      <c r="D470" s="253"/>
      <c r="E470" s="271">
        <f t="shared" si="334"/>
        <v>0</v>
      </c>
      <c r="F470" s="271" t="str">
        <f>IF('①7.積算内訳（販促）'!F469="","",'①7.積算内訳（販促）'!F469)</f>
        <v/>
      </c>
      <c r="G470" s="271" t="str">
        <f>IF('①7.積算内訳（販促）'!G469="","",'①7.積算内訳（販促）'!G469)</f>
        <v/>
      </c>
      <c r="H470" s="657" t="str">
        <f>IF('①7.積算内訳（販促）'!H469="","",'①7.積算内訳（販促）'!H469)</f>
        <v/>
      </c>
      <c r="I470" s="1570"/>
      <c r="J470" s="252" t="s">
        <v>190</v>
      </c>
      <c r="K470" s="253"/>
      <c r="L470" s="271" t="str">
        <f t="shared" si="335"/>
        <v/>
      </c>
      <c r="M470" s="271" t="str">
        <f>IF('⑦2.変更活動積算内訳（販促）'!M470="","",'⑦2.変更活動積算内訳（販促）'!M470)</f>
        <v/>
      </c>
      <c r="N470" s="271" t="str">
        <f>IF('⑦2.変更活動積算内訳（販促）'!N470="","",'⑦2.変更活動積算内訳（販促）'!N470)</f>
        <v/>
      </c>
      <c r="O470" s="271" t="str">
        <f>IF('⑦2.変更活動積算内訳（販促）'!O470="","",'⑦2.変更活動積算内訳（販促）'!O470)</f>
        <v/>
      </c>
      <c r="P470" s="1570"/>
      <c r="Q470" s="252" t="s">
        <v>190</v>
      </c>
      <c r="R470" s="253"/>
      <c r="S470" s="271" t="str">
        <f t="shared" si="336"/>
        <v/>
      </c>
      <c r="T470" s="254" t="str">
        <f t="shared" si="337"/>
        <v/>
      </c>
      <c r="U470" s="254" t="str">
        <f t="shared" si="338"/>
        <v/>
      </c>
      <c r="V470" s="254" t="str">
        <f t="shared" si="339"/>
        <v/>
      </c>
      <c r="W470" s="1171"/>
      <c r="X470" s="1168"/>
      <c r="Y470" s="1169"/>
      <c r="Z470" s="237"/>
    </row>
    <row r="471" spans="2:27" ht="19.5" hidden="1" customHeight="1">
      <c r="B471" s="1176"/>
      <c r="C471" s="255" t="s">
        <v>191</v>
      </c>
      <c r="D471" s="253"/>
      <c r="E471" s="271">
        <f t="shared" si="334"/>
        <v>0</v>
      </c>
      <c r="F471" s="271" t="str">
        <f>IF('①7.積算内訳（販促）'!F470="","",'①7.積算内訳（販促）'!F470)</f>
        <v/>
      </c>
      <c r="G471" s="271" t="str">
        <f>IF('①7.積算内訳（販促）'!G470="","",'①7.積算内訳（販促）'!G470)</f>
        <v/>
      </c>
      <c r="H471" s="657" t="str">
        <f>IF('①7.積算内訳（販促）'!H470="","",'①7.積算内訳（販促）'!H470)</f>
        <v/>
      </c>
      <c r="I471" s="1570"/>
      <c r="J471" s="255" t="s">
        <v>191</v>
      </c>
      <c r="K471" s="253"/>
      <c r="L471" s="271" t="str">
        <f t="shared" si="335"/>
        <v/>
      </c>
      <c r="M471" s="271" t="str">
        <f>IF('⑦2.変更活動積算内訳（販促）'!M471="","",'⑦2.変更活動積算内訳（販促）'!M471)</f>
        <v/>
      </c>
      <c r="N471" s="271" t="str">
        <f>IF('⑦2.変更活動積算内訳（販促）'!N471="","",'⑦2.変更活動積算内訳（販促）'!N471)</f>
        <v/>
      </c>
      <c r="O471" s="271" t="str">
        <f>IF('⑦2.変更活動積算内訳（販促）'!O471="","",'⑦2.変更活動積算内訳（販促）'!O471)</f>
        <v/>
      </c>
      <c r="P471" s="1570"/>
      <c r="Q471" s="255" t="s">
        <v>191</v>
      </c>
      <c r="R471" s="253"/>
      <c r="S471" s="271" t="str">
        <f t="shared" si="336"/>
        <v/>
      </c>
      <c r="T471" s="254" t="str">
        <f t="shared" si="337"/>
        <v/>
      </c>
      <c r="U471" s="254" t="str">
        <f t="shared" si="338"/>
        <v/>
      </c>
      <c r="V471" s="254" t="str">
        <f t="shared" si="339"/>
        <v/>
      </c>
      <c r="W471" s="1171"/>
      <c r="X471" s="1168"/>
      <c r="Y471" s="1169"/>
      <c r="Z471" s="237"/>
    </row>
    <row r="472" spans="2:27" ht="19.5" hidden="1" customHeight="1">
      <c r="B472" s="1176"/>
      <c r="C472" s="252" t="s">
        <v>192</v>
      </c>
      <c r="D472" s="253"/>
      <c r="E472" s="271">
        <f t="shared" si="334"/>
        <v>0</v>
      </c>
      <c r="F472" s="271" t="str">
        <f>IF('①7.積算内訳（販促）'!F471="","",'①7.積算内訳（販促）'!F471)</f>
        <v/>
      </c>
      <c r="G472" s="271" t="str">
        <f>IF('①7.積算内訳（販促）'!G471="","",'①7.積算内訳（販促）'!G471)</f>
        <v/>
      </c>
      <c r="H472" s="657" t="str">
        <f>IF('①7.積算内訳（販促）'!H471="","",'①7.積算内訳（販促）'!H471)</f>
        <v/>
      </c>
      <c r="I472" s="1570"/>
      <c r="J472" s="252" t="s">
        <v>192</v>
      </c>
      <c r="K472" s="253"/>
      <c r="L472" s="271" t="str">
        <f t="shared" si="335"/>
        <v/>
      </c>
      <c r="M472" s="271" t="str">
        <f>IF('⑦2.変更活動積算内訳（販促）'!M472="","",'⑦2.変更活動積算内訳（販促）'!M472)</f>
        <v/>
      </c>
      <c r="N472" s="271" t="str">
        <f>IF('⑦2.変更活動積算内訳（販促）'!N472="","",'⑦2.変更活動積算内訳（販促）'!N472)</f>
        <v/>
      </c>
      <c r="O472" s="271" t="str">
        <f>IF('⑦2.変更活動積算内訳（販促）'!O472="","",'⑦2.変更活動積算内訳（販促）'!O472)</f>
        <v/>
      </c>
      <c r="P472" s="1570"/>
      <c r="Q472" s="252" t="s">
        <v>192</v>
      </c>
      <c r="R472" s="253"/>
      <c r="S472" s="271" t="str">
        <f t="shared" si="336"/>
        <v/>
      </c>
      <c r="T472" s="254" t="str">
        <f t="shared" si="337"/>
        <v/>
      </c>
      <c r="U472" s="254" t="str">
        <f t="shared" si="338"/>
        <v/>
      </c>
      <c r="V472" s="254" t="str">
        <f t="shared" si="339"/>
        <v/>
      </c>
      <c r="W472" s="1171"/>
      <c r="X472" s="1168"/>
      <c r="Y472" s="1169"/>
      <c r="Z472" s="240"/>
      <c r="AA472" s="213"/>
    </row>
    <row r="473" spans="2:27" ht="19.5" hidden="1" customHeight="1">
      <c r="B473" s="1176"/>
      <c r="C473" s="252" t="s">
        <v>193</v>
      </c>
      <c r="D473" s="253"/>
      <c r="E473" s="271">
        <f t="shared" si="334"/>
        <v>0</v>
      </c>
      <c r="F473" s="658" t="str">
        <f>IF('①7.積算内訳（販促）'!F472="","",'①7.積算内訳（販促）'!F472)</f>
        <v/>
      </c>
      <c r="G473" s="658" t="str">
        <f>IF('①7.積算内訳（販促）'!G472="","",'①7.積算内訳（販促）'!G472)</f>
        <v/>
      </c>
      <c r="H473" s="657" t="str">
        <f>IF('①7.積算内訳（販促）'!H472="","",'①7.積算内訳（販促）'!H472)</f>
        <v/>
      </c>
      <c r="I473" s="1570"/>
      <c r="J473" s="252" t="s">
        <v>193</v>
      </c>
      <c r="K473" s="253"/>
      <c r="L473" s="271" t="str">
        <f t="shared" si="335"/>
        <v/>
      </c>
      <c r="M473" s="658" t="str">
        <f>IF('⑦2.変更活動積算内訳（販促）'!M473="","",'⑦2.変更活動積算内訳（販促）'!M473)</f>
        <v/>
      </c>
      <c r="N473" s="658" t="str">
        <f>IF('⑦2.変更活動積算内訳（販促）'!N473="","",'⑦2.変更活動積算内訳（販促）'!N473)</f>
        <v/>
      </c>
      <c r="O473" s="658" t="str">
        <f>IF('⑦2.変更活動積算内訳（販促）'!O473="","",'⑦2.変更活動積算内訳（販促）'!O473)</f>
        <v/>
      </c>
      <c r="P473" s="1570"/>
      <c r="Q473" s="252" t="s">
        <v>193</v>
      </c>
      <c r="R473" s="253"/>
      <c r="S473" s="271" t="str">
        <f t="shared" si="336"/>
        <v/>
      </c>
      <c r="T473" s="256" t="str">
        <f t="shared" si="337"/>
        <v/>
      </c>
      <c r="U473" s="256" t="str">
        <f t="shared" si="338"/>
        <v/>
      </c>
      <c r="V473" s="256" t="str">
        <f t="shared" si="339"/>
        <v/>
      </c>
      <c r="W473" s="1171"/>
      <c r="X473" s="1168"/>
      <c r="Y473" s="1169"/>
      <c r="Z473" s="240"/>
      <c r="AA473" s="213"/>
    </row>
    <row r="474" spans="2:27" ht="19.5" hidden="1" customHeight="1">
      <c r="B474" s="1176"/>
      <c r="C474" s="257" t="s">
        <v>194</v>
      </c>
      <c r="D474" s="253"/>
      <c r="E474" s="271">
        <f t="shared" si="334"/>
        <v>0</v>
      </c>
      <c r="F474" s="271" t="str">
        <f>IF('①7.積算内訳（販促）'!F473="","",'①7.積算内訳（販促）'!F473)</f>
        <v/>
      </c>
      <c r="G474" s="271" t="str">
        <f>IF('①7.積算内訳（販促）'!G473="","",'①7.積算内訳（販促）'!G473)</f>
        <v/>
      </c>
      <c r="H474" s="657" t="str">
        <f>IF('①7.積算内訳（販促）'!H473="","",'①7.積算内訳（販促）'!H473)</f>
        <v/>
      </c>
      <c r="I474" s="1570"/>
      <c r="J474" s="257" t="s">
        <v>194</v>
      </c>
      <c r="K474" s="253"/>
      <c r="L474" s="271" t="str">
        <f t="shared" si="335"/>
        <v/>
      </c>
      <c r="M474" s="271" t="str">
        <f>IF('⑦2.変更活動積算内訳（販促）'!M474="","",'⑦2.変更活動積算内訳（販促）'!M474)</f>
        <v/>
      </c>
      <c r="N474" s="271" t="str">
        <f>IF('⑦2.変更活動積算内訳（販促）'!N474="","",'⑦2.変更活動積算内訳（販促）'!N474)</f>
        <v/>
      </c>
      <c r="O474" s="271" t="str">
        <f>IF('⑦2.変更活動積算内訳（販促）'!O474="","",'⑦2.変更活動積算内訳（販促）'!O474)</f>
        <v/>
      </c>
      <c r="P474" s="1570"/>
      <c r="Q474" s="257" t="s">
        <v>194</v>
      </c>
      <c r="R474" s="253"/>
      <c r="S474" s="271" t="str">
        <f t="shared" si="336"/>
        <v/>
      </c>
      <c r="T474" s="254" t="str">
        <f t="shared" si="337"/>
        <v/>
      </c>
      <c r="U474" s="254" t="str">
        <f t="shared" si="338"/>
        <v/>
      </c>
      <c r="V474" s="254" t="str">
        <f t="shared" si="339"/>
        <v/>
      </c>
      <c r="W474" s="1171"/>
      <c r="X474" s="1168"/>
      <c r="Y474" s="1169"/>
      <c r="Z474" s="240"/>
      <c r="AA474" s="213"/>
    </row>
    <row r="475" spans="2:27" ht="19.5" hidden="1" customHeight="1">
      <c r="B475" s="1176"/>
      <c r="C475" s="252" t="s">
        <v>195</v>
      </c>
      <c r="D475" s="253"/>
      <c r="E475" s="271">
        <f t="shared" si="334"/>
        <v>0</v>
      </c>
      <c r="F475" s="271" t="str">
        <f>IF('①7.積算内訳（販促）'!F474="","",'①7.積算内訳（販促）'!F474)</f>
        <v/>
      </c>
      <c r="G475" s="271" t="str">
        <f>IF('①7.積算内訳（販促）'!G474="","",'①7.積算内訳（販促）'!G474)</f>
        <v/>
      </c>
      <c r="H475" s="657" t="str">
        <f>IF('①7.積算内訳（販促）'!H474="","",'①7.積算内訳（販促）'!H474)</f>
        <v/>
      </c>
      <c r="I475" s="1570"/>
      <c r="J475" s="252" t="s">
        <v>195</v>
      </c>
      <c r="K475" s="253"/>
      <c r="L475" s="271" t="str">
        <f t="shared" si="335"/>
        <v/>
      </c>
      <c r="M475" s="271" t="str">
        <f>IF('⑦2.変更活動積算内訳（販促）'!M475="","",'⑦2.変更活動積算内訳（販促）'!M475)</f>
        <v/>
      </c>
      <c r="N475" s="271" t="str">
        <f>IF('⑦2.変更活動積算内訳（販促）'!N475="","",'⑦2.変更活動積算内訳（販促）'!N475)</f>
        <v/>
      </c>
      <c r="O475" s="271" t="str">
        <f>IF('⑦2.変更活動積算内訳（販促）'!O475="","",'⑦2.変更活動積算内訳（販促）'!O475)</f>
        <v/>
      </c>
      <c r="P475" s="1570"/>
      <c r="Q475" s="252" t="s">
        <v>195</v>
      </c>
      <c r="R475" s="253"/>
      <c r="S475" s="271" t="str">
        <f t="shared" si="336"/>
        <v/>
      </c>
      <c r="T475" s="254" t="str">
        <f t="shared" si="337"/>
        <v/>
      </c>
      <c r="U475" s="254" t="str">
        <f t="shared" si="338"/>
        <v/>
      </c>
      <c r="V475" s="254" t="str">
        <f t="shared" si="339"/>
        <v/>
      </c>
      <c r="W475" s="1171"/>
      <c r="X475" s="1168"/>
      <c r="Y475" s="1169"/>
      <c r="Z475" s="240"/>
      <c r="AA475" s="213"/>
    </row>
    <row r="476" spans="2:27" ht="19.5" hidden="1" customHeight="1" thickBot="1">
      <c r="B476" s="1177"/>
      <c r="C476" s="258" t="s">
        <v>196</v>
      </c>
      <c r="D476" s="662" t="str">
        <f>IF('①7.積算内訳（販促）'!D475="","",'①7.積算内訳（販促）'!D475)</f>
        <v/>
      </c>
      <c r="E476" s="277">
        <f>SUM(F476:H476)</f>
        <v>0</v>
      </c>
      <c r="F476" s="272" t="str">
        <f>IF('①7.積算内訳（販促）'!F475="","",'①7.積算内訳（販促）'!F475)</f>
        <v/>
      </c>
      <c r="G476" s="272" t="str">
        <f>IF('①7.積算内訳（販促）'!G475="","",'①7.積算内訳（販促）'!G475)</f>
        <v/>
      </c>
      <c r="H476" s="659" t="str">
        <f>IF('①7.積算内訳（販促）'!H475="","",'①7.積算内訳（販促）'!H475)</f>
        <v/>
      </c>
      <c r="I476" s="1571"/>
      <c r="J476" s="258" t="s">
        <v>196</v>
      </c>
      <c r="K476" s="259"/>
      <c r="L476" s="277" t="str">
        <f t="shared" si="335"/>
        <v/>
      </c>
      <c r="M476" s="272" t="str">
        <f>IF('⑦2.変更活動積算内訳（販促）'!M476="","",'⑦2.変更活動積算内訳（販促）'!M476)</f>
        <v/>
      </c>
      <c r="N476" s="272" t="str">
        <f>IF('⑦2.変更活動積算内訳（販促）'!N476="","",'⑦2.変更活動積算内訳（販促）'!N476)</f>
        <v/>
      </c>
      <c r="O476" s="272" t="str">
        <f>IF('⑦2.変更活動積算内訳（販促）'!O476="","",'⑦2.変更活動積算内訳（販促）'!O476)</f>
        <v/>
      </c>
      <c r="P476" s="1571"/>
      <c r="Q476" s="258" t="s">
        <v>196</v>
      </c>
      <c r="R476" s="259"/>
      <c r="S476" s="272" t="str">
        <f t="shared" si="336"/>
        <v/>
      </c>
      <c r="T476" s="260" t="str">
        <f t="shared" si="337"/>
        <v/>
      </c>
      <c r="U476" s="260" t="str">
        <f t="shared" si="338"/>
        <v/>
      </c>
      <c r="V476" s="260" t="str">
        <f t="shared" si="339"/>
        <v/>
      </c>
      <c r="W476" s="1171"/>
      <c r="X476" s="1203"/>
      <c r="Y476" s="1204"/>
      <c r="Z476" s="240"/>
      <c r="AA476" s="213"/>
    </row>
    <row r="477" spans="2:27" ht="37.5" hidden="1" customHeight="1">
      <c r="B477" s="268" t="str">
        <f>IF('①4.事業内容（販促）'!B52="","",'①4.事業内容（販促）'!B52)</f>
        <v/>
      </c>
      <c r="C477" s="1199" t="str">
        <f>IF('①4.事業内容（販促）'!C52="","",'①4.事業内容（販促）'!C52)</f>
        <v/>
      </c>
      <c r="D477" s="1200"/>
      <c r="E477" s="269">
        <f>SUM(E478:E486)</f>
        <v>0</v>
      </c>
      <c r="F477" s="269">
        <f>SUM(F478:F486)</f>
        <v>0</v>
      </c>
      <c r="G477" s="269">
        <f>SUM(G478:G486)</f>
        <v>0</v>
      </c>
      <c r="H477" s="661">
        <f>SUM(H478:H486)</f>
        <v>0</v>
      </c>
      <c r="I477" s="664" t="str">
        <f>IF(B477="","",IF(I478="中止","",B477))</f>
        <v/>
      </c>
      <c r="J477" s="1199" t="str">
        <f t="shared" ref="J477" si="340">IF(C477="","",IF(J478="中止","",C477))</f>
        <v/>
      </c>
      <c r="K477" s="1200" t="str">
        <f t="shared" ref="K477" si="341">IF(D477="","",IF(K478="中止","",D477))</f>
        <v/>
      </c>
      <c r="L477" s="269" t="str">
        <f>IF(SUM(L478:L486)=0,"",SUM(L478:L486))</f>
        <v/>
      </c>
      <c r="M477" s="269" t="str">
        <f>IF(SUM(M478:M486)=0,"",SUM(M478:M486))</f>
        <v/>
      </c>
      <c r="N477" s="269" t="str">
        <f>IF(SUM(N478:N486)=0,"",SUM(N478:N486))</f>
        <v/>
      </c>
      <c r="O477" s="269" t="str">
        <f>IF(SUM(O478:O486)=0,"",SUM(O478:O486))</f>
        <v/>
      </c>
      <c r="P477" s="664" t="str">
        <f>IF(I477="","",IF('⑧1.活動計画変更（販促）'!B478="報告済","報告済",I477))</f>
        <v/>
      </c>
      <c r="Q477" s="1187" t="str">
        <f>IF(J477="","",IF('⑧1.活動計画変更（販促）'!C149="変更",'⑧1.活動計画変更（販促）'!D149,IF('⑧1.活動計画変更（販促）'!C149="中止","",'⑧2.変更活動積算内訳（販促）'!J477)))</f>
        <v/>
      </c>
      <c r="R477" s="1188"/>
      <c r="S477" s="269" t="str">
        <f>IF(SUM(S478:S486)=0,"",SUM(S478:S486))</f>
        <v/>
      </c>
      <c r="T477" s="269" t="str">
        <f>IF(SUM(T478:T486)=0,"",SUM(T478:T486))</f>
        <v/>
      </c>
      <c r="U477" s="269" t="str">
        <f>IF(SUM(U478:U486)=0,"",SUM(U478:U486))</f>
        <v/>
      </c>
      <c r="V477" s="269" t="str">
        <f>IF(SUM(V478:V486)=0,"",SUM(V478:V486))</f>
        <v/>
      </c>
      <c r="W477" s="263"/>
      <c r="X477" s="1201"/>
      <c r="Y477" s="1202"/>
      <c r="Z477" s="237"/>
    </row>
    <row r="478" spans="2:27" ht="19.5" hidden="1" customHeight="1">
      <c r="B478" s="1175"/>
      <c r="C478" s="249" t="s">
        <v>188</v>
      </c>
      <c r="D478" s="250"/>
      <c r="E478" s="270">
        <f>SUM(F478:H478)</f>
        <v>0</v>
      </c>
      <c r="F478" s="270" t="str">
        <f>IF('①7.積算内訳（販促）'!F477="","",'①7.積算内訳（販促）'!F477)</f>
        <v/>
      </c>
      <c r="G478" s="270" t="str">
        <f>IF('①7.積算内訳（販促）'!G477="","",'①7.積算内訳（販促）'!G477)</f>
        <v/>
      </c>
      <c r="H478" s="656" t="str">
        <f>IF('①7.積算内訳（販促）'!H477="","",'①7.積算内訳（販促）'!H477)</f>
        <v/>
      </c>
      <c r="I478" s="1569" t="str">
        <f>IF('⑦1.活動計画変更（販促）'!C101="選択","",IF('⑦1.活動計画変更（販促）'!C101="変更",'⑦1.活動計画変更（販促）'!C101,IF('⑦1.活動計画変更（販促）'!C101="中止","中止","")))</f>
        <v/>
      </c>
      <c r="J478" s="249" t="s">
        <v>188</v>
      </c>
      <c r="K478" s="250"/>
      <c r="L478" s="270" t="str">
        <f>IF(SUM(M478:O478)=0,"",SUM(M478:O478))</f>
        <v/>
      </c>
      <c r="M478" s="270" t="str">
        <f>IF('⑦2.変更活動積算内訳（販促）'!M478="","",'⑦2.変更活動積算内訳（販促）'!M478)</f>
        <v/>
      </c>
      <c r="N478" s="270" t="str">
        <f>IF('⑦2.変更活動積算内訳（販促）'!N478="","",'⑦2.変更活動積算内訳（販促）'!N478)</f>
        <v/>
      </c>
      <c r="O478" s="270" t="str">
        <f>IF('⑦2.変更活動積算内訳（販促）'!O478="","",'⑦2.変更活動積算内訳（販促）'!O478)</f>
        <v/>
      </c>
      <c r="P478" s="1569" t="str">
        <f>IF('⑧1.活動計画変更（販促）'!C149="選択","",IF('⑧1.活動計画変更（販促）'!C149="変更",'⑧1.活動計画変更（販促）'!C149,IF('⑧1.活動計画変更（販促）'!C149="中止","中止","")))</f>
        <v/>
      </c>
      <c r="Q478" s="249" t="s">
        <v>188</v>
      </c>
      <c r="R478" s="250"/>
      <c r="S478" s="270" t="str">
        <f>IF(SUM(T478:V478)=0,"",SUM(T478:V478))</f>
        <v/>
      </c>
      <c r="T478" s="251" t="str">
        <f>IF(M478="","",IF(P$478="中止","",M478))</f>
        <v/>
      </c>
      <c r="U478" s="251" t="str">
        <f>IF(N478="","",IF(P$478="中止","",N478))</f>
        <v/>
      </c>
      <c r="V478" s="251" t="str">
        <f>IF(O478="","",IF(P$478="中止","",O478))</f>
        <v/>
      </c>
      <c r="W478" s="1186"/>
      <c r="X478" s="1173"/>
      <c r="Y478" s="1174"/>
      <c r="Z478" s="240"/>
      <c r="AA478" s="213"/>
    </row>
    <row r="479" spans="2:27" ht="19.5" hidden="1" customHeight="1">
      <c r="B479" s="1176"/>
      <c r="C479" s="252" t="s">
        <v>189</v>
      </c>
      <c r="D479" s="253"/>
      <c r="E479" s="271">
        <f t="shared" ref="E479:E485" si="342">SUM(F479:H479)</f>
        <v>0</v>
      </c>
      <c r="F479" s="271" t="str">
        <f>IF('①7.積算内訳（販促）'!F478="","",'①7.積算内訳（販促）'!F478)</f>
        <v/>
      </c>
      <c r="G479" s="271" t="str">
        <f>IF('①7.積算内訳（販促）'!G478="","",'①7.積算内訳（販促）'!G478)</f>
        <v/>
      </c>
      <c r="H479" s="657" t="str">
        <f>IF('①7.積算内訳（販促）'!H478="","",'①7.積算内訳（販促）'!H478)</f>
        <v/>
      </c>
      <c r="I479" s="1570"/>
      <c r="J479" s="252" t="s">
        <v>189</v>
      </c>
      <c r="K479" s="253"/>
      <c r="L479" s="271" t="str">
        <f t="shared" ref="L479:L486" si="343">IF(SUM(M479:O479)=0,"",SUM(M479:O479))</f>
        <v/>
      </c>
      <c r="M479" s="271" t="str">
        <f>IF('⑦2.変更活動積算内訳（販促）'!M479="","",'⑦2.変更活動積算内訳（販促）'!M479)</f>
        <v/>
      </c>
      <c r="N479" s="271" t="str">
        <f>IF('⑦2.変更活動積算内訳（販促）'!N479="","",'⑦2.変更活動積算内訳（販促）'!N479)</f>
        <v/>
      </c>
      <c r="O479" s="271" t="str">
        <f>IF('⑦2.変更活動積算内訳（販促）'!O479="","",'⑦2.変更活動積算内訳（販促）'!O479)</f>
        <v/>
      </c>
      <c r="P479" s="1570"/>
      <c r="Q479" s="252" t="s">
        <v>189</v>
      </c>
      <c r="R479" s="253"/>
      <c r="S479" s="271" t="str">
        <f t="shared" ref="S479:S486" si="344">IF(SUM(T479:V479)=0,"",SUM(T479:V479))</f>
        <v/>
      </c>
      <c r="T479" s="254" t="str">
        <f t="shared" ref="T479:T486" si="345">IF(M479="","",IF(P$478="中止","",M479))</f>
        <v/>
      </c>
      <c r="U479" s="254" t="str">
        <f t="shared" ref="U479:U486" si="346">IF(N479="","",IF(P$478="中止","",N479))</f>
        <v/>
      </c>
      <c r="V479" s="254" t="str">
        <f t="shared" ref="V479:V486" si="347">IF(O479="","",IF(P$478="中止","",O479))</f>
        <v/>
      </c>
      <c r="W479" s="1171"/>
      <c r="X479" s="1168"/>
      <c r="Y479" s="1169"/>
      <c r="Z479" s="237"/>
    </row>
    <row r="480" spans="2:27" ht="19.5" hidden="1" customHeight="1">
      <c r="B480" s="1176"/>
      <c r="C480" s="252" t="s">
        <v>190</v>
      </c>
      <c r="D480" s="253"/>
      <c r="E480" s="271">
        <f t="shared" si="342"/>
        <v>0</v>
      </c>
      <c r="F480" s="271" t="str">
        <f>IF('①7.積算内訳（販促）'!F479="","",'①7.積算内訳（販促）'!F479)</f>
        <v/>
      </c>
      <c r="G480" s="271" t="str">
        <f>IF('①7.積算内訳（販促）'!G479="","",'①7.積算内訳（販促）'!G479)</f>
        <v/>
      </c>
      <c r="H480" s="657" t="str">
        <f>IF('①7.積算内訳（販促）'!H479="","",'①7.積算内訳（販促）'!H479)</f>
        <v/>
      </c>
      <c r="I480" s="1570"/>
      <c r="J480" s="252" t="s">
        <v>190</v>
      </c>
      <c r="K480" s="253"/>
      <c r="L480" s="271" t="str">
        <f t="shared" si="343"/>
        <v/>
      </c>
      <c r="M480" s="271" t="str">
        <f>IF('⑦2.変更活動積算内訳（販促）'!M480="","",'⑦2.変更活動積算内訳（販促）'!M480)</f>
        <v/>
      </c>
      <c r="N480" s="271" t="str">
        <f>IF('⑦2.変更活動積算内訳（販促）'!N480="","",'⑦2.変更活動積算内訳（販促）'!N480)</f>
        <v/>
      </c>
      <c r="O480" s="271" t="str">
        <f>IF('⑦2.変更活動積算内訳（販促）'!O480="","",'⑦2.変更活動積算内訳（販促）'!O480)</f>
        <v/>
      </c>
      <c r="P480" s="1570"/>
      <c r="Q480" s="252" t="s">
        <v>190</v>
      </c>
      <c r="R480" s="253"/>
      <c r="S480" s="271" t="str">
        <f t="shared" si="344"/>
        <v/>
      </c>
      <c r="T480" s="254" t="str">
        <f t="shared" si="345"/>
        <v/>
      </c>
      <c r="U480" s="254" t="str">
        <f t="shared" si="346"/>
        <v/>
      </c>
      <c r="V480" s="254" t="str">
        <f t="shared" si="347"/>
        <v/>
      </c>
      <c r="W480" s="1171"/>
      <c r="X480" s="1168"/>
      <c r="Y480" s="1169"/>
      <c r="Z480" s="237"/>
    </row>
    <row r="481" spans="2:27" ht="19.5" hidden="1" customHeight="1">
      <c r="B481" s="1176"/>
      <c r="C481" s="255" t="s">
        <v>191</v>
      </c>
      <c r="D481" s="253"/>
      <c r="E481" s="271">
        <f t="shared" si="342"/>
        <v>0</v>
      </c>
      <c r="F481" s="271" t="str">
        <f>IF('①7.積算内訳（販促）'!F480="","",'①7.積算内訳（販促）'!F480)</f>
        <v/>
      </c>
      <c r="G481" s="271" t="str">
        <f>IF('①7.積算内訳（販促）'!G480="","",'①7.積算内訳（販促）'!G480)</f>
        <v/>
      </c>
      <c r="H481" s="657" t="str">
        <f>IF('①7.積算内訳（販促）'!H480="","",'①7.積算内訳（販促）'!H480)</f>
        <v/>
      </c>
      <c r="I481" s="1570"/>
      <c r="J481" s="255" t="s">
        <v>191</v>
      </c>
      <c r="K481" s="253"/>
      <c r="L481" s="271" t="str">
        <f t="shared" si="343"/>
        <v/>
      </c>
      <c r="M481" s="271" t="str">
        <f>IF('⑦2.変更活動積算内訳（販促）'!M481="","",'⑦2.変更活動積算内訳（販促）'!M481)</f>
        <v/>
      </c>
      <c r="N481" s="271" t="str">
        <f>IF('⑦2.変更活動積算内訳（販促）'!N481="","",'⑦2.変更活動積算内訳（販促）'!N481)</f>
        <v/>
      </c>
      <c r="O481" s="271" t="str">
        <f>IF('⑦2.変更活動積算内訳（販促）'!O481="","",'⑦2.変更活動積算内訳（販促）'!O481)</f>
        <v/>
      </c>
      <c r="P481" s="1570"/>
      <c r="Q481" s="255" t="s">
        <v>191</v>
      </c>
      <c r="R481" s="253"/>
      <c r="S481" s="271" t="str">
        <f t="shared" si="344"/>
        <v/>
      </c>
      <c r="T481" s="254" t="str">
        <f t="shared" si="345"/>
        <v/>
      </c>
      <c r="U481" s="254" t="str">
        <f t="shared" si="346"/>
        <v/>
      </c>
      <c r="V481" s="254" t="str">
        <f t="shared" si="347"/>
        <v/>
      </c>
      <c r="W481" s="1171"/>
      <c r="X481" s="1168"/>
      <c r="Y481" s="1169"/>
      <c r="Z481" s="237"/>
    </row>
    <row r="482" spans="2:27" ht="19.5" hidden="1" customHeight="1">
      <c r="B482" s="1176"/>
      <c r="C482" s="252" t="s">
        <v>192</v>
      </c>
      <c r="D482" s="253"/>
      <c r="E482" s="271">
        <f t="shared" si="342"/>
        <v>0</v>
      </c>
      <c r="F482" s="271" t="str">
        <f>IF('①7.積算内訳（販促）'!F481="","",'①7.積算内訳（販促）'!F481)</f>
        <v/>
      </c>
      <c r="G482" s="271" t="str">
        <f>IF('①7.積算内訳（販促）'!G481="","",'①7.積算内訳（販促）'!G481)</f>
        <v/>
      </c>
      <c r="H482" s="657" t="str">
        <f>IF('①7.積算内訳（販促）'!H481="","",'①7.積算内訳（販促）'!H481)</f>
        <v/>
      </c>
      <c r="I482" s="1570"/>
      <c r="J482" s="252" t="s">
        <v>192</v>
      </c>
      <c r="K482" s="253"/>
      <c r="L482" s="271" t="str">
        <f t="shared" si="343"/>
        <v/>
      </c>
      <c r="M482" s="271" t="str">
        <f>IF('⑦2.変更活動積算内訳（販促）'!M482="","",'⑦2.変更活動積算内訳（販促）'!M482)</f>
        <v/>
      </c>
      <c r="N482" s="271" t="str">
        <f>IF('⑦2.変更活動積算内訳（販促）'!N482="","",'⑦2.変更活動積算内訳（販促）'!N482)</f>
        <v/>
      </c>
      <c r="O482" s="271" t="str">
        <f>IF('⑦2.変更活動積算内訳（販促）'!O482="","",'⑦2.変更活動積算内訳（販促）'!O482)</f>
        <v/>
      </c>
      <c r="P482" s="1570"/>
      <c r="Q482" s="252" t="s">
        <v>192</v>
      </c>
      <c r="R482" s="253"/>
      <c r="S482" s="271" t="str">
        <f t="shared" si="344"/>
        <v/>
      </c>
      <c r="T482" s="254" t="str">
        <f t="shared" si="345"/>
        <v/>
      </c>
      <c r="U482" s="254" t="str">
        <f t="shared" si="346"/>
        <v/>
      </c>
      <c r="V482" s="254" t="str">
        <f t="shared" si="347"/>
        <v/>
      </c>
      <c r="W482" s="1171"/>
      <c r="X482" s="1168"/>
      <c r="Y482" s="1169"/>
      <c r="Z482" s="240"/>
      <c r="AA482" s="213"/>
    </row>
    <row r="483" spans="2:27" ht="19.5" hidden="1" customHeight="1">
      <c r="B483" s="1176"/>
      <c r="C483" s="252" t="s">
        <v>193</v>
      </c>
      <c r="D483" s="253"/>
      <c r="E483" s="271">
        <f t="shared" si="342"/>
        <v>0</v>
      </c>
      <c r="F483" s="658" t="str">
        <f>IF('①7.積算内訳（販促）'!F482="","",'①7.積算内訳（販促）'!F482)</f>
        <v/>
      </c>
      <c r="G483" s="658" t="str">
        <f>IF('①7.積算内訳（販促）'!G482="","",'①7.積算内訳（販促）'!G482)</f>
        <v/>
      </c>
      <c r="H483" s="657" t="str">
        <f>IF('①7.積算内訳（販促）'!H482="","",'①7.積算内訳（販促）'!H482)</f>
        <v/>
      </c>
      <c r="I483" s="1570"/>
      <c r="J483" s="252" t="s">
        <v>193</v>
      </c>
      <c r="K483" s="253"/>
      <c r="L483" s="271" t="str">
        <f t="shared" si="343"/>
        <v/>
      </c>
      <c r="M483" s="658" t="str">
        <f>IF('⑦2.変更活動積算内訳（販促）'!M483="","",'⑦2.変更活動積算内訳（販促）'!M483)</f>
        <v/>
      </c>
      <c r="N483" s="658" t="str">
        <f>IF('⑦2.変更活動積算内訳（販促）'!N483="","",'⑦2.変更活動積算内訳（販促）'!N483)</f>
        <v/>
      </c>
      <c r="O483" s="658" t="str">
        <f>IF('⑦2.変更活動積算内訳（販促）'!O483="","",'⑦2.変更活動積算内訳（販促）'!O483)</f>
        <v/>
      </c>
      <c r="P483" s="1570"/>
      <c r="Q483" s="252" t="s">
        <v>193</v>
      </c>
      <c r="R483" s="253"/>
      <c r="S483" s="271" t="str">
        <f t="shared" si="344"/>
        <v/>
      </c>
      <c r="T483" s="256" t="str">
        <f t="shared" si="345"/>
        <v/>
      </c>
      <c r="U483" s="256" t="str">
        <f t="shared" si="346"/>
        <v/>
      </c>
      <c r="V483" s="256" t="str">
        <f t="shared" si="347"/>
        <v/>
      </c>
      <c r="W483" s="1171"/>
      <c r="X483" s="1191"/>
      <c r="Y483" s="1192"/>
      <c r="Z483" s="240"/>
      <c r="AA483" s="213"/>
    </row>
    <row r="484" spans="2:27" ht="19.5" hidden="1" customHeight="1">
      <c r="B484" s="1176"/>
      <c r="C484" s="257" t="s">
        <v>194</v>
      </c>
      <c r="D484" s="253"/>
      <c r="E484" s="271">
        <f t="shared" si="342"/>
        <v>0</v>
      </c>
      <c r="F484" s="271" t="str">
        <f>IF('①7.積算内訳（販促）'!F483="","",'①7.積算内訳（販促）'!F483)</f>
        <v/>
      </c>
      <c r="G484" s="271" t="str">
        <f>IF('①7.積算内訳（販促）'!G483="","",'①7.積算内訳（販促）'!G483)</f>
        <v/>
      </c>
      <c r="H484" s="657" t="str">
        <f>IF('①7.積算内訳（販促）'!H483="","",'①7.積算内訳（販促）'!H483)</f>
        <v/>
      </c>
      <c r="I484" s="1570"/>
      <c r="J484" s="257" t="s">
        <v>194</v>
      </c>
      <c r="K484" s="253"/>
      <c r="L484" s="271" t="str">
        <f t="shared" si="343"/>
        <v/>
      </c>
      <c r="M484" s="271" t="str">
        <f>IF('⑦2.変更活動積算内訳（販促）'!M484="","",'⑦2.変更活動積算内訳（販促）'!M484)</f>
        <v/>
      </c>
      <c r="N484" s="271" t="str">
        <f>IF('⑦2.変更活動積算内訳（販促）'!N484="","",'⑦2.変更活動積算内訳（販促）'!N484)</f>
        <v/>
      </c>
      <c r="O484" s="271" t="str">
        <f>IF('⑦2.変更活動積算内訳（販促）'!O484="","",'⑦2.変更活動積算内訳（販促）'!O484)</f>
        <v/>
      </c>
      <c r="P484" s="1570"/>
      <c r="Q484" s="257" t="s">
        <v>194</v>
      </c>
      <c r="R484" s="253"/>
      <c r="S484" s="271" t="str">
        <f t="shared" si="344"/>
        <v/>
      </c>
      <c r="T484" s="254" t="str">
        <f t="shared" si="345"/>
        <v/>
      </c>
      <c r="U484" s="254" t="str">
        <f t="shared" si="346"/>
        <v/>
      </c>
      <c r="V484" s="254" t="str">
        <f t="shared" si="347"/>
        <v/>
      </c>
      <c r="W484" s="1171"/>
      <c r="X484" s="1168"/>
      <c r="Y484" s="1169"/>
      <c r="Z484" s="240"/>
      <c r="AA484" s="213"/>
    </row>
    <row r="485" spans="2:27" ht="19.5" hidden="1" customHeight="1">
      <c r="B485" s="1176"/>
      <c r="C485" s="252" t="s">
        <v>195</v>
      </c>
      <c r="D485" s="253"/>
      <c r="E485" s="271">
        <f t="shared" si="342"/>
        <v>0</v>
      </c>
      <c r="F485" s="271" t="str">
        <f>IF('①7.積算内訳（販促）'!F484="","",'①7.積算内訳（販促）'!F484)</f>
        <v/>
      </c>
      <c r="G485" s="271" t="str">
        <f>IF('①7.積算内訳（販促）'!G484="","",'①7.積算内訳（販促）'!G484)</f>
        <v/>
      </c>
      <c r="H485" s="657" t="str">
        <f>IF('①7.積算内訳（販促）'!H484="","",'①7.積算内訳（販促）'!H484)</f>
        <v/>
      </c>
      <c r="I485" s="1570"/>
      <c r="J485" s="252" t="s">
        <v>195</v>
      </c>
      <c r="K485" s="253"/>
      <c r="L485" s="271" t="str">
        <f t="shared" si="343"/>
        <v/>
      </c>
      <c r="M485" s="271" t="str">
        <f>IF('⑦2.変更活動積算内訳（販促）'!M485="","",'⑦2.変更活動積算内訳（販促）'!M485)</f>
        <v/>
      </c>
      <c r="N485" s="271" t="str">
        <f>IF('⑦2.変更活動積算内訳（販促）'!N485="","",'⑦2.変更活動積算内訳（販促）'!N485)</f>
        <v/>
      </c>
      <c r="O485" s="271" t="str">
        <f>IF('⑦2.変更活動積算内訳（販促）'!O485="","",'⑦2.変更活動積算内訳（販促）'!O485)</f>
        <v/>
      </c>
      <c r="P485" s="1570"/>
      <c r="Q485" s="252" t="s">
        <v>195</v>
      </c>
      <c r="R485" s="253"/>
      <c r="S485" s="271" t="str">
        <f t="shared" si="344"/>
        <v/>
      </c>
      <c r="T485" s="254" t="str">
        <f t="shared" si="345"/>
        <v/>
      </c>
      <c r="U485" s="254" t="str">
        <f t="shared" si="346"/>
        <v/>
      </c>
      <c r="V485" s="254" t="str">
        <f t="shared" si="347"/>
        <v/>
      </c>
      <c r="W485" s="1171"/>
      <c r="X485" s="1168"/>
      <c r="Y485" s="1169"/>
      <c r="Z485" s="240"/>
      <c r="AA485" s="213"/>
    </row>
    <row r="486" spans="2:27" ht="19.5" hidden="1" customHeight="1" thickBot="1">
      <c r="B486" s="1177"/>
      <c r="C486" s="258" t="s">
        <v>196</v>
      </c>
      <c r="D486" s="662" t="str">
        <f>IF('①7.積算内訳（販促）'!D485="","",'①7.積算内訳（販促）'!D485)</f>
        <v/>
      </c>
      <c r="E486" s="272">
        <f>SUM(F486:H486)</f>
        <v>0</v>
      </c>
      <c r="F486" s="272" t="str">
        <f>IF('①7.積算内訳（販促）'!F485="","",'①7.積算内訳（販促）'!F485)</f>
        <v/>
      </c>
      <c r="G486" s="272" t="str">
        <f>IF('①7.積算内訳（販促）'!G485="","",'①7.積算内訳（販促）'!G485)</f>
        <v/>
      </c>
      <c r="H486" s="659" t="str">
        <f>IF('①7.積算内訳（販促）'!H485="","",'①7.積算内訳（販促）'!H485)</f>
        <v/>
      </c>
      <c r="I486" s="1571"/>
      <c r="J486" s="258" t="s">
        <v>196</v>
      </c>
      <c r="K486" s="259"/>
      <c r="L486" s="272" t="str">
        <f t="shared" si="343"/>
        <v/>
      </c>
      <c r="M486" s="272" t="str">
        <f>IF('⑦2.変更活動積算内訳（販促）'!M486="","",'⑦2.変更活動積算内訳（販促）'!M486)</f>
        <v/>
      </c>
      <c r="N486" s="272" t="str">
        <f>IF('⑦2.変更活動積算内訳（販促）'!N486="","",'⑦2.変更活動積算内訳（販促）'!N486)</f>
        <v/>
      </c>
      <c r="O486" s="272" t="str">
        <f>IF('⑦2.変更活動積算内訳（販促）'!O486="","",'⑦2.変更活動積算内訳（販促）'!O486)</f>
        <v/>
      </c>
      <c r="P486" s="1571"/>
      <c r="Q486" s="258" t="s">
        <v>196</v>
      </c>
      <c r="R486" s="259"/>
      <c r="S486" s="272" t="str">
        <f t="shared" si="344"/>
        <v/>
      </c>
      <c r="T486" s="260" t="str">
        <f t="shared" si="345"/>
        <v/>
      </c>
      <c r="U486" s="260" t="str">
        <f t="shared" si="346"/>
        <v/>
      </c>
      <c r="V486" s="260" t="str">
        <f t="shared" si="347"/>
        <v/>
      </c>
      <c r="W486" s="1172"/>
      <c r="X486" s="1189"/>
      <c r="Y486" s="1190"/>
      <c r="Z486" s="240"/>
      <c r="AA486" s="213"/>
    </row>
    <row r="487" spans="2:27" ht="37.5" hidden="1" customHeight="1">
      <c r="B487" s="368" t="str">
        <f>IF('①4.事業内容（販促）'!B53="","",'①4.事業内容（販促）'!B53)</f>
        <v/>
      </c>
      <c r="C487" s="1199" t="str">
        <f>IF('①4.事業内容（販促）'!C53="","",'①4.事業内容（販促）'!C53)</f>
        <v/>
      </c>
      <c r="D487" s="1200"/>
      <c r="E487" s="267">
        <f>SUM(E488:E496)</f>
        <v>0</v>
      </c>
      <c r="F487" s="267">
        <f>SUM(F488:F496)</f>
        <v>0</v>
      </c>
      <c r="G487" s="267">
        <f>SUM(G488:G496)</f>
        <v>0</v>
      </c>
      <c r="H487" s="660">
        <f>SUM(H488:H496)</f>
        <v>0</v>
      </c>
      <c r="I487" s="664" t="str">
        <f>IF(B487="","",IF(I488="中止","",B487))</f>
        <v/>
      </c>
      <c r="J487" s="1199" t="str">
        <f t="shared" ref="J487" si="348">IF(C487="","",IF(J488="中止","",C487))</f>
        <v/>
      </c>
      <c r="K487" s="1200" t="str">
        <f t="shared" ref="K487" si="349">IF(D487="","",IF(K488="中止","",D487))</f>
        <v/>
      </c>
      <c r="L487" s="267" t="str">
        <f>IF(SUM(L488:L496)=0,"",SUM(L488:L496))</f>
        <v/>
      </c>
      <c r="M487" s="267" t="str">
        <f>IF(SUM(M488:M496)=0,"",SUM(M488:M496))</f>
        <v/>
      </c>
      <c r="N487" s="267" t="str">
        <f>IF(SUM(N488:N496)=0,"",SUM(N488:N496))</f>
        <v/>
      </c>
      <c r="O487" s="267" t="str">
        <f>IF(SUM(O488:O496)=0,"",SUM(O488:O496))</f>
        <v/>
      </c>
      <c r="P487" s="664" t="str">
        <f>IF(I487="","",IF('⑧1.活動計画変更（販促）'!B488="報告済","報告済",I487))</f>
        <v/>
      </c>
      <c r="Q487" s="1187" t="str">
        <f>IF(J487="","",IF('⑧1.活動計画変更（販促）'!C152="変更",'⑧1.活動計画変更（販促）'!D152,IF('⑧1.活動計画変更（販促）'!C152="中止","",'⑧2.変更活動積算内訳（販促）'!J487)))</f>
        <v/>
      </c>
      <c r="R487" s="1188"/>
      <c r="S487" s="269" t="str">
        <f>IF(SUM(S488:S496)=0,"",SUM(S488:S496))</f>
        <v/>
      </c>
      <c r="T487" s="269" t="str">
        <f>IF(SUM(T488:T496)=0,"",SUM(T488:T496))</f>
        <v/>
      </c>
      <c r="U487" s="269" t="str">
        <f>IF(SUM(U488:U496)=0,"",SUM(U488:U496))</f>
        <v/>
      </c>
      <c r="V487" s="269" t="str">
        <f>IF(SUM(V488:V496)=0,"",SUM(V488:V496))</f>
        <v/>
      </c>
      <c r="W487" s="261"/>
      <c r="X487" s="1195"/>
      <c r="Y487" s="1196"/>
      <c r="Z487" s="237"/>
    </row>
    <row r="488" spans="2:27" ht="19.5" hidden="1" customHeight="1">
      <c r="B488" s="1175"/>
      <c r="C488" s="249" t="s">
        <v>188</v>
      </c>
      <c r="D488" s="250"/>
      <c r="E488" s="270">
        <f>SUM(F488:H488)</f>
        <v>0</v>
      </c>
      <c r="F488" s="270" t="str">
        <f>IF('①7.積算内訳（販促）'!F487="","",'①7.積算内訳（販促）'!F487)</f>
        <v/>
      </c>
      <c r="G488" s="270" t="str">
        <f>IF('①7.積算内訳（販促）'!G487="","",'①7.積算内訳（販促）'!G487)</f>
        <v/>
      </c>
      <c r="H488" s="656" t="str">
        <f>IF('①7.積算内訳（販促）'!H487="","",'①7.積算内訳（販促）'!H487)</f>
        <v/>
      </c>
      <c r="I488" s="1569" t="str">
        <f>IF('⑦1.活動計画変更（販促）'!C103="選択","",IF('⑦1.活動計画変更（販促）'!C103="変更",'⑦1.活動計画変更（販促）'!C103,IF('⑦1.活動計画変更（販促）'!C103="中止","中止","")))</f>
        <v/>
      </c>
      <c r="J488" s="249" t="s">
        <v>188</v>
      </c>
      <c r="K488" s="250"/>
      <c r="L488" s="270" t="str">
        <f>IF(SUM(M488:O488)=0,"",SUM(M488:O488))</f>
        <v/>
      </c>
      <c r="M488" s="270" t="str">
        <f>IF('⑦2.変更活動積算内訳（販促）'!M488="","",'⑦2.変更活動積算内訳（販促）'!M488)</f>
        <v/>
      </c>
      <c r="N488" s="270" t="str">
        <f>IF('⑦2.変更活動積算内訳（販促）'!N488="","",'⑦2.変更活動積算内訳（販促）'!N488)</f>
        <v/>
      </c>
      <c r="O488" s="270" t="str">
        <f>IF('⑦2.変更活動積算内訳（販促）'!O488="","",'⑦2.変更活動積算内訳（販促）'!O488)</f>
        <v/>
      </c>
      <c r="P488" s="1569" t="str">
        <f>IF('⑧1.活動計画変更（販促）'!C152="選択","",IF('⑧1.活動計画変更（販促）'!C152="変更",'⑧1.活動計画変更（販促）'!C152,IF('⑧1.活動計画変更（販促）'!C152="中止","中止","")))</f>
        <v/>
      </c>
      <c r="Q488" s="249" t="s">
        <v>188</v>
      </c>
      <c r="R488" s="250"/>
      <c r="S488" s="270" t="str">
        <f>IF(SUM(T488:V488)=0,"",SUM(T488:V488))</f>
        <v/>
      </c>
      <c r="T488" s="251" t="str">
        <f>IF(M488="","",IF(P$488="中止","",M488))</f>
        <v/>
      </c>
      <c r="U488" s="251" t="str">
        <f>IF(N488="","",IF(P$488="中止","",N488))</f>
        <v/>
      </c>
      <c r="V488" s="251" t="str">
        <f>IF(O488="","",IF(P$488="中止","",O488))</f>
        <v/>
      </c>
      <c r="W488" s="1186"/>
      <c r="X488" s="1173"/>
      <c r="Y488" s="1174"/>
      <c r="Z488" s="240"/>
      <c r="AA488" s="213"/>
    </row>
    <row r="489" spans="2:27" ht="19.5" hidden="1" customHeight="1">
      <c r="B489" s="1176"/>
      <c r="C489" s="252" t="s">
        <v>189</v>
      </c>
      <c r="D489" s="253"/>
      <c r="E489" s="271">
        <f t="shared" ref="E489:E495" si="350">SUM(F489:H489)</f>
        <v>0</v>
      </c>
      <c r="F489" s="271" t="str">
        <f>IF('①7.積算内訳（販促）'!F488="","",'①7.積算内訳（販促）'!F488)</f>
        <v/>
      </c>
      <c r="G489" s="271" t="str">
        <f>IF('①7.積算内訳（販促）'!G488="","",'①7.積算内訳（販促）'!G488)</f>
        <v/>
      </c>
      <c r="H489" s="657" t="str">
        <f>IF('①7.積算内訳（販促）'!H488="","",'①7.積算内訳（販促）'!H488)</f>
        <v/>
      </c>
      <c r="I489" s="1570"/>
      <c r="J489" s="252" t="s">
        <v>189</v>
      </c>
      <c r="K489" s="253"/>
      <c r="L489" s="271" t="str">
        <f t="shared" ref="L489:L496" si="351">IF(SUM(M489:O489)=0,"",SUM(M489:O489))</f>
        <v/>
      </c>
      <c r="M489" s="271" t="str">
        <f>IF('⑦2.変更活動積算内訳（販促）'!M489="","",'⑦2.変更活動積算内訳（販促）'!M489)</f>
        <v/>
      </c>
      <c r="N489" s="271" t="str">
        <f>IF('⑦2.変更活動積算内訳（販促）'!N489="","",'⑦2.変更活動積算内訳（販促）'!N489)</f>
        <v/>
      </c>
      <c r="O489" s="271" t="str">
        <f>IF('⑦2.変更活動積算内訳（販促）'!O489="","",'⑦2.変更活動積算内訳（販促）'!O489)</f>
        <v/>
      </c>
      <c r="P489" s="1570"/>
      <c r="Q489" s="252" t="s">
        <v>189</v>
      </c>
      <c r="R489" s="253"/>
      <c r="S489" s="271" t="str">
        <f t="shared" ref="S489:S496" si="352">IF(SUM(T489:V489)=0,"",SUM(T489:V489))</f>
        <v/>
      </c>
      <c r="T489" s="254" t="str">
        <f t="shared" ref="T489:T496" si="353">IF(M489="","",IF(P$488="中止","",M489))</f>
        <v/>
      </c>
      <c r="U489" s="254" t="str">
        <f t="shared" ref="U489:U496" si="354">IF(N489="","",IF(P$488="中止","",N489))</f>
        <v/>
      </c>
      <c r="V489" s="254" t="str">
        <f t="shared" ref="V489:V496" si="355">IF(O489="","",IF(P$488="中止","",O489))</f>
        <v/>
      </c>
      <c r="W489" s="1171"/>
      <c r="X489" s="1168"/>
      <c r="Y489" s="1169"/>
      <c r="Z489" s="237"/>
    </row>
    <row r="490" spans="2:27" ht="19.5" hidden="1" customHeight="1">
      <c r="B490" s="1176"/>
      <c r="C490" s="252" t="s">
        <v>190</v>
      </c>
      <c r="D490" s="253"/>
      <c r="E490" s="271">
        <f t="shared" si="350"/>
        <v>0</v>
      </c>
      <c r="F490" s="271" t="str">
        <f>IF('①7.積算内訳（販促）'!F489="","",'①7.積算内訳（販促）'!F489)</f>
        <v/>
      </c>
      <c r="G490" s="271" t="str">
        <f>IF('①7.積算内訳（販促）'!G489="","",'①7.積算内訳（販促）'!G489)</f>
        <v/>
      </c>
      <c r="H490" s="657" t="str">
        <f>IF('①7.積算内訳（販促）'!H489="","",'①7.積算内訳（販促）'!H489)</f>
        <v/>
      </c>
      <c r="I490" s="1570"/>
      <c r="J490" s="252" t="s">
        <v>190</v>
      </c>
      <c r="K490" s="253"/>
      <c r="L490" s="271" t="str">
        <f t="shared" si="351"/>
        <v/>
      </c>
      <c r="M490" s="271" t="str">
        <f>IF('⑦2.変更活動積算内訳（販促）'!M490="","",'⑦2.変更活動積算内訳（販促）'!M490)</f>
        <v/>
      </c>
      <c r="N490" s="271" t="str">
        <f>IF('⑦2.変更活動積算内訳（販促）'!N490="","",'⑦2.変更活動積算内訳（販促）'!N490)</f>
        <v/>
      </c>
      <c r="O490" s="271" t="str">
        <f>IF('⑦2.変更活動積算内訳（販促）'!O490="","",'⑦2.変更活動積算内訳（販促）'!O490)</f>
        <v/>
      </c>
      <c r="P490" s="1570"/>
      <c r="Q490" s="252" t="s">
        <v>190</v>
      </c>
      <c r="R490" s="253"/>
      <c r="S490" s="271" t="str">
        <f t="shared" si="352"/>
        <v/>
      </c>
      <c r="T490" s="254" t="str">
        <f t="shared" si="353"/>
        <v/>
      </c>
      <c r="U490" s="254" t="str">
        <f t="shared" si="354"/>
        <v/>
      </c>
      <c r="V490" s="254" t="str">
        <f t="shared" si="355"/>
        <v/>
      </c>
      <c r="W490" s="1171"/>
      <c r="X490" s="1168"/>
      <c r="Y490" s="1169"/>
      <c r="Z490" s="237"/>
    </row>
    <row r="491" spans="2:27" ht="19.5" hidden="1" customHeight="1">
      <c r="B491" s="1176"/>
      <c r="C491" s="255" t="s">
        <v>191</v>
      </c>
      <c r="D491" s="253"/>
      <c r="E491" s="271">
        <f t="shared" si="350"/>
        <v>0</v>
      </c>
      <c r="F491" s="271" t="str">
        <f>IF('①7.積算内訳（販促）'!F490="","",'①7.積算内訳（販促）'!F490)</f>
        <v/>
      </c>
      <c r="G491" s="271" t="str">
        <f>IF('①7.積算内訳（販促）'!G490="","",'①7.積算内訳（販促）'!G490)</f>
        <v/>
      </c>
      <c r="H491" s="657" t="str">
        <f>IF('①7.積算内訳（販促）'!H490="","",'①7.積算内訳（販促）'!H490)</f>
        <v/>
      </c>
      <c r="I491" s="1570"/>
      <c r="J491" s="255" t="s">
        <v>191</v>
      </c>
      <c r="K491" s="253"/>
      <c r="L491" s="271" t="str">
        <f t="shared" si="351"/>
        <v/>
      </c>
      <c r="M491" s="271" t="str">
        <f>IF('⑦2.変更活動積算内訳（販促）'!M491="","",'⑦2.変更活動積算内訳（販促）'!M491)</f>
        <v/>
      </c>
      <c r="N491" s="271" t="str">
        <f>IF('⑦2.変更活動積算内訳（販促）'!N491="","",'⑦2.変更活動積算内訳（販促）'!N491)</f>
        <v/>
      </c>
      <c r="O491" s="271" t="str">
        <f>IF('⑦2.変更活動積算内訳（販促）'!O491="","",'⑦2.変更活動積算内訳（販促）'!O491)</f>
        <v/>
      </c>
      <c r="P491" s="1570"/>
      <c r="Q491" s="255" t="s">
        <v>191</v>
      </c>
      <c r="R491" s="253"/>
      <c r="S491" s="271" t="str">
        <f t="shared" si="352"/>
        <v/>
      </c>
      <c r="T491" s="254" t="str">
        <f t="shared" si="353"/>
        <v/>
      </c>
      <c r="U491" s="254" t="str">
        <f t="shared" si="354"/>
        <v/>
      </c>
      <c r="V491" s="254" t="str">
        <f t="shared" si="355"/>
        <v/>
      </c>
      <c r="W491" s="1171"/>
      <c r="X491" s="1168"/>
      <c r="Y491" s="1169"/>
      <c r="Z491" s="237"/>
    </row>
    <row r="492" spans="2:27" ht="19.5" hidden="1" customHeight="1">
      <c r="B492" s="1176"/>
      <c r="C492" s="252" t="s">
        <v>192</v>
      </c>
      <c r="D492" s="253"/>
      <c r="E492" s="271">
        <f t="shared" si="350"/>
        <v>0</v>
      </c>
      <c r="F492" s="271" t="str">
        <f>IF('①7.積算内訳（販促）'!F491="","",'①7.積算内訳（販促）'!F491)</f>
        <v/>
      </c>
      <c r="G492" s="271" t="str">
        <f>IF('①7.積算内訳（販促）'!G491="","",'①7.積算内訳（販促）'!G491)</f>
        <v/>
      </c>
      <c r="H492" s="657" t="str">
        <f>IF('①7.積算内訳（販促）'!H491="","",'①7.積算内訳（販促）'!H491)</f>
        <v/>
      </c>
      <c r="I492" s="1570"/>
      <c r="J492" s="252" t="s">
        <v>192</v>
      </c>
      <c r="K492" s="253"/>
      <c r="L492" s="271" t="str">
        <f t="shared" si="351"/>
        <v/>
      </c>
      <c r="M492" s="271" t="str">
        <f>IF('⑦2.変更活動積算内訳（販促）'!M492="","",'⑦2.変更活動積算内訳（販促）'!M492)</f>
        <v/>
      </c>
      <c r="N492" s="271" t="str">
        <f>IF('⑦2.変更活動積算内訳（販促）'!N492="","",'⑦2.変更活動積算内訳（販促）'!N492)</f>
        <v/>
      </c>
      <c r="O492" s="271" t="str">
        <f>IF('⑦2.変更活動積算内訳（販促）'!O492="","",'⑦2.変更活動積算内訳（販促）'!O492)</f>
        <v/>
      </c>
      <c r="P492" s="1570"/>
      <c r="Q492" s="252" t="s">
        <v>192</v>
      </c>
      <c r="R492" s="253"/>
      <c r="S492" s="271" t="str">
        <f t="shared" si="352"/>
        <v/>
      </c>
      <c r="T492" s="254" t="str">
        <f t="shared" si="353"/>
        <v/>
      </c>
      <c r="U492" s="254" t="str">
        <f t="shared" si="354"/>
        <v/>
      </c>
      <c r="V492" s="254" t="str">
        <f t="shared" si="355"/>
        <v/>
      </c>
      <c r="W492" s="1171"/>
      <c r="X492" s="1168"/>
      <c r="Y492" s="1169"/>
      <c r="Z492" s="240"/>
      <c r="AA492" s="213"/>
    </row>
    <row r="493" spans="2:27" ht="19.5" hidden="1" customHeight="1">
      <c r="B493" s="1176"/>
      <c r="C493" s="252" t="s">
        <v>193</v>
      </c>
      <c r="D493" s="253"/>
      <c r="E493" s="271">
        <f t="shared" si="350"/>
        <v>0</v>
      </c>
      <c r="F493" s="658" t="str">
        <f>IF('①7.積算内訳（販促）'!F492="","",'①7.積算内訳（販促）'!F492)</f>
        <v/>
      </c>
      <c r="G493" s="658" t="str">
        <f>IF('①7.積算内訳（販促）'!G492="","",'①7.積算内訳（販促）'!G492)</f>
        <v/>
      </c>
      <c r="H493" s="657" t="str">
        <f>IF('①7.積算内訳（販促）'!H492="","",'①7.積算内訳（販促）'!H492)</f>
        <v/>
      </c>
      <c r="I493" s="1570"/>
      <c r="J493" s="252" t="s">
        <v>193</v>
      </c>
      <c r="K493" s="253"/>
      <c r="L493" s="271" t="str">
        <f t="shared" si="351"/>
        <v/>
      </c>
      <c r="M493" s="658" t="str">
        <f>IF('⑦2.変更活動積算内訳（販促）'!M493="","",'⑦2.変更活動積算内訳（販促）'!M493)</f>
        <v/>
      </c>
      <c r="N493" s="658" t="str">
        <f>IF('⑦2.変更活動積算内訳（販促）'!N493="","",'⑦2.変更活動積算内訳（販促）'!N493)</f>
        <v/>
      </c>
      <c r="O493" s="658" t="str">
        <f>IF('⑦2.変更活動積算内訳（販促）'!O493="","",'⑦2.変更活動積算内訳（販促）'!O493)</f>
        <v/>
      </c>
      <c r="P493" s="1570"/>
      <c r="Q493" s="252" t="s">
        <v>193</v>
      </c>
      <c r="R493" s="253"/>
      <c r="S493" s="271" t="str">
        <f t="shared" si="352"/>
        <v/>
      </c>
      <c r="T493" s="256" t="str">
        <f t="shared" si="353"/>
        <v/>
      </c>
      <c r="U493" s="256" t="str">
        <f t="shared" si="354"/>
        <v/>
      </c>
      <c r="V493" s="256" t="str">
        <f t="shared" si="355"/>
        <v/>
      </c>
      <c r="W493" s="1171"/>
      <c r="X493" s="1168"/>
      <c r="Y493" s="1169"/>
      <c r="Z493" s="240"/>
      <c r="AA493" s="213"/>
    </row>
    <row r="494" spans="2:27" ht="19.5" hidden="1" customHeight="1">
      <c r="B494" s="1176"/>
      <c r="C494" s="257" t="s">
        <v>194</v>
      </c>
      <c r="D494" s="253"/>
      <c r="E494" s="271">
        <f t="shared" si="350"/>
        <v>0</v>
      </c>
      <c r="F494" s="271" t="str">
        <f>IF('①7.積算内訳（販促）'!F493="","",'①7.積算内訳（販促）'!F493)</f>
        <v/>
      </c>
      <c r="G494" s="271" t="str">
        <f>IF('①7.積算内訳（販促）'!G493="","",'①7.積算内訳（販促）'!G493)</f>
        <v/>
      </c>
      <c r="H494" s="657" t="str">
        <f>IF('①7.積算内訳（販促）'!H493="","",'①7.積算内訳（販促）'!H493)</f>
        <v/>
      </c>
      <c r="I494" s="1570"/>
      <c r="J494" s="257" t="s">
        <v>194</v>
      </c>
      <c r="K494" s="253"/>
      <c r="L494" s="271" t="str">
        <f t="shared" si="351"/>
        <v/>
      </c>
      <c r="M494" s="271" t="str">
        <f>IF('⑦2.変更活動積算内訳（販促）'!M494="","",'⑦2.変更活動積算内訳（販促）'!M494)</f>
        <v/>
      </c>
      <c r="N494" s="271" t="str">
        <f>IF('⑦2.変更活動積算内訳（販促）'!N494="","",'⑦2.変更活動積算内訳（販促）'!N494)</f>
        <v/>
      </c>
      <c r="O494" s="271" t="str">
        <f>IF('⑦2.変更活動積算内訳（販促）'!O494="","",'⑦2.変更活動積算内訳（販促）'!O494)</f>
        <v/>
      </c>
      <c r="P494" s="1570"/>
      <c r="Q494" s="257" t="s">
        <v>194</v>
      </c>
      <c r="R494" s="253"/>
      <c r="S494" s="271" t="str">
        <f t="shared" si="352"/>
        <v/>
      </c>
      <c r="T494" s="254" t="str">
        <f t="shared" si="353"/>
        <v/>
      </c>
      <c r="U494" s="254" t="str">
        <f t="shared" si="354"/>
        <v/>
      </c>
      <c r="V494" s="254" t="str">
        <f t="shared" si="355"/>
        <v/>
      </c>
      <c r="W494" s="1171"/>
      <c r="X494" s="1168"/>
      <c r="Y494" s="1169"/>
      <c r="Z494" s="240"/>
      <c r="AA494" s="213"/>
    </row>
    <row r="495" spans="2:27" ht="19.5" hidden="1" customHeight="1">
      <c r="B495" s="1176"/>
      <c r="C495" s="252" t="s">
        <v>195</v>
      </c>
      <c r="D495" s="253"/>
      <c r="E495" s="271">
        <f t="shared" si="350"/>
        <v>0</v>
      </c>
      <c r="F495" s="271" t="str">
        <f>IF('①7.積算内訳（販促）'!F494="","",'①7.積算内訳（販促）'!F494)</f>
        <v/>
      </c>
      <c r="G495" s="271" t="str">
        <f>IF('①7.積算内訳（販促）'!G494="","",'①7.積算内訳（販促）'!G494)</f>
        <v/>
      </c>
      <c r="H495" s="657" t="str">
        <f>IF('①7.積算内訳（販促）'!H494="","",'①7.積算内訳（販促）'!H494)</f>
        <v/>
      </c>
      <c r="I495" s="1570"/>
      <c r="J495" s="252" t="s">
        <v>195</v>
      </c>
      <c r="K495" s="253"/>
      <c r="L495" s="271" t="str">
        <f t="shared" si="351"/>
        <v/>
      </c>
      <c r="M495" s="271" t="str">
        <f>IF('⑦2.変更活動積算内訳（販促）'!M495="","",'⑦2.変更活動積算内訳（販促）'!M495)</f>
        <v/>
      </c>
      <c r="N495" s="271" t="str">
        <f>IF('⑦2.変更活動積算内訳（販促）'!N495="","",'⑦2.変更活動積算内訳（販促）'!N495)</f>
        <v/>
      </c>
      <c r="O495" s="271" t="str">
        <f>IF('⑦2.変更活動積算内訳（販促）'!O495="","",'⑦2.変更活動積算内訳（販促）'!O495)</f>
        <v/>
      </c>
      <c r="P495" s="1570"/>
      <c r="Q495" s="252" t="s">
        <v>195</v>
      </c>
      <c r="R495" s="253"/>
      <c r="S495" s="271" t="str">
        <f t="shared" si="352"/>
        <v/>
      </c>
      <c r="T495" s="254" t="str">
        <f t="shared" si="353"/>
        <v/>
      </c>
      <c r="U495" s="254" t="str">
        <f t="shared" si="354"/>
        <v/>
      </c>
      <c r="V495" s="254" t="str">
        <f t="shared" si="355"/>
        <v/>
      </c>
      <c r="W495" s="1171"/>
      <c r="X495" s="1168"/>
      <c r="Y495" s="1169"/>
      <c r="Z495" s="240"/>
      <c r="AA495" s="213"/>
    </row>
    <row r="496" spans="2:27" ht="19.5" hidden="1" customHeight="1" thickBot="1">
      <c r="B496" s="1177"/>
      <c r="C496" s="258" t="s">
        <v>196</v>
      </c>
      <c r="D496" s="662" t="str">
        <f>IF('①7.積算内訳（販促）'!D495="","",'①7.積算内訳（販促）'!D495)</f>
        <v/>
      </c>
      <c r="E496" s="277">
        <f>SUM(F496:H496)</f>
        <v>0</v>
      </c>
      <c r="F496" s="272" t="str">
        <f>IF('①7.積算内訳（販促）'!F495="","",'①7.積算内訳（販促）'!F495)</f>
        <v/>
      </c>
      <c r="G496" s="272" t="str">
        <f>IF('①7.積算内訳（販促）'!G495="","",'①7.積算内訳（販促）'!G495)</f>
        <v/>
      </c>
      <c r="H496" s="659" t="str">
        <f>IF('①7.積算内訳（販促）'!H495="","",'①7.積算内訳（販促）'!H495)</f>
        <v/>
      </c>
      <c r="I496" s="1571"/>
      <c r="J496" s="258" t="s">
        <v>196</v>
      </c>
      <c r="K496" s="259"/>
      <c r="L496" s="277" t="str">
        <f t="shared" si="351"/>
        <v/>
      </c>
      <c r="M496" s="272" t="str">
        <f>IF('⑦2.変更活動積算内訳（販促）'!M496="","",'⑦2.変更活動積算内訳（販促）'!M496)</f>
        <v/>
      </c>
      <c r="N496" s="272" t="str">
        <f>IF('⑦2.変更活動積算内訳（販促）'!N496="","",'⑦2.変更活動積算内訳（販促）'!N496)</f>
        <v/>
      </c>
      <c r="O496" s="272" t="str">
        <f>IF('⑦2.変更活動積算内訳（販促）'!O496="","",'⑦2.変更活動積算内訳（販促）'!O496)</f>
        <v/>
      </c>
      <c r="P496" s="1571"/>
      <c r="Q496" s="258" t="s">
        <v>196</v>
      </c>
      <c r="R496" s="259"/>
      <c r="S496" s="272" t="str">
        <f t="shared" si="352"/>
        <v/>
      </c>
      <c r="T496" s="260" t="str">
        <f t="shared" si="353"/>
        <v/>
      </c>
      <c r="U496" s="260" t="str">
        <f t="shared" si="354"/>
        <v/>
      </c>
      <c r="V496" s="260" t="str">
        <f t="shared" si="355"/>
        <v/>
      </c>
      <c r="W496" s="1171"/>
      <c r="X496" s="1203"/>
      <c r="Y496" s="1204"/>
      <c r="Z496" s="240"/>
      <c r="AA496" s="213"/>
    </row>
    <row r="497" spans="2:27" ht="37.5" hidden="1" customHeight="1">
      <c r="B497" s="268" t="str">
        <f>IF('①4.事業内容（販促）'!B54="","",'①4.事業内容（販促）'!B54)</f>
        <v/>
      </c>
      <c r="C497" s="1199" t="str">
        <f>IF('①4.事業内容（販促）'!C54="","",'①4.事業内容（販促）'!C54)</f>
        <v/>
      </c>
      <c r="D497" s="1200"/>
      <c r="E497" s="269">
        <f>SUM(E498:E506)</f>
        <v>0</v>
      </c>
      <c r="F497" s="269">
        <f>SUM(F498:F506)</f>
        <v>0</v>
      </c>
      <c r="G497" s="269">
        <f>SUM(G498:G506)</f>
        <v>0</v>
      </c>
      <c r="H497" s="661">
        <f>SUM(H498:H506)</f>
        <v>0</v>
      </c>
      <c r="I497" s="664" t="str">
        <f>IF(B497="","",IF(I498="中止","",B497))</f>
        <v/>
      </c>
      <c r="J497" s="1199" t="str">
        <f t="shared" ref="J497" si="356">IF(C497="","",IF(J498="中止","",C497))</f>
        <v/>
      </c>
      <c r="K497" s="1200" t="str">
        <f t="shared" ref="K497" si="357">IF(D497="","",IF(K498="中止","",D497))</f>
        <v/>
      </c>
      <c r="L497" s="269" t="str">
        <f>IF(SUM(L498:L506)=0,"",SUM(L498:L506))</f>
        <v/>
      </c>
      <c r="M497" s="269" t="str">
        <f>IF(SUM(M498:M506)=0,"",SUM(M498:M506))</f>
        <v/>
      </c>
      <c r="N497" s="269" t="str">
        <f>IF(SUM(N498:N506)=0,"",SUM(N498:N506))</f>
        <v/>
      </c>
      <c r="O497" s="269" t="str">
        <f>IF(SUM(O498:O506)=0,"",SUM(O498:O506))</f>
        <v/>
      </c>
      <c r="P497" s="664" t="str">
        <f>IF(I497="","",IF('⑧1.活動計画変更（販促）'!B498="報告済","報告済",I497))</f>
        <v/>
      </c>
      <c r="Q497" s="1187" t="str">
        <f>IF(J497="","",IF('⑧1.活動計画変更（販促）'!C155="変更",'⑧1.活動計画変更（販促）'!D155,IF('⑧1.活動計画変更（販促）'!C155="中止","",'⑧2.変更活動積算内訳（販促）'!J497)))</f>
        <v/>
      </c>
      <c r="R497" s="1188"/>
      <c r="S497" s="269" t="str">
        <f>IF(SUM(S498:S506)=0,"",SUM(S498:S506))</f>
        <v/>
      </c>
      <c r="T497" s="269" t="str">
        <f>IF(SUM(T498:T506)=0,"",SUM(T498:T506))</f>
        <v/>
      </c>
      <c r="U497" s="269" t="str">
        <f>IF(SUM(U498:U506)=0,"",SUM(U498:U506))</f>
        <v/>
      </c>
      <c r="V497" s="269" t="str">
        <f>IF(SUM(V498:V506)=0,"",SUM(V498:V506))</f>
        <v/>
      </c>
      <c r="W497" s="263"/>
      <c r="X497" s="1201"/>
      <c r="Y497" s="1202"/>
      <c r="Z497" s="237"/>
    </row>
    <row r="498" spans="2:27" ht="19.5" hidden="1" customHeight="1">
      <c r="B498" s="1175"/>
      <c r="C498" s="249" t="s">
        <v>188</v>
      </c>
      <c r="D498" s="250"/>
      <c r="E498" s="270">
        <f>SUM(F498:H498)</f>
        <v>0</v>
      </c>
      <c r="F498" s="270" t="str">
        <f>IF('①7.積算内訳（販促）'!F497="","",'①7.積算内訳（販促）'!F497)</f>
        <v/>
      </c>
      <c r="G498" s="270" t="str">
        <f>IF('①7.積算内訳（販促）'!G497="","",'①7.積算内訳（販促）'!G497)</f>
        <v/>
      </c>
      <c r="H498" s="656" t="str">
        <f>IF('①7.積算内訳（販促）'!H497="","",'①7.積算内訳（販促）'!H497)</f>
        <v/>
      </c>
      <c r="I498" s="1569" t="str">
        <f>IF('⑦1.活動計画変更（販促）'!C105="選択","",IF('⑦1.活動計画変更（販促）'!C105="変更",'⑦1.活動計画変更（販促）'!C105,IF('⑦1.活動計画変更（販促）'!C105="中止","中止","")))</f>
        <v/>
      </c>
      <c r="J498" s="249" t="s">
        <v>188</v>
      </c>
      <c r="K498" s="250"/>
      <c r="L498" s="270" t="str">
        <f>IF(SUM(M498:O498)=0,"",SUM(M498:O498))</f>
        <v/>
      </c>
      <c r="M498" s="270" t="str">
        <f>IF('⑦2.変更活動積算内訳（販促）'!M498="","",'⑦2.変更活動積算内訳（販促）'!M498)</f>
        <v/>
      </c>
      <c r="N498" s="270" t="str">
        <f>IF('⑦2.変更活動積算内訳（販促）'!N498="","",'⑦2.変更活動積算内訳（販促）'!N498)</f>
        <v/>
      </c>
      <c r="O498" s="270" t="str">
        <f>IF('⑦2.変更活動積算内訳（販促）'!O498="","",'⑦2.変更活動積算内訳（販促）'!O498)</f>
        <v/>
      </c>
      <c r="P498" s="1569" t="str">
        <f>IF('⑧1.活動計画変更（販促）'!C155="選択","",IF('⑧1.活動計画変更（販促）'!C155="変更",'⑧1.活動計画変更（販促）'!C155,IF('⑧1.活動計画変更（販促）'!C155="中止","中止","")))</f>
        <v/>
      </c>
      <c r="Q498" s="249" t="s">
        <v>188</v>
      </c>
      <c r="R498" s="250"/>
      <c r="S498" s="270" t="str">
        <f>IF(SUM(T498:V498)=0,"",SUM(T498:V498))</f>
        <v/>
      </c>
      <c r="T498" s="251" t="str">
        <f>IF(M498="","",IF(P$498="中止","",M498))</f>
        <v/>
      </c>
      <c r="U498" s="251" t="str">
        <f>IF(N498="","",IF(P$498="中止","",N498))</f>
        <v/>
      </c>
      <c r="V498" s="251" t="str">
        <f>IF(O498="","",IF(P$498="中止","",O498))</f>
        <v/>
      </c>
      <c r="W498" s="1186"/>
      <c r="X498" s="1173"/>
      <c r="Y498" s="1174"/>
      <c r="Z498" s="240"/>
      <c r="AA498" s="213"/>
    </row>
    <row r="499" spans="2:27" ht="19.5" hidden="1" customHeight="1">
      <c r="B499" s="1176"/>
      <c r="C499" s="252" t="s">
        <v>189</v>
      </c>
      <c r="D499" s="253"/>
      <c r="E499" s="271">
        <f t="shared" ref="E499:E505" si="358">SUM(F499:H499)</f>
        <v>0</v>
      </c>
      <c r="F499" s="271" t="str">
        <f>IF('①7.積算内訳（販促）'!F498="","",'①7.積算内訳（販促）'!F498)</f>
        <v/>
      </c>
      <c r="G499" s="271" t="str">
        <f>IF('①7.積算内訳（販促）'!G498="","",'①7.積算内訳（販促）'!G498)</f>
        <v/>
      </c>
      <c r="H499" s="657" t="str">
        <f>IF('①7.積算内訳（販促）'!H498="","",'①7.積算内訳（販促）'!H498)</f>
        <v/>
      </c>
      <c r="I499" s="1570"/>
      <c r="J499" s="252" t="s">
        <v>189</v>
      </c>
      <c r="K499" s="253"/>
      <c r="L499" s="271" t="str">
        <f t="shared" ref="L499:L506" si="359">IF(SUM(M499:O499)=0,"",SUM(M499:O499))</f>
        <v/>
      </c>
      <c r="M499" s="271" t="str">
        <f>IF('⑦2.変更活動積算内訳（販促）'!M499="","",'⑦2.変更活動積算内訳（販促）'!M499)</f>
        <v/>
      </c>
      <c r="N499" s="271" t="str">
        <f>IF('⑦2.変更活動積算内訳（販促）'!N499="","",'⑦2.変更活動積算内訳（販促）'!N499)</f>
        <v/>
      </c>
      <c r="O499" s="271" t="str">
        <f>IF('⑦2.変更活動積算内訳（販促）'!O499="","",'⑦2.変更活動積算内訳（販促）'!O499)</f>
        <v/>
      </c>
      <c r="P499" s="1570"/>
      <c r="Q499" s="252" t="s">
        <v>189</v>
      </c>
      <c r="R499" s="253"/>
      <c r="S499" s="271" t="str">
        <f t="shared" ref="S499:S506" si="360">IF(SUM(T499:V499)=0,"",SUM(T499:V499))</f>
        <v/>
      </c>
      <c r="T499" s="254" t="str">
        <f t="shared" ref="T499:T506" si="361">IF(M499="","",IF(P$498="中止","",M499))</f>
        <v/>
      </c>
      <c r="U499" s="254" t="str">
        <f t="shared" ref="U499:U506" si="362">IF(N499="","",IF(P$498="中止","",N499))</f>
        <v/>
      </c>
      <c r="V499" s="254" t="str">
        <f t="shared" ref="V499:V506" si="363">IF(O499="","",IF(P$498="中止","",O499))</f>
        <v/>
      </c>
      <c r="W499" s="1171"/>
      <c r="X499" s="1168"/>
      <c r="Y499" s="1169"/>
      <c r="Z499" s="237"/>
    </row>
    <row r="500" spans="2:27" ht="19.5" hidden="1" customHeight="1">
      <c r="B500" s="1176"/>
      <c r="C500" s="252" t="s">
        <v>190</v>
      </c>
      <c r="D500" s="253"/>
      <c r="E500" s="271">
        <f t="shared" si="358"/>
        <v>0</v>
      </c>
      <c r="F500" s="271" t="str">
        <f>IF('①7.積算内訳（販促）'!F499="","",'①7.積算内訳（販促）'!F499)</f>
        <v/>
      </c>
      <c r="G500" s="271" t="str">
        <f>IF('①7.積算内訳（販促）'!G499="","",'①7.積算内訳（販促）'!G499)</f>
        <v/>
      </c>
      <c r="H500" s="657" t="str">
        <f>IF('①7.積算内訳（販促）'!H499="","",'①7.積算内訳（販促）'!H499)</f>
        <v/>
      </c>
      <c r="I500" s="1570"/>
      <c r="J500" s="252" t="s">
        <v>190</v>
      </c>
      <c r="K500" s="253"/>
      <c r="L500" s="271" t="str">
        <f t="shared" si="359"/>
        <v/>
      </c>
      <c r="M500" s="271" t="str">
        <f>IF('⑦2.変更活動積算内訳（販促）'!M500="","",'⑦2.変更活動積算内訳（販促）'!M500)</f>
        <v/>
      </c>
      <c r="N500" s="271" t="str">
        <f>IF('⑦2.変更活動積算内訳（販促）'!N500="","",'⑦2.変更活動積算内訳（販促）'!N500)</f>
        <v/>
      </c>
      <c r="O500" s="271" t="str">
        <f>IF('⑦2.変更活動積算内訳（販促）'!O500="","",'⑦2.変更活動積算内訳（販促）'!O500)</f>
        <v/>
      </c>
      <c r="P500" s="1570"/>
      <c r="Q500" s="252" t="s">
        <v>190</v>
      </c>
      <c r="R500" s="253"/>
      <c r="S500" s="271" t="str">
        <f t="shared" si="360"/>
        <v/>
      </c>
      <c r="T500" s="254" t="str">
        <f t="shared" si="361"/>
        <v/>
      </c>
      <c r="U500" s="254" t="str">
        <f t="shared" si="362"/>
        <v/>
      </c>
      <c r="V500" s="254" t="str">
        <f t="shared" si="363"/>
        <v/>
      </c>
      <c r="W500" s="1171"/>
      <c r="X500" s="1168"/>
      <c r="Y500" s="1169"/>
      <c r="Z500" s="237"/>
    </row>
    <row r="501" spans="2:27" ht="19.5" hidden="1" customHeight="1">
      <c r="B501" s="1176"/>
      <c r="C501" s="255" t="s">
        <v>191</v>
      </c>
      <c r="D501" s="253"/>
      <c r="E501" s="271">
        <f t="shared" si="358"/>
        <v>0</v>
      </c>
      <c r="F501" s="271" t="str">
        <f>IF('①7.積算内訳（販促）'!F500="","",'①7.積算内訳（販促）'!F500)</f>
        <v/>
      </c>
      <c r="G501" s="271" t="str">
        <f>IF('①7.積算内訳（販促）'!G500="","",'①7.積算内訳（販促）'!G500)</f>
        <v/>
      </c>
      <c r="H501" s="657" t="str">
        <f>IF('①7.積算内訳（販促）'!H500="","",'①7.積算内訳（販促）'!H500)</f>
        <v/>
      </c>
      <c r="I501" s="1570"/>
      <c r="J501" s="255" t="s">
        <v>191</v>
      </c>
      <c r="K501" s="253"/>
      <c r="L501" s="271" t="str">
        <f t="shared" si="359"/>
        <v/>
      </c>
      <c r="M501" s="271" t="str">
        <f>IF('⑦2.変更活動積算内訳（販促）'!M501="","",'⑦2.変更活動積算内訳（販促）'!M501)</f>
        <v/>
      </c>
      <c r="N501" s="271" t="str">
        <f>IF('⑦2.変更活動積算内訳（販促）'!N501="","",'⑦2.変更活動積算内訳（販促）'!N501)</f>
        <v/>
      </c>
      <c r="O501" s="271" t="str">
        <f>IF('⑦2.変更活動積算内訳（販促）'!O501="","",'⑦2.変更活動積算内訳（販促）'!O501)</f>
        <v/>
      </c>
      <c r="P501" s="1570"/>
      <c r="Q501" s="255" t="s">
        <v>191</v>
      </c>
      <c r="R501" s="253"/>
      <c r="S501" s="271" t="str">
        <f t="shared" si="360"/>
        <v/>
      </c>
      <c r="T501" s="254" t="str">
        <f t="shared" si="361"/>
        <v/>
      </c>
      <c r="U501" s="254" t="str">
        <f t="shared" si="362"/>
        <v/>
      </c>
      <c r="V501" s="254" t="str">
        <f t="shared" si="363"/>
        <v/>
      </c>
      <c r="W501" s="1171"/>
      <c r="X501" s="1168"/>
      <c r="Y501" s="1169"/>
      <c r="Z501" s="237"/>
    </row>
    <row r="502" spans="2:27" ht="19.5" hidden="1" customHeight="1">
      <c r="B502" s="1176"/>
      <c r="C502" s="252" t="s">
        <v>192</v>
      </c>
      <c r="D502" s="253"/>
      <c r="E502" s="271">
        <f t="shared" si="358"/>
        <v>0</v>
      </c>
      <c r="F502" s="271" t="str">
        <f>IF('①7.積算内訳（販促）'!F501="","",'①7.積算内訳（販促）'!F501)</f>
        <v/>
      </c>
      <c r="G502" s="271" t="str">
        <f>IF('①7.積算内訳（販促）'!G501="","",'①7.積算内訳（販促）'!G501)</f>
        <v/>
      </c>
      <c r="H502" s="657" t="str">
        <f>IF('①7.積算内訳（販促）'!H501="","",'①7.積算内訳（販促）'!H501)</f>
        <v/>
      </c>
      <c r="I502" s="1570"/>
      <c r="J502" s="252" t="s">
        <v>192</v>
      </c>
      <c r="K502" s="253"/>
      <c r="L502" s="271" t="str">
        <f t="shared" si="359"/>
        <v/>
      </c>
      <c r="M502" s="271" t="str">
        <f>IF('⑦2.変更活動積算内訳（販促）'!M502="","",'⑦2.変更活動積算内訳（販促）'!M502)</f>
        <v/>
      </c>
      <c r="N502" s="271" t="str">
        <f>IF('⑦2.変更活動積算内訳（販促）'!N502="","",'⑦2.変更活動積算内訳（販促）'!N502)</f>
        <v/>
      </c>
      <c r="O502" s="271" t="str">
        <f>IF('⑦2.変更活動積算内訳（販促）'!O502="","",'⑦2.変更活動積算内訳（販促）'!O502)</f>
        <v/>
      </c>
      <c r="P502" s="1570"/>
      <c r="Q502" s="252" t="s">
        <v>192</v>
      </c>
      <c r="R502" s="253"/>
      <c r="S502" s="271" t="str">
        <f t="shared" si="360"/>
        <v/>
      </c>
      <c r="T502" s="254" t="str">
        <f t="shared" si="361"/>
        <v/>
      </c>
      <c r="U502" s="254" t="str">
        <f t="shared" si="362"/>
        <v/>
      </c>
      <c r="V502" s="254" t="str">
        <f t="shared" si="363"/>
        <v/>
      </c>
      <c r="W502" s="1171"/>
      <c r="X502" s="1168"/>
      <c r="Y502" s="1169"/>
      <c r="Z502" s="240"/>
      <c r="AA502" s="213"/>
    </row>
    <row r="503" spans="2:27" ht="19.5" hidden="1" customHeight="1">
      <c r="B503" s="1176"/>
      <c r="C503" s="252" t="s">
        <v>193</v>
      </c>
      <c r="D503" s="253"/>
      <c r="E503" s="271">
        <f t="shared" si="358"/>
        <v>0</v>
      </c>
      <c r="F503" s="658" t="str">
        <f>IF('①7.積算内訳（販促）'!F502="","",'①7.積算内訳（販促）'!F502)</f>
        <v/>
      </c>
      <c r="G503" s="658" t="str">
        <f>IF('①7.積算内訳（販促）'!G502="","",'①7.積算内訳（販促）'!G502)</f>
        <v/>
      </c>
      <c r="H503" s="657" t="str">
        <f>IF('①7.積算内訳（販促）'!H502="","",'①7.積算内訳（販促）'!H502)</f>
        <v/>
      </c>
      <c r="I503" s="1570"/>
      <c r="J503" s="252" t="s">
        <v>193</v>
      </c>
      <c r="K503" s="253"/>
      <c r="L503" s="271" t="str">
        <f t="shared" si="359"/>
        <v/>
      </c>
      <c r="M503" s="658" t="str">
        <f>IF('⑦2.変更活動積算内訳（販促）'!M503="","",'⑦2.変更活動積算内訳（販促）'!M503)</f>
        <v/>
      </c>
      <c r="N503" s="658" t="str">
        <f>IF('⑦2.変更活動積算内訳（販促）'!N503="","",'⑦2.変更活動積算内訳（販促）'!N503)</f>
        <v/>
      </c>
      <c r="O503" s="658" t="str">
        <f>IF('⑦2.変更活動積算内訳（販促）'!O503="","",'⑦2.変更活動積算内訳（販促）'!O503)</f>
        <v/>
      </c>
      <c r="P503" s="1570"/>
      <c r="Q503" s="252" t="s">
        <v>193</v>
      </c>
      <c r="R503" s="253"/>
      <c r="S503" s="271" t="str">
        <f t="shared" si="360"/>
        <v/>
      </c>
      <c r="T503" s="256" t="str">
        <f t="shared" si="361"/>
        <v/>
      </c>
      <c r="U503" s="256" t="str">
        <f t="shared" si="362"/>
        <v/>
      </c>
      <c r="V503" s="256" t="str">
        <f t="shared" si="363"/>
        <v/>
      </c>
      <c r="W503" s="1171"/>
      <c r="X503" s="1191"/>
      <c r="Y503" s="1192"/>
      <c r="Z503" s="240"/>
      <c r="AA503" s="213"/>
    </row>
    <row r="504" spans="2:27" ht="19.5" hidden="1" customHeight="1">
      <c r="B504" s="1176"/>
      <c r="C504" s="257" t="s">
        <v>194</v>
      </c>
      <c r="D504" s="253"/>
      <c r="E504" s="271">
        <f t="shared" si="358"/>
        <v>0</v>
      </c>
      <c r="F504" s="271" t="str">
        <f>IF('①7.積算内訳（販促）'!F503="","",'①7.積算内訳（販促）'!F503)</f>
        <v/>
      </c>
      <c r="G504" s="271" t="str">
        <f>IF('①7.積算内訳（販促）'!G503="","",'①7.積算内訳（販促）'!G503)</f>
        <v/>
      </c>
      <c r="H504" s="657" t="str">
        <f>IF('①7.積算内訳（販促）'!H503="","",'①7.積算内訳（販促）'!H503)</f>
        <v/>
      </c>
      <c r="I504" s="1570"/>
      <c r="J504" s="257" t="s">
        <v>194</v>
      </c>
      <c r="K504" s="253"/>
      <c r="L504" s="271" t="str">
        <f t="shared" si="359"/>
        <v/>
      </c>
      <c r="M504" s="271" t="str">
        <f>IF('⑦2.変更活動積算内訳（販促）'!M504="","",'⑦2.変更活動積算内訳（販促）'!M504)</f>
        <v/>
      </c>
      <c r="N504" s="271" t="str">
        <f>IF('⑦2.変更活動積算内訳（販促）'!N504="","",'⑦2.変更活動積算内訳（販促）'!N504)</f>
        <v/>
      </c>
      <c r="O504" s="271" t="str">
        <f>IF('⑦2.変更活動積算内訳（販促）'!O504="","",'⑦2.変更活動積算内訳（販促）'!O504)</f>
        <v/>
      </c>
      <c r="P504" s="1570"/>
      <c r="Q504" s="257" t="s">
        <v>194</v>
      </c>
      <c r="R504" s="253"/>
      <c r="S504" s="271" t="str">
        <f t="shared" si="360"/>
        <v/>
      </c>
      <c r="T504" s="254" t="str">
        <f t="shared" si="361"/>
        <v/>
      </c>
      <c r="U504" s="254" t="str">
        <f t="shared" si="362"/>
        <v/>
      </c>
      <c r="V504" s="254" t="str">
        <f t="shared" si="363"/>
        <v/>
      </c>
      <c r="W504" s="1171"/>
      <c r="X504" s="1168"/>
      <c r="Y504" s="1169"/>
      <c r="Z504" s="240"/>
      <c r="AA504" s="213"/>
    </row>
    <row r="505" spans="2:27" ht="19.5" hidden="1" customHeight="1">
      <c r="B505" s="1176"/>
      <c r="C505" s="252" t="s">
        <v>195</v>
      </c>
      <c r="D505" s="253"/>
      <c r="E505" s="271">
        <f t="shared" si="358"/>
        <v>0</v>
      </c>
      <c r="F505" s="271" t="str">
        <f>IF('①7.積算内訳（販促）'!F504="","",'①7.積算内訳（販促）'!F504)</f>
        <v/>
      </c>
      <c r="G505" s="271" t="str">
        <f>IF('①7.積算内訳（販促）'!G504="","",'①7.積算内訳（販促）'!G504)</f>
        <v/>
      </c>
      <c r="H505" s="657" t="str">
        <f>IF('①7.積算内訳（販促）'!H504="","",'①7.積算内訳（販促）'!H504)</f>
        <v/>
      </c>
      <c r="I505" s="1570"/>
      <c r="J505" s="252" t="s">
        <v>195</v>
      </c>
      <c r="K505" s="253"/>
      <c r="L505" s="271" t="str">
        <f t="shared" si="359"/>
        <v/>
      </c>
      <c r="M505" s="271" t="str">
        <f>IF('⑦2.変更活動積算内訳（販促）'!M505="","",'⑦2.変更活動積算内訳（販促）'!M505)</f>
        <v/>
      </c>
      <c r="N505" s="271" t="str">
        <f>IF('⑦2.変更活動積算内訳（販促）'!N505="","",'⑦2.変更活動積算内訳（販促）'!N505)</f>
        <v/>
      </c>
      <c r="O505" s="271" t="str">
        <f>IF('⑦2.変更活動積算内訳（販促）'!O505="","",'⑦2.変更活動積算内訳（販促）'!O505)</f>
        <v/>
      </c>
      <c r="P505" s="1570"/>
      <c r="Q505" s="252" t="s">
        <v>195</v>
      </c>
      <c r="R505" s="253"/>
      <c r="S505" s="271" t="str">
        <f t="shared" si="360"/>
        <v/>
      </c>
      <c r="T505" s="254" t="str">
        <f t="shared" si="361"/>
        <v/>
      </c>
      <c r="U505" s="254" t="str">
        <f t="shared" si="362"/>
        <v/>
      </c>
      <c r="V505" s="254" t="str">
        <f t="shared" si="363"/>
        <v/>
      </c>
      <c r="W505" s="1171"/>
      <c r="X505" s="1168"/>
      <c r="Y505" s="1169"/>
      <c r="Z505" s="240"/>
      <c r="AA505" s="213"/>
    </row>
    <row r="506" spans="2:27" ht="19.5" hidden="1" customHeight="1" thickBot="1">
      <c r="B506" s="1177"/>
      <c r="C506" s="258" t="s">
        <v>196</v>
      </c>
      <c r="D506" s="662" t="str">
        <f>IF('①7.積算内訳（販促）'!D505="","",'①7.積算内訳（販促）'!D505)</f>
        <v/>
      </c>
      <c r="E506" s="272">
        <f>SUM(F506:H506)</f>
        <v>0</v>
      </c>
      <c r="F506" s="272" t="str">
        <f>IF('①7.積算内訳（販促）'!F505="","",'①7.積算内訳（販促）'!F505)</f>
        <v/>
      </c>
      <c r="G506" s="272" t="str">
        <f>IF('①7.積算内訳（販促）'!G505="","",'①7.積算内訳（販促）'!G505)</f>
        <v/>
      </c>
      <c r="H506" s="659" t="str">
        <f>IF('①7.積算内訳（販促）'!H505="","",'①7.積算内訳（販促）'!H505)</f>
        <v/>
      </c>
      <c r="I506" s="1571"/>
      <c r="J506" s="258" t="s">
        <v>196</v>
      </c>
      <c r="K506" s="259"/>
      <c r="L506" s="272" t="str">
        <f t="shared" si="359"/>
        <v/>
      </c>
      <c r="M506" s="272" t="str">
        <f>IF('⑦2.変更活動積算内訳（販促）'!M506="","",'⑦2.変更活動積算内訳（販促）'!M506)</f>
        <v/>
      </c>
      <c r="N506" s="272" t="str">
        <f>IF('⑦2.変更活動積算内訳（販促）'!N506="","",'⑦2.変更活動積算内訳（販促）'!N506)</f>
        <v/>
      </c>
      <c r="O506" s="272" t="str">
        <f>IF('⑦2.変更活動積算内訳（販促）'!O506="","",'⑦2.変更活動積算内訳（販促）'!O506)</f>
        <v/>
      </c>
      <c r="P506" s="1571"/>
      <c r="Q506" s="258" t="s">
        <v>196</v>
      </c>
      <c r="R506" s="259"/>
      <c r="S506" s="272" t="str">
        <f t="shared" si="360"/>
        <v/>
      </c>
      <c r="T506" s="260" t="str">
        <f t="shared" si="361"/>
        <v/>
      </c>
      <c r="U506" s="260" t="str">
        <f t="shared" si="362"/>
        <v/>
      </c>
      <c r="V506" s="260" t="str">
        <f t="shared" si="363"/>
        <v/>
      </c>
      <c r="W506" s="1172"/>
      <c r="X506" s="1189"/>
      <c r="Y506" s="1190"/>
      <c r="Z506" s="240"/>
      <c r="AA506" s="213"/>
    </row>
    <row r="507" spans="2:27">
      <c r="B507" s="224" t="s">
        <v>157</v>
      </c>
      <c r="C507" s="184" t="s">
        <v>197</v>
      </c>
      <c r="J507" s="306"/>
      <c r="Q507" s="306"/>
    </row>
    <row r="508" spans="2:27">
      <c r="B508" s="224" t="s">
        <v>159</v>
      </c>
      <c r="C508" s="184" t="s">
        <v>198</v>
      </c>
      <c r="J508" s="306"/>
      <c r="Q508" s="306"/>
    </row>
    <row r="509" spans="2:27">
      <c r="C509" s="184" t="s">
        <v>199</v>
      </c>
      <c r="J509" s="306"/>
      <c r="Q509" s="306"/>
    </row>
    <row r="510" spans="2:27">
      <c r="B510" s="224" t="s">
        <v>161</v>
      </c>
      <c r="C510" s="761" t="s">
        <v>200</v>
      </c>
    </row>
    <row r="511" spans="2:27">
      <c r="B511" s="168" t="s">
        <v>201</v>
      </c>
      <c r="C511" s="184" t="s">
        <v>202</v>
      </c>
      <c r="J511" s="306"/>
      <c r="Q511" s="306"/>
    </row>
    <row r="512" spans="2:27">
      <c r="C512" s="184" t="s">
        <v>203</v>
      </c>
    </row>
  </sheetData>
  <sheetProtection algorithmName="SHA-512" hashValue="kXOzWnwhVoifaz6Jq4K5QWrFmiHdEPeYF4f+4DQn+Jeg+0xqFAwRBrCndjk3O/TfTX58ugWD1ZpMC46GEQESyQ==" saltValue="rERnWKfOs8FO/lopCpdUTQ==" spinCount="100000" sheet="1" formatCells="0" formatColumns="0" formatRows="0"/>
  <dataConsolidate/>
  <mergeCells count="869">
    <mergeCell ref="B3:H3"/>
    <mergeCell ref="I3:O3"/>
    <mergeCell ref="B4:D5"/>
    <mergeCell ref="E4:E5"/>
    <mergeCell ref="F4:H4"/>
    <mergeCell ref="I4:K5"/>
    <mergeCell ref="L4:L5"/>
    <mergeCell ref="M4:O4"/>
    <mergeCell ref="C17:D17"/>
    <mergeCell ref="J17:K17"/>
    <mergeCell ref="B8:B16"/>
    <mergeCell ref="I8:I16"/>
    <mergeCell ref="B6:D6"/>
    <mergeCell ref="I6:K6"/>
    <mergeCell ref="C7:D7"/>
    <mergeCell ref="J7:K7"/>
    <mergeCell ref="C47:D47"/>
    <mergeCell ref="J47:K47"/>
    <mergeCell ref="C37:D37"/>
    <mergeCell ref="J37:K37"/>
    <mergeCell ref="B48:B56"/>
    <mergeCell ref="I48:I56"/>
    <mergeCell ref="B18:B26"/>
    <mergeCell ref="B38:B46"/>
    <mergeCell ref="I38:I46"/>
    <mergeCell ref="C27:D27"/>
    <mergeCell ref="J27:K27"/>
    <mergeCell ref="B28:B36"/>
    <mergeCell ref="I28:I36"/>
    <mergeCell ref="I18:I26"/>
    <mergeCell ref="B58:B66"/>
    <mergeCell ref="B78:B86"/>
    <mergeCell ref="I78:I86"/>
    <mergeCell ref="C67:D67"/>
    <mergeCell ref="J67:K67"/>
    <mergeCell ref="B68:B76"/>
    <mergeCell ref="I68:I76"/>
    <mergeCell ref="C57:D57"/>
    <mergeCell ref="J57:K57"/>
    <mergeCell ref="I58:I66"/>
    <mergeCell ref="C97:D97"/>
    <mergeCell ref="J97:K97"/>
    <mergeCell ref="I98:I106"/>
    <mergeCell ref="C87:D87"/>
    <mergeCell ref="J87:K87"/>
    <mergeCell ref="C77:D77"/>
    <mergeCell ref="J77:K77"/>
    <mergeCell ref="B88:B96"/>
    <mergeCell ref="I88:I96"/>
    <mergeCell ref="C127:D127"/>
    <mergeCell ref="J127:K127"/>
    <mergeCell ref="C117:D117"/>
    <mergeCell ref="J117:K117"/>
    <mergeCell ref="B128:B136"/>
    <mergeCell ref="I128:I136"/>
    <mergeCell ref="B98:B106"/>
    <mergeCell ref="B118:B126"/>
    <mergeCell ref="I118:I126"/>
    <mergeCell ref="C107:D107"/>
    <mergeCell ref="J107:K107"/>
    <mergeCell ref="B108:B116"/>
    <mergeCell ref="I108:I116"/>
    <mergeCell ref="B138:B146"/>
    <mergeCell ref="B158:B166"/>
    <mergeCell ref="I158:I166"/>
    <mergeCell ref="C147:D147"/>
    <mergeCell ref="J147:K147"/>
    <mergeCell ref="B148:B156"/>
    <mergeCell ref="I148:I156"/>
    <mergeCell ref="C137:D137"/>
    <mergeCell ref="J137:K137"/>
    <mergeCell ref="I138:I146"/>
    <mergeCell ref="C177:D177"/>
    <mergeCell ref="J177:K177"/>
    <mergeCell ref="I178:I186"/>
    <mergeCell ref="C167:D167"/>
    <mergeCell ref="J167:K167"/>
    <mergeCell ref="C157:D157"/>
    <mergeCell ref="J157:K157"/>
    <mergeCell ref="B168:B176"/>
    <mergeCell ref="I168:I176"/>
    <mergeCell ref="C197:D197"/>
    <mergeCell ref="J197:K197"/>
    <mergeCell ref="B178:B186"/>
    <mergeCell ref="B198:B206"/>
    <mergeCell ref="I198:I206"/>
    <mergeCell ref="C187:D187"/>
    <mergeCell ref="J187:K187"/>
    <mergeCell ref="B188:B196"/>
    <mergeCell ref="I188:I196"/>
    <mergeCell ref="X2:Y2"/>
    <mergeCell ref="P3:Y3"/>
    <mergeCell ref="P4:R5"/>
    <mergeCell ref="S4:S5"/>
    <mergeCell ref="T4:V4"/>
    <mergeCell ref="W4:W5"/>
    <mergeCell ref="X4:Y5"/>
    <mergeCell ref="P6:R6"/>
    <mergeCell ref="X6:Y6"/>
    <mergeCell ref="Q7:R7"/>
    <mergeCell ref="X7:Y7"/>
    <mergeCell ref="P8:P16"/>
    <mergeCell ref="W8:W16"/>
    <mergeCell ref="X8:Y8"/>
    <mergeCell ref="X9:Y9"/>
    <mergeCell ref="X10:Y10"/>
    <mergeCell ref="X11:Y11"/>
    <mergeCell ref="X12:Y12"/>
    <mergeCell ref="X13:Y13"/>
    <mergeCell ref="X14:Y14"/>
    <mergeCell ref="X15:Y15"/>
    <mergeCell ref="X16:Y16"/>
    <mergeCell ref="Q17:R17"/>
    <mergeCell ref="X17:Y17"/>
    <mergeCell ref="P18:P26"/>
    <mergeCell ref="W18:W26"/>
    <mergeCell ref="X18:Y18"/>
    <mergeCell ref="X19:Y19"/>
    <mergeCell ref="X20:Y20"/>
    <mergeCell ref="X21:Y21"/>
    <mergeCell ref="X22:Y22"/>
    <mergeCell ref="X23:Y23"/>
    <mergeCell ref="X24:Y24"/>
    <mergeCell ref="X25:Y25"/>
    <mergeCell ref="X26:Y26"/>
    <mergeCell ref="Q27:R27"/>
    <mergeCell ref="X27:Y27"/>
    <mergeCell ref="P28:P36"/>
    <mergeCell ref="W28:W36"/>
    <mergeCell ref="X28:Y28"/>
    <mergeCell ref="X29:Y29"/>
    <mergeCell ref="X30:Y30"/>
    <mergeCell ref="X31:Y31"/>
    <mergeCell ref="X32:Y32"/>
    <mergeCell ref="X33:Y33"/>
    <mergeCell ref="X34:Y34"/>
    <mergeCell ref="X35:Y35"/>
    <mergeCell ref="X36:Y36"/>
    <mergeCell ref="Q37:R37"/>
    <mergeCell ref="X37:Y37"/>
    <mergeCell ref="P38:P46"/>
    <mergeCell ref="W38:W46"/>
    <mergeCell ref="X38:Y38"/>
    <mergeCell ref="X39:Y39"/>
    <mergeCell ref="X40:Y40"/>
    <mergeCell ref="X41:Y41"/>
    <mergeCell ref="X42:Y42"/>
    <mergeCell ref="X43:Y43"/>
    <mergeCell ref="X44:Y44"/>
    <mergeCell ref="X45:Y45"/>
    <mergeCell ref="X46:Y46"/>
    <mergeCell ref="Q47:R47"/>
    <mergeCell ref="X47:Y47"/>
    <mergeCell ref="P48:P56"/>
    <mergeCell ref="W48:W56"/>
    <mergeCell ref="X48:Y48"/>
    <mergeCell ref="X49:Y49"/>
    <mergeCell ref="X50:Y50"/>
    <mergeCell ref="X51:Y51"/>
    <mergeCell ref="X52:Y52"/>
    <mergeCell ref="X53:Y53"/>
    <mergeCell ref="X54:Y54"/>
    <mergeCell ref="X55:Y55"/>
    <mergeCell ref="X56:Y56"/>
    <mergeCell ref="Q57:R57"/>
    <mergeCell ref="X57:Y57"/>
    <mergeCell ref="P58:P66"/>
    <mergeCell ref="W58:W66"/>
    <mergeCell ref="X58:Y58"/>
    <mergeCell ref="X59:Y59"/>
    <mergeCell ref="X60:Y60"/>
    <mergeCell ref="X61:Y61"/>
    <mergeCell ref="X62:Y62"/>
    <mergeCell ref="X63:Y63"/>
    <mergeCell ref="X64:Y64"/>
    <mergeCell ref="X65:Y65"/>
    <mergeCell ref="X66:Y66"/>
    <mergeCell ref="Q67:R67"/>
    <mergeCell ref="X67:Y67"/>
    <mergeCell ref="P68:P76"/>
    <mergeCell ref="W68:W76"/>
    <mergeCell ref="X68:Y68"/>
    <mergeCell ref="X69:Y69"/>
    <mergeCell ref="X70:Y70"/>
    <mergeCell ref="X71:Y71"/>
    <mergeCell ref="X72:Y72"/>
    <mergeCell ref="X73:Y73"/>
    <mergeCell ref="X74:Y74"/>
    <mergeCell ref="X75:Y75"/>
    <mergeCell ref="X76:Y76"/>
    <mergeCell ref="Q77:R77"/>
    <mergeCell ref="X77:Y77"/>
    <mergeCell ref="P78:P86"/>
    <mergeCell ref="W78:W86"/>
    <mergeCell ref="X78:Y78"/>
    <mergeCell ref="X79:Y79"/>
    <mergeCell ref="X80:Y80"/>
    <mergeCell ref="X81:Y81"/>
    <mergeCell ref="X82:Y82"/>
    <mergeCell ref="X83:Y83"/>
    <mergeCell ref="X84:Y84"/>
    <mergeCell ref="X85:Y85"/>
    <mergeCell ref="X86:Y86"/>
    <mergeCell ref="Q87:R87"/>
    <mergeCell ref="X87:Y87"/>
    <mergeCell ref="P88:P96"/>
    <mergeCell ref="W88:W96"/>
    <mergeCell ref="X88:Y88"/>
    <mergeCell ref="X89:Y89"/>
    <mergeCell ref="X90:Y90"/>
    <mergeCell ref="X91:Y91"/>
    <mergeCell ref="X92:Y92"/>
    <mergeCell ref="X93:Y93"/>
    <mergeCell ref="X94:Y94"/>
    <mergeCell ref="X95:Y95"/>
    <mergeCell ref="X96:Y96"/>
    <mergeCell ref="Q97:R97"/>
    <mergeCell ref="X97:Y97"/>
    <mergeCell ref="P98:P106"/>
    <mergeCell ref="W98:W106"/>
    <mergeCell ref="X98:Y98"/>
    <mergeCell ref="X99:Y99"/>
    <mergeCell ref="X100:Y100"/>
    <mergeCell ref="X101:Y101"/>
    <mergeCell ref="X102:Y102"/>
    <mergeCell ref="X103:Y103"/>
    <mergeCell ref="X104:Y104"/>
    <mergeCell ref="X105:Y105"/>
    <mergeCell ref="X106:Y106"/>
    <mergeCell ref="Q107:R107"/>
    <mergeCell ref="X107:Y107"/>
    <mergeCell ref="P108:P116"/>
    <mergeCell ref="W108:W116"/>
    <mergeCell ref="X108:Y108"/>
    <mergeCell ref="X109:Y109"/>
    <mergeCell ref="X110:Y110"/>
    <mergeCell ref="X111:Y111"/>
    <mergeCell ref="X112:Y112"/>
    <mergeCell ref="X113:Y113"/>
    <mergeCell ref="X114:Y114"/>
    <mergeCell ref="X115:Y115"/>
    <mergeCell ref="X116:Y116"/>
    <mergeCell ref="Q117:R117"/>
    <mergeCell ref="X117:Y117"/>
    <mergeCell ref="P118:P126"/>
    <mergeCell ref="W118:W126"/>
    <mergeCell ref="X118:Y118"/>
    <mergeCell ref="X119:Y119"/>
    <mergeCell ref="X120:Y120"/>
    <mergeCell ref="X121:Y121"/>
    <mergeCell ref="X122:Y122"/>
    <mergeCell ref="X123:Y123"/>
    <mergeCell ref="X124:Y124"/>
    <mergeCell ref="X125:Y125"/>
    <mergeCell ref="X126:Y126"/>
    <mergeCell ref="Q127:R127"/>
    <mergeCell ref="X127:Y127"/>
    <mergeCell ref="P128:P136"/>
    <mergeCell ref="W128:W136"/>
    <mergeCell ref="X128:Y128"/>
    <mergeCell ref="X129:Y129"/>
    <mergeCell ref="X130:Y130"/>
    <mergeCell ref="X131:Y131"/>
    <mergeCell ref="X132:Y132"/>
    <mergeCell ref="X133:Y133"/>
    <mergeCell ref="X134:Y134"/>
    <mergeCell ref="X135:Y135"/>
    <mergeCell ref="X136:Y136"/>
    <mergeCell ref="Q137:R137"/>
    <mergeCell ref="X137:Y137"/>
    <mergeCell ref="P138:P146"/>
    <mergeCell ref="W138:W146"/>
    <mergeCell ref="X138:Y138"/>
    <mergeCell ref="X139:Y139"/>
    <mergeCell ref="X140:Y140"/>
    <mergeCell ref="X141:Y141"/>
    <mergeCell ref="X142:Y142"/>
    <mergeCell ref="X143:Y143"/>
    <mergeCell ref="X144:Y144"/>
    <mergeCell ref="X145:Y145"/>
    <mergeCell ref="X146:Y146"/>
    <mergeCell ref="Q147:R147"/>
    <mergeCell ref="X147:Y147"/>
    <mergeCell ref="P148:P156"/>
    <mergeCell ref="W148:W156"/>
    <mergeCell ref="X148:Y148"/>
    <mergeCell ref="X149:Y149"/>
    <mergeCell ref="X150:Y150"/>
    <mergeCell ref="X151:Y151"/>
    <mergeCell ref="X152:Y152"/>
    <mergeCell ref="X153:Y153"/>
    <mergeCell ref="X154:Y154"/>
    <mergeCell ref="X155:Y155"/>
    <mergeCell ref="X156:Y156"/>
    <mergeCell ref="Q157:R157"/>
    <mergeCell ref="X157:Y157"/>
    <mergeCell ref="P158:P166"/>
    <mergeCell ref="W158:W166"/>
    <mergeCell ref="X158:Y158"/>
    <mergeCell ref="X159:Y159"/>
    <mergeCell ref="X160:Y160"/>
    <mergeCell ref="X161:Y161"/>
    <mergeCell ref="X162:Y162"/>
    <mergeCell ref="X163:Y163"/>
    <mergeCell ref="X164:Y164"/>
    <mergeCell ref="X165:Y165"/>
    <mergeCell ref="X166:Y166"/>
    <mergeCell ref="Q167:R167"/>
    <mergeCell ref="X167:Y167"/>
    <mergeCell ref="P168:P176"/>
    <mergeCell ref="W168:W176"/>
    <mergeCell ref="X168:Y168"/>
    <mergeCell ref="X169:Y169"/>
    <mergeCell ref="X170:Y170"/>
    <mergeCell ref="X171:Y171"/>
    <mergeCell ref="X172:Y172"/>
    <mergeCell ref="X173:Y173"/>
    <mergeCell ref="X174:Y174"/>
    <mergeCell ref="X175:Y175"/>
    <mergeCell ref="X176:Y176"/>
    <mergeCell ref="Q177:R177"/>
    <mergeCell ref="X177:Y177"/>
    <mergeCell ref="P178:P186"/>
    <mergeCell ref="W178:W186"/>
    <mergeCell ref="X178:Y178"/>
    <mergeCell ref="X179:Y179"/>
    <mergeCell ref="X180:Y180"/>
    <mergeCell ref="X181:Y181"/>
    <mergeCell ref="X182:Y182"/>
    <mergeCell ref="X183:Y183"/>
    <mergeCell ref="X184:Y184"/>
    <mergeCell ref="X185:Y185"/>
    <mergeCell ref="X186:Y186"/>
    <mergeCell ref="Q187:R187"/>
    <mergeCell ref="X187:Y187"/>
    <mergeCell ref="P188:P196"/>
    <mergeCell ref="W188:W196"/>
    <mergeCell ref="X188:Y188"/>
    <mergeCell ref="X189:Y189"/>
    <mergeCell ref="X190:Y190"/>
    <mergeCell ref="X191:Y191"/>
    <mergeCell ref="X192:Y192"/>
    <mergeCell ref="X193:Y193"/>
    <mergeCell ref="X194:Y194"/>
    <mergeCell ref="X195:Y195"/>
    <mergeCell ref="X196:Y196"/>
    <mergeCell ref="Q197:R197"/>
    <mergeCell ref="X197:Y197"/>
    <mergeCell ref="P198:P206"/>
    <mergeCell ref="W198:W206"/>
    <mergeCell ref="X198:Y198"/>
    <mergeCell ref="X199:Y199"/>
    <mergeCell ref="X200:Y200"/>
    <mergeCell ref="X201:Y201"/>
    <mergeCell ref="X202:Y202"/>
    <mergeCell ref="X203:Y203"/>
    <mergeCell ref="X204:Y204"/>
    <mergeCell ref="X205:Y205"/>
    <mergeCell ref="X206:Y206"/>
    <mergeCell ref="C207:D207"/>
    <mergeCell ref="J207:K207"/>
    <mergeCell ref="Q207:R207"/>
    <mergeCell ref="X207:Y207"/>
    <mergeCell ref="B208:B216"/>
    <mergeCell ref="I208:I216"/>
    <mergeCell ref="P208:P216"/>
    <mergeCell ref="W208:W216"/>
    <mergeCell ref="X208:Y208"/>
    <mergeCell ref="X209:Y209"/>
    <mergeCell ref="X210:Y210"/>
    <mergeCell ref="X211:Y211"/>
    <mergeCell ref="X212:Y212"/>
    <mergeCell ref="X213:Y213"/>
    <mergeCell ref="X214:Y214"/>
    <mergeCell ref="X215:Y215"/>
    <mergeCell ref="X216:Y216"/>
    <mergeCell ref="C217:D217"/>
    <mergeCell ref="J217:K217"/>
    <mergeCell ref="Q217:R217"/>
    <mergeCell ref="X217:Y217"/>
    <mergeCell ref="B218:B226"/>
    <mergeCell ref="I218:I226"/>
    <mergeCell ref="P218:P226"/>
    <mergeCell ref="W218:W226"/>
    <mergeCell ref="X218:Y218"/>
    <mergeCell ref="X219:Y219"/>
    <mergeCell ref="X220:Y220"/>
    <mergeCell ref="X221:Y221"/>
    <mergeCell ref="X222:Y222"/>
    <mergeCell ref="X223:Y223"/>
    <mergeCell ref="X224:Y224"/>
    <mergeCell ref="X225:Y225"/>
    <mergeCell ref="X226:Y226"/>
    <mergeCell ref="C227:D227"/>
    <mergeCell ref="J227:K227"/>
    <mergeCell ref="Q227:R227"/>
    <mergeCell ref="X227:Y227"/>
    <mergeCell ref="B228:B236"/>
    <mergeCell ref="I228:I236"/>
    <mergeCell ref="P228:P236"/>
    <mergeCell ref="W228:W236"/>
    <mergeCell ref="X228:Y228"/>
    <mergeCell ref="X229:Y229"/>
    <mergeCell ref="X230:Y230"/>
    <mergeCell ref="X231:Y231"/>
    <mergeCell ref="X232:Y232"/>
    <mergeCell ref="X233:Y233"/>
    <mergeCell ref="X234:Y234"/>
    <mergeCell ref="X235:Y235"/>
    <mergeCell ref="X236:Y236"/>
    <mergeCell ref="C237:D237"/>
    <mergeCell ref="J237:K237"/>
    <mergeCell ref="Q237:R237"/>
    <mergeCell ref="X237:Y237"/>
    <mergeCell ref="B238:B246"/>
    <mergeCell ref="I238:I246"/>
    <mergeCell ref="P238:P246"/>
    <mergeCell ref="W238:W246"/>
    <mergeCell ref="X238:Y238"/>
    <mergeCell ref="X239:Y239"/>
    <mergeCell ref="X240:Y240"/>
    <mergeCell ref="X241:Y241"/>
    <mergeCell ref="X242:Y242"/>
    <mergeCell ref="X243:Y243"/>
    <mergeCell ref="X244:Y244"/>
    <mergeCell ref="X245:Y245"/>
    <mergeCell ref="X246:Y246"/>
    <mergeCell ref="C247:D247"/>
    <mergeCell ref="J247:K247"/>
    <mergeCell ref="Q247:R247"/>
    <mergeCell ref="X247:Y247"/>
    <mergeCell ref="B248:B256"/>
    <mergeCell ref="I248:I256"/>
    <mergeCell ref="P248:P256"/>
    <mergeCell ref="W248:W256"/>
    <mergeCell ref="X248:Y248"/>
    <mergeCell ref="X249:Y249"/>
    <mergeCell ref="X250:Y250"/>
    <mergeCell ref="X251:Y251"/>
    <mergeCell ref="X252:Y252"/>
    <mergeCell ref="X253:Y253"/>
    <mergeCell ref="X254:Y254"/>
    <mergeCell ref="X255:Y255"/>
    <mergeCell ref="X256:Y256"/>
    <mergeCell ref="C257:D257"/>
    <mergeCell ref="J257:K257"/>
    <mergeCell ref="Q257:R257"/>
    <mergeCell ref="X257:Y257"/>
    <mergeCell ref="B258:B266"/>
    <mergeCell ref="I258:I266"/>
    <mergeCell ref="P258:P266"/>
    <mergeCell ref="W258:W266"/>
    <mergeCell ref="X258:Y258"/>
    <mergeCell ref="X259:Y259"/>
    <mergeCell ref="X260:Y260"/>
    <mergeCell ref="X261:Y261"/>
    <mergeCell ref="X262:Y262"/>
    <mergeCell ref="X263:Y263"/>
    <mergeCell ref="X264:Y264"/>
    <mergeCell ref="X265:Y265"/>
    <mergeCell ref="X266:Y266"/>
    <mergeCell ref="C267:D267"/>
    <mergeCell ref="J267:K267"/>
    <mergeCell ref="Q267:R267"/>
    <mergeCell ref="X267:Y267"/>
    <mergeCell ref="B268:B276"/>
    <mergeCell ref="I268:I276"/>
    <mergeCell ref="P268:P276"/>
    <mergeCell ref="W268:W276"/>
    <mergeCell ref="X268:Y268"/>
    <mergeCell ref="X269:Y269"/>
    <mergeCell ref="X270:Y270"/>
    <mergeCell ref="X271:Y271"/>
    <mergeCell ref="X272:Y272"/>
    <mergeCell ref="X273:Y273"/>
    <mergeCell ref="X274:Y274"/>
    <mergeCell ref="X275:Y275"/>
    <mergeCell ref="X276:Y276"/>
    <mergeCell ref="C277:D277"/>
    <mergeCell ref="J277:K277"/>
    <mergeCell ref="Q277:R277"/>
    <mergeCell ref="X277:Y277"/>
    <mergeCell ref="B278:B286"/>
    <mergeCell ref="I278:I286"/>
    <mergeCell ref="P278:P286"/>
    <mergeCell ref="W278:W286"/>
    <mergeCell ref="X278:Y278"/>
    <mergeCell ref="X279:Y279"/>
    <mergeCell ref="X280:Y280"/>
    <mergeCell ref="X281:Y281"/>
    <mergeCell ref="X282:Y282"/>
    <mergeCell ref="X283:Y283"/>
    <mergeCell ref="X284:Y284"/>
    <mergeCell ref="X285:Y285"/>
    <mergeCell ref="X286:Y286"/>
    <mergeCell ref="C287:D287"/>
    <mergeCell ref="J287:K287"/>
    <mergeCell ref="Q287:R287"/>
    <mergeCell ref="X287:Y287"/>
    <mergeCell ref="B288:B296"/>
    <mergeCell ref="I288:I296"/>
    <mergeCell ref="P288:P296"/>
    <mergeCell ref="W288:W296"/>
    <mergeCell ref="X288:Y288"/>
    <mergeCell ref="X289:Y289"/>
    <mergeCell ref="X290:Y290"/>
    <mergeCell ref="X291:Y291"/>
    <mergeCell ref="X292:Y292"/>
    <mergeCell ref="X293:Y293"/>
    <mergeCell ref="X294:Y294"/>
    <mergeCell ref="X295:Y295"/>
    <mergeCell ref="X296:Y296"/>
    <mergeCell ref="C297:D297"/>
    <mergeCell ref="J297:K297"/>
    <mergeCell ref="Q297:R297"/>
    <mergeCell ref="X297:Y297"/>
    <mergeCell ref="B298:B306"/>
    <mergeCell ref="I298:I306"/>
    <mergeCell ref="P298:P306"/>
    <mergeCell ref="W298:W306"/>
    <mergeCell ref="X298:Y298"/>
    <mergeCell ref="X299:Y299"/>
    <mergeCell ref="X300:Y300"/>
    <mergeCell ref="X301:Y301"/>
    <mergeCell ref="X302:Y302"/>
    <mergeCell ref="X303:Y303"/>
    <mergeCell ref="X304:Y304"/>
    <mergeCell ref="X305:Y305"/>
    <mergeCell ref="X306:Y306"/>
    <mergeCell ref="C307:D307"/>
    <mergeCell ref="J307:K307"/>
    <mergeCell ref="Q307:R307"/>
    <mergeCell ref="X307:Y307"/>
    <mergeCell ref="B308:B316"/>
    <mergeCell ref="I308:I316"/>
    <mergeCell ref="P308:P316"/>
    <mergeCell ref="W308:W316"/>
    <mergeCell ref="X308:Y308"/>
    <mergeCell ref="X309:Y309"/>
    <mergeCell ref="X310:Y310"/>
    <mergeCell ref="X311:Y311"/>
    <mergeCell ref="X312:Y312"/>
    <mergeCell ref="X313:Y313"/>
    <mergeCell ref="X314:Y314"/>
    <mergeCell ref="X315:Y315"/>
    <mergeCell ref="X316:Y316"/>
    <mergeCell ref="C317:D317"/>
    <mergeCell ref="J317:K317"/>
    <mergeCell ref="Q317:R317"/>
    <mergeCell ref="X317:Y317"/>
    <mergeCell ref="B318:B326"/>
    <mergeCell ref="I318:I326"/>
    <mergeCell ref="P318:P326"/>
    <mergeCell ref="W318:W326"/>
    <mergeCell ref="X318:Y318"/>
    <mergeCell ref="X319:Y319"/>
    <mergeCell ref="X320:Y320"/>
    <mergeCell ref="X321:Y321"/>
    <mergeCell ref="X322:Y322"/>
    <mergeCell ref="X323:Y323"/>
    <mergeCell ref="X324:Y324"/>
    <mergeCell ref="X325:Y325"/>
    <mergeCell ref="X326:Y326"/>
    <mergeCell ref="C327:D327"/>
    <mergeCell ref="J327:K327"/>
    <mergeCell ref="Q327:R327"/>
    <mergeCell ref="X327:Y327"/>
    <mergeCell ref="B328:B336"/>
    <mergeCell ref="I328:I336"/>
    <mergeCell ref="P328:P336"/>
    <mergeCell ref="W328:W336"/>
    <mergeCell ref="X328:Y328"/>
    <mergeCell ref="X329:Y329"/>
    <mergeCell ref="X330:Y330"/>
    <mergeCell ref="X331:Y331"/>
    <mergeCell ref="X332:Y332"/>
    <mergeCell ref="X333:Y333"/>
    <mergeCell ref="X334:Y334"/>
    <mergeCell ref="X335:Y335"/>
    <mergeCell ref="X336:Y336"/>
    <mergeCell ref="C337:D337"/>
    <mergeCell ref="J337:K337"/>
    <mergeCell ref="Q337:R337"/>
    <mergeCell ref="X337:Y337"/>
    <mergeCell ref="B338:B346"/>
    <mergeCell ref="I338:I346"/>
    <mergeCell ref="P338:P346"/>
    <mergeCell ref="W338:W346"/>
    <mergeCell ref="X338:Y338"/>
    <mergeCell ref="X339:Y339"/>
    <mergeCell ref="X340:Y340"/>
    <mergeCell ref="X341:Y341"/>
    <mergeCell ref="X342:Y342"/>
    <mergeCell ref="X343:Y343"/>
    <mergeCell ref="X344:Y344"/>
    <mergeCell ref="X345:Y345"/>
    <mergeCell ref="X346:Y346"/>
    <mergeCell ref="C347:D347"/>
    <mergeCell ref="J347:K347"/>
    <mergeCell ref="Q347:R347"/>
    <mergeCell ref="X347:Y347"/>
    <mergeCell ref="B348:B356"/>
    <mergeCell ref="I348:I356"/>
    <mergeCell ref="P348:P356"/>
    <mergeCell ref="W348:W356"/>
    <mergeCell ref="X348:Y348"/>
    <mergeCell ref="X349:Y349"/>
    <mergeCell ref="X350:Y350"/>
    <mergeCell ref="X351:Y351"/>
    <mergeCell ref="X352:Y352"/>
    <mergeCell ref="X353:Y353"/>
    <mergeCell ref="X354:Y354"/>
    <mergeCell ref="X355:Y355"/>
    <mergeCell ref="X356:Y356"/>
    <mergeCell ref="C357:D357"/>
    <mergeCell ref="J357:K357"/>
    <mergeCell ref="Q357:R357"/>
    <mergeCell ref="X357:Y357"/>
    <mergeCell ref="B358:B366"/>
    <mergeCell ref="I358:I366"/>
    <mergeCell ref="P358:P366"/>
    <mergeCell ref="W358:W366"/>
    <mergeCell ref="X358:Y358"/>
    <mergeCell ref="X359:Y359"/>
    <mergeCell ref="X360:Y360"/>
    <mergeCell ref="X361:Y361"/>
    <mergeCell ref="X362:Y362"/>
    <mergeCell ref="X363:Y363"/>
    <mergeCell ref="X364:Y364"/>
    <mergeCell ref="X365:Y365"/>
    <mergeCell ref="X366:Y366"/>
    <mergeCell ref="C367:D367"/>
    <mergeCell ref="J367:K367"/>
    <mergeCell ref="Q367:R367"/>
    <mergeCell ref="X367:Y367"/>
    <mergeCell ref="B368:B376"/>
    <mergeCell ref="I368:I376"/>
    <mergeCell ref="P368:P376"/>
    <mergeCell ref="W368:W376"/>
    <mergeCell ref="X368:Y368"/>
    <mergeCell ref="X369:Y369"/>
    <mergeCell ref="X370:Y370"/>
    <mergeCell ref="X371:Y371"/>
    <mergeCell ref="X372:Y372"/>
    <mergeCell ref="X373:Y373"/>
    <mergeCell ref="X374:Y374"/>
    <mergeCell ref="X375:Y375"/>
    <mergeCell ref="X376:Y376"/>
    <mergeCell ref="C377:D377"/>
    <mergeCell ref="J377:K377"/>
    <mergeCell ref="Q377:R377"/>
    <mergeCell ref="X377:Y377"/>
    <mergeCell ref="B378:B386"/>
    <mergeCell ref="I378:I386"/>
    <mergeCell ref="P378:P386"/>
    <mergeCell ref="W378:W386"/>
    <mergeCell ref="X378:Y378"/>
    <mergeCell ref="X379:Y379"/>
    <mergeCell ref="X380:Y380"/>
    <mergeCell ref="X381:Y381"/>
    <mergeCell ref="X382:Y382"/>
    <mergeCell ref="X383:Y383"/>
    <mergeCell ref="X384:Y384"/>
    <mergeCell ref="X385:Y385"/>
    <mergeCell ref="X386:Y386"/>
    <mergeCell ref="C387:D387"/>
    <mergeCell ref="J387:K387"/>
    <mergeCell ref="Q387:R387"/>
    <mergeCell ref="X387:Y387"/>
    <mergeCell ref="B388:B396"/>
    <mergeCell ref="I388:I396"/>
    <mergeCell ref="P388:P396"/>
    <mergeCell ref="W388:W396"/>
    <mergeCell ref="X388:Y388"/>
    <mergeCell ref="X389:Y389"/>
    <mergeCell ref="X390:Y390"/>
    <mergeCell ref="X391:Y391"/>
    <mergeCell ref="X392:Y392"/>
    <mergeCell ref="X393:Y393"/>
    <mergeCell ref="X394:Y394"/>
    <mergeCell ref="X395:Y395"/>
    <mergeCell ref="X396:Y396"/>
    <mergeCell ref="C397:D397"/>
    <mergeCell ref="J397:K397"/>
    <mergeCell ref="Q397:R397"/>
    <mergeCell ref="X397:Y397"/>
    <mergeCell ref="B398:B406"/>
    <mergeCell ref="I398:I406"/>
    <mergeCell ref="P398:P406"/>
    <mergeCell ref="W398:W406"/>
    <mergeCell ref="X398:Y398"/>
    <mergeCell ref="X399:Y399"/>
    <mergeCell ref="X400:Y400"/>
    <mergeCell ref="X401:Y401"/>
    <mergeCell ref="X402:Y402"/>
    <mergeCell ref="X403:Y403"/>
    <mergeCell ref="X404:Y404"/>
    <mergeCell ref="X405:Y405"/>
    <mergeCell ref="X406:Y406"/>
    <mergeCell ref="C407:D407"/>
    <mergeCell ref="J407:K407"/>
    <mergeCell ref="Q407:R407"/>
    <mergeCell ref="X407:Y407"/>
    <mergeCell ref="B408:B416"/>
    <mergeCell ref="I408:I416"/>
    <mergeCell ref="P408:P416"/>
    <mergeCell ref="W408:W416"/>
    <mergeCell ref="X408:Y408"/>
    <mergeCell ref="X409:Y409"/>
    <mergeCell ref="X410:Y410"/>
    <mergeCell ref="X411:Y411"/>
    <mergeCell ref="X412:Y412"/>
    <mergeCell ref="X413:Y413"/>
    <mergeCell ref="X414:Y414"/>
    <mergeCell ref="X415:Y415"/>
    <mergeCell ref="X416:Y416"/>
    <mergeCell ref="C417:D417"/>
    <mergeCell ref="J417:K417"/>
    <mergeCell ref="Q417:R417"/>
    <mergeCell ref="X417:Y417"/>
    <mergeCell ref="B418:B426"/>
    <mergeCell ref="I418:I426"/>
    <mergeCell ref="P418:P426"/>
    <mergeCell ref="W418:W426"/>
    <mergeCell ref="X418:Y418"/>
    <mergeCell ref="X419:Y419"/>
    <mergeCell ref="X420:Y420"/>
    <mergeCell ref="X421:Y421"/>
    <mergeCell ref="X422:Y422"/>
    <mergeCell ref="X423:Y423"/>
    <mergeCell ref="X424:Y424"/>
    <mergeCell ref="X425:Y425"/>
    <mergeCell ref="X426:Y426"/>
    <mergeCell ref="C427:D427"/>
    <mergeCell ref="J427:K427"/>
    <mergeCell ref="Q427:R427"/>
    <mergeCell ref="X427:Y427"/>
    <mergeCell ref="B428:B436"/>
    <mergeCell ref="I428:I436"/>
    <mergeCell ref="P428:P436"/>
    <mergeCell ref="W428:W436"/>
    <mergeCell ref="X428:Y428"/>
    <mergeCell ref="X429:Y429"/>
    <mergeCell ref="X430:Y430"/>
    <mergeCell ref="X431:Y431"/>
    <mergeCell ref="X432:Y432"/>
    <mergeCell ref="X433:Y433"/>
    <mergeCell ref="X434:Y434"/>
    <mergeCell ref="X435:Y435"/>
    <mergeCell ref="X436:Y436"/>
    <mergeCell ref="C437:D437"/>
    <mergeCell ref="J437:K437"/>
    <mergeCell ref="Q437:R437"/>
    <mergeCell ref="X437:Y437"/>
    <mergeCell ref="B438:B446"/>
    <mergeCell ref="I438:I446"/>
    <mergeCell ref="P438:P446"/>
    <mergeCell ref="W438:W446"/>
    <mergeCell ref="X438:Y438"/>
    <mergeCell ref="X439:Y439"/>
    <mergeCell ref="X440:Y440"/>
    <mergeCell ref="X441:Y441"/>
    <mergeCell ref="X442:Y442"/>
    <mergeCell ref="X443:Y443"/>
    <mergeCell ref="X444:Y444"/>
    <mergeCell ref="X445:Y445"/>
    <mergeCell ref="X446:Y446"/>
    <mergeCell ref="C447:D447"/>
    <mergeCell ref="J447:K447"/>
    <mergeCell ref="Q447:R447"/>
    <mergeCell ref="X447:Y447"/>
    <mergeCell ref="B448:B456"/>
    <mergeCell ref="I448:I456"/>
    <mergeCell ref="P448:P456"/>
    <mergeCell ref="W448:W456"/>
    <mergeCell ref="X448:Y448"/>
    <mergeCell ref="X449:Y449"/>
    <mergeCell ref="X450:Y450"/>
    <mergeCell ref="X451:Y451"/>
    <mergeCell ref="X452:Y452"/>
    <mergeCell ref="X453:Y453"/>
    <mergeCell ref="X454:Y454"/>
    <mergeCell ref="X455:Y455"/>
    <mergeCell ref="X456:Y456"/>
    <mergeCell ref="C457:D457"/>
    <mergeCell ref="J457:K457"/>
    <mergeCell ref="Q457:R457"/>
    <mergeCell ref="X457:Y457"/>
    <mergeCell ref="B458:B466"/>
    <mergeCell ref="I458:I466"/>
    <mergeCell ref="P458:P466"/>
    <mergeCell ref="W458:W466"/>
    <mergeCell ref="X458:Y458"/>
    <mergeCell ref="X459:Y459"/>
    <mergeCell ref="X460:Y460"/>
    <mergeCell ref="X461:Y461"/>
    <mergeCell ref="X462:Y462"/>
    <mergeCell ref="X463:Y463"/>
    <mergeCell ref="X464:Y464"/>
    <mergeCell ref="X465:Y465"/>
    <mergeCell ref="X466:Y466"/>
    <mergeCell ref="C467:D467"/>
    <mergeCell ref="J467:K467"/>
    <mergeCell ref="Q467:R467"/>
    <mergeCell ref="X467:Y467"/>
    <mergeCell ref="B468:B476"/>
    <mergeCell ref="I468:I476"/>
    <mergeCell ref="P468:P476"/>
    <mergeCell ref="W468:W476"/>
    <mergeCell ref="X468:Y468"/>
    <mergeCell ref="X469:Y469"/>
    <mergeCell ref="X470:Y470"/>
    <mergeCell ref="X471:Y471"/>
    <mergeCell ref="X472:Y472"/>
    <mergeCell ref="X473:Y473"/>
    <mergeCell ref="X474:Y474"/>
    <mergeCell ref="X475:Y475"/>
    <mergeCell ref="X476:Y476"/>
    <mergeCell ref="C477:D477"/>
    <mergeCell ref="J477:K477"/>
    <mergeCell ref="Q477:R477"/>
    <mergeCell ref="X477:Y477"/>
    <mergeCell ref="B478:B486"/>
    <mergeCell ref="I478:I486"/>
    <mergeCell ref="P478:P486"/>
    <mergeCell ref="W478:W486"/>
    <mergeCell ref="X478:Y478"/>
    <mergeCell ref="X479:Y479"/>
    <mergeCell ref="X480:Y480"/>
    <mergeCell ref="X481:Y481"/>
    <mergeCell ref="X482:Y482"/>
    <mergeCell ref="X483:Y483"/>
    <mergeCell ref="X484:Y484"/>
    <mergeCell ref="X485:Y485"/>
    <mergeCell ref="X486:Y486"/>
    <mergeCell ref="C487:D487"/>
    <mergeCell ref="J487:K487"/>
    <mergeCell ref="Q487:R487"/>
    <mergeCell ref="X487:Y487"/>
    <mergeCell ref="B488:B496"/>
    <mergeCell ref="I488:I496"/>
    <mergeCell ref="P488:P496"/>
    <mergeCell ref="W488:W496"/>
    <mergeCell ref="X488:Y488"/>
    <mergeCell ref="X489:Y489"/>
    <mergeCell ref="X490:Y490"/>
    <mergeCell ref="X491:Y491"/>
    <mergeCell ref="X492:Y492"/>
    <mergeCell ref="X493:Y493"/>
    <mergeCell ref="X494:Y494"/>
    <mergeCell ref="X495:Y495"/>
    <mergeCell ref="X496:Y496"/>
    <mergeCell ref="C497:D497"/>
    <mergeCell ref="J497:K497"/>
    <mergeCell ref="Q497:R497"/>
    <mergeCell ref="X497:Y497"/>
    <mergeCell ref="B498:B506"/>
    <mergeCell ref="I498:I506"/>
    <mergeCell ref="P498:P506"/>
    <mergeCell ref="W498:W506"/>
    <mergeCell ref="X498:Y498"/>
    <mergeCell ref="X499:Y499"/>
    <mergeCell ref="X500:Y500"/>
    <mergeCell ref="X501:Y501"/>
    <mergeCell ref="X502:Y502"/>
    <mergeCell ref="X503:Y503"/>
    <mergeCell ref="X504:Y504"/>
    <mergeCell ref="X505:Y505"/>
    <mergeCell ref="X506:Y506"/>
  </mergeCells>
  <phoneticPr fontId="1"/>
  <conditionalFormatting sqref="B7:H7">
    <cfRule type="expression" dxfId="483" priority="648">
      <formula>$I$8="中止"</formula>
    </cfRule>
    <cfRule type="expression" dxfId="482" priority="650">
      <formula>$I$8="変更"</formula>
    </cfRule>
  </conditionalFormatting>
  <conditionalFormatting sqref="B17:H17">
    <cfRule type="expression" dxfId="481" priority="647">
      <formula>$I$18="中止"</formula>
    </cfRule>
    <cfRule type="expression" dxfId="480" priority="649">
      <formula>$I$18="変更"</formula>
    </cfRule>
  </conditionalFormatting>
  <conditionalFormatting sqref="B27:H27">
    <cfRule type="expression" dxfId="479" priority="645">
      <formula>$I$28="中止"</formula>
    </cfRule>
    <cfRule type="expression" dxfId="478" priority="646">
      <formula>$I$28="変更"</formula>
    </cfRule>
  </conditionalFormatting>
  <conditionalFormatting sqref="B37:H37">
    <cfRule type="expression" dxfId="477" priority="643">
      <formula>$I$38="中止"</formula>
    </cfRule>
    <cfRule type="expression" dxfId="476" priority="644">
      <formula>$I$38="変更"</formula>
    </cfRule>
  </conditionalFormatting>
  <conditionalFormatting sqref="B47:H47">
    <cfRule type="expression" dxfId="475" priority="641">
      <formula>$I$48="中止"</formula>
    </cfRule>
    <cfRule type="expression" dxfId="474" priority="642">
      <formula>$I$48="変更"</formula>
    </cfRule>
  </conditionalFormatting>
  <conditionalFormatting sqref="B57:H57">
    <cfRule type="expression" dxfId="473" priority="639">
      <formula>$I$58="中止"</formula>
    </cfRule>
    <cfRule type="expression" dxfId="472" priority="640">
      <formula>$I$58="変更"</formula>
    </cfRule>
  </conditionalFormatting>
  <conditionalFormatting sqref="B67:H67">
    <cfRule type="expression" dxfId="471" priority="637">
      <formula>$I$68="中止"</formula>
    </cfRule>
    <cfRule type="expression" dxfId="470" priority="638">
      <formula>$I$68="変更"</formula>
    </cfRule>
  </conditionalFormatting>
  <conditionalFormatting sqref="B77:H77">
    <cfRule type="expression" dxfId="469" priority="635">
      <formula>$I$78="中止"</formula>
    </cfRule>
    <cfRule type="expression" dxfId="468" priority="636">
      <formula>$I$78="変更"</formula>
    </cfRule>
  </conditionalFormatting>
  <conditionalFormatting sqref="B87:H87">
    <cfRule type="expression" dxfId="467" priority="633">
      <formula>$I$88="中止"</formula>
    </cfRule>
    <cfRule type="expression" dxfId="466" priority="634">
      <formula>$I$88="変更"</formula>
    </cfRule>
  </conditionalFormatting>
  <conditionalFormatting sqref="B97:H97">
    <cfRule type="expression" dxfId="465" priority="631">
      <formula>$I$98="中止"</formula>
    </cfRule>
    <cfRule type="expression" dxfId="464" priority="632">
      <formula>$I$98="変更"</formula>
    </cfRule>
  </conditionalFormatting>
  <conditionalFormatting sqref="B107:H107">
    <cfRule type="expression" dxfId="463" priority="629">
      <formula>$I$108="中止"</formula>
    </cfRule>
    <cfRule type="expression" dxfId="462" priority="630">
      <formula>$I$108="変更"</formula>
    </cfRule>
  </conditionalFormatting>
  <conditionalFormatting sqref="B117:H117">
    <cfRule type="expression" dxfId="461" priority="627">
      <formula>$I$118="中止"</formula>
    </cfRule>
    <cfRule type="expression" dxfId="460" priority="628">
      <formula>$I$118="変更"</formula>
    </cfRule>
  </conditionalFormatting>
  <conditionalFormatting sqref="B127:H127">
    <cfRule type="expression" dxfId="459" priority="625">
      <formula>$I$128="中止"</formula>
    </cfRule>
    <cfRule type="expression" dxfId="458" priority="626">
      <formula>$I$128="変更"</formula>
    </cfRule>
  </conditionalFormatting>
  <conditionalFormatting sqref="B137:H137">
    <cfRule type="expression" dxfId="457" priority="623">
      <formula>$I$138="中止"</formula>
    </cfRule>
    <cfRule type="expression" dxfId="456" priority="624">
      <formula>$I$138="変更"</formula>
    </cfRule>
  </conditionalFormatting>
  <conditionalFormatting sqref="B147:H147">
    <cfRule type="expression" dxfId="455" priority="621">
      <formula>$I$148="中止"</formula>
    </cfRule>
    <cfRule type="expression" dxfId="454" priority="622">
      <formula>$I$148="変更"</formula>
    </cfRule>
  </conditionalFormatting>
  <conditionalFormatting sqref="B157:H157">
    <cfRule type="expression" dxfId="453" priority="619">
      <formula>$I$158="中止"</formula>
    </cfRule>
    <cfRule type="expression" dxfId="452" priority="620">
      <formula>$I$158="変更"</formula>
    </cfRule>
  </conditionalFormatting>
  <conditionalFormatting sqref="B167:H167">
    <cfRule type="expression" dxfId="451" priority="617">
      <formula>$I$168="中止"</formula>
    </cfRule>
    <cfRule type="expression" dxfId="450" priority="618">
      <formula>$I$168="変更"</formula>
    </cfRule>
  </conditionalFormatting>
  <conditionalFormatting sqref="B177:H177">
    <cfRule type="expression" dxfId="449" priority="615">
      <formula>$I$178="中止"</formula>
    </cfRule>
    <cfRule type="expression" dxfId="448" priority="616">
      <formula>$I$178="変更"</formula>
    </cfRule>
  </conditionalFormatting>
  <conditionalFormatting sqref="B187:H187">
    <cfRule type="expression" dxfId="447" priority="613">
      <formula>$I$188="中止"</formula>
    </cfRule>
    <cfRule type="expression" dxfId="446" priority="614">
      <formula>$I$188="変更"</formula>
    </cfRule>
  </conditionalFormatting>
  <conditionalFormatting sqref="B197:H197">
    <cfRule type="expression" dxfId="445" priority="611">
      <formula>$I$198="中止"</formula>
    </cfRule>
    <cfRule type="expression" dxfId="444" priority="612">
      <formula>$I$198="変更"</formula>
    </cfRule>
  </conditionalFormatting>
  <conditionalFormatting sqref="P218:P226">
    <cfRule type="containsText" dxfId="443" priority="547" operator="containsText" text="中止">
      <formula>NOT(ISERROR(SEARCH("中止",P218)))</formula>
    </cfRule>
    <cfRule type="containsText" dxfId="442" priority="548" operator="containsText" text="変更">
      <formula>NOT(ISERROR(SEARCH("変更",P218)))</formula>
    </cfRule>
  </conditionalFormatting>
  <conditionalFormatting sqref="P228:P236">
    <cfRule type="containsText" dxfId="441" priority="545" operator="containsText" text="中止">
      <formula>NOT(ISERROR(SEARCH("中止",P228)))</formula>
    </cfRule>
    <cfRule type="containsText" dxfId="440" priority="546" operator="containsText" text="変更">
      <formula>NOT(ISERROR(SEARCH("変更",P228)))</formula>
    </cfRule>
  </conditionalFormatting>
  <conditionalFormatting sqref="P238:P246">
    <cfRule type="containsText" dxfId="439" priority="543" operator="containsText" text="中止">
      <formula>NOT(ISERROR(SEARCH("中止",P238)))</formula>
    </cfRule>
    <cfRule type="containsText" dxfId="438" priority="544" operator="containsText" text="変更">
      <formula>NOT(ISERROR(SEARCH("変更",P238)))</formula>
    </cfRule>
  </conditionalFormatting>
  <conditionalFormatting sqref="P248:P256">
    <cfRule type="containsText" dxfId="437" priority="541" operator="containsText" text="中止">
      <formula>NOT(ISERROR(SEARCH("中止",P248)))</formula>
    </cfRule>
    <cfRule type="containsText" dxfId="436" priority="542" operator="containsText" text="変更">
      <formula>NOT(ISERROR(SEARCH("変更",P248)))</formula>
    </cfRule>
  </conditionalFormatting>
  <conditionalFormatting sqref="P258:P266">
    <cfRule type="containsText" dxfId="435" priority="539" operator="containsText" text="中止">
      <formula>NOT(ISERROR(SEARCH("中止",P258)))</formula>
    </cfRule>
    <cfRule type="containsText" dxfId="434" priority="540" operator="containsText" text="変更">
      <formula>NOT(ISERROR(SEARCH("変更",P258)))</formula>
    </cfRule>
  </conditionalFormatting>
  <conditionalFormatting sqref="P268:P276">
    <cfRule type="containsText" dxfId="433" priority="537" operator="containsText" text="中止">
      <formula>NOT(ISERROR(SEARCH("中止",P268)))</formula>
    </cfRule>
    <cfRule type="containsText" dxfId="432" priority="538" operator="containsText" text="変更">
      <formula>NOT(ISERROR(SEARCH("変更",P268)))</formula>
    </cfRule>
  </conditionalFormatting>
  <conditionalFormatting sqref="P278:P286">
    <cfRule type="containsText" dxfId="431" priority="535" operator="containsText" text="中止">
      <formula>NOT(ISERROR(SEARCH("中止",P278)))</formula>
    </cfRule>
    <cfRule type="containsText" dxfId="430" priority="536" operator="containsText" text="変更">
      <formula>NOT(ISERROR(SEARCH("変更",P278)))</formula>
    </cfRule>
  </conditionalFormatting>
  <conditionalFormatting sqref="P288:P296">
    <cfRule type="containsText" dxfId="429" priority="533" operator="containsText" text="中止">
      <formula>NOT(ISERROR(SEARCH("中止",P288)))</formula>
    </cfRule>
    <cfRule type="containsText" dxfId="428" priority="534" operator="containsText" text="変更">
      <formula>NOT(ISERROR(SEARCH("変更",P288)))</formula>
    </cfRule>
  </conditionalFormatting>
  <conditionalFormatting sqref="P298:P306">
    <cfRule type="containsText" dxfId="427" priority="531" operator="containsText" text="中止">
      <formula>NOT(ISERROR(SEARCH("中止",P298)))</formula>
    </cfRule>
    <cfRule type="containsText" dxfId="426" priority="532" operator="containsText" text="変更">
      <formula>NOT(ISERROR(SEARCH("変更",P298)))</formula>
    </cfRule>
  </conditionalFormatting>
  <conditionalFormatting sqref="P208:P216">
    <cfRule type="containsText" dxfId="425" priority="549" operator="containsText" text="中止">
      <formula>NOT(ISERROR(SEARCH("中止",P208)))</formula>
    </cfRule>
    <cfRule type="containsText" dxfId="424" priority="550" operator="containsText" text="変更">
      <formula>NOT(ISERROR(SEARCH("変更",P208)))</formula>
    </cfRule>
  </conditionalFormatting>
  <conditionalFormatting sqref="B207:H207">
    <cfRule type="expression" dxfId="423" priority="529">
      <formula>$I$108="中止"</formula>
    </cfRule>
    <cfRule type="expression" dxfId="422" priority="530">
      <formula>$I$108="変更"</formula>
    </cfRule>
  </conditionalFormatting>
  <conditionalFormatting sqref="B217:H217">
    <cfRule type="expression" dxfId="421" priority="527">
      <formula>$I$118="中止"</formula>
    </cfRule>
    <cfRule type="expression" dxfId="420" priority="528">
      <formula>$I$118="変更"</formula>
    </cfRule>
  </conditionalFormatting>
  <conditionalFormatting sqref="B227:H227">
    <cfRule type="expression" dxfId="419" priority="525">
      <formula>$I$128="中止"</formula>
    </cfRule>
    <cfRule type="expression" dxfId="418" priority="526">
      <formula>$I$128="変更"</formula>
    </cfRule>
  </conditionalFormatting>
  <conditionalFormatting sqref="B237:H237">
    <cfRule type="expression" dxfId="417" priority="523">
      <formula>$I$138="中止"</formula>
    </cfRule>
    <cfRule type="expression" dxfId="416" priority="524">
      <formula>$I$138="変更"</formula>
    </cfRule>
  </conditionalFormatting>
  <conditionalFormatting sqref="B247:H247">
    <cfRule type="expression" dxfId="415" priority="521">
      <formula>$I$148="中止"</formula>
    </cfRule>
    <cfRule type="expression" dxfId="414" priority="522">
      <formula>$I$148="変更"</formula>
    </cfRule>
  </conditionalFormatting>
  <conditionalFormatting sqref="B257:H257">
    <cfRule type="expression" dxfId="413" priority="519">
      <formula>$I$158="中止"</formula>
    </cfRule>
    <cfRule type="expression" dxfId="412" priority="520">
      <formula>$I$158="変更"</formula>
    </cfRule>
  </conditionalFormatting>
  <conditionalFormatting sqref="B267:H267">
    <cfRule type="expression" dxfId="411" priority="517">
      <formula>$I$168="中止"</formula>
    </cfRule>
    <cfRule type="expression" dxfId="410" priority="518">
      <formula>$I$168="変更"</formula>
    </cfRule>
  </conditionalFormatting>
  <conditionalFormatting sqref="B277:H277">
    <cfRule type="expression" dxfId="409" priority="515">
      <formula>$I$178="中止"</formula>
    </cfRule>
    <cfRule type="expression" dxfId="408" priority="516">
      <formula>$I$178="変更"</formula>
    </cfRule>
  </conditionalFormatting>
  <conditionalFormatting sqref="B287:H287">
    <cfRule type="expression" dxfId="407" priority="513">
      <formula>$I$188="中止"</formula>
    </cfRule>
    <cfRule type="expression" dxfId="406" priority="514">
      <formula>$I$188="変更"</formula>
    </cfRule>
  </conditionalFormatting>
  <conditionalFormatting sqref="B297:H297">
    <cfRule type="expression" dxfId="405" priority="511">
      <formula>$I$198="中止"</formula>
    </cfRule>
    <cfRule type="expression" dxfId="404" priority="512">
      <formula>$I$198="変更"</formula>
    </cfRule>
  </conditionalFormatting>
  <conditionalFormatting sqref="I208:I216">
    <cfRule type="containsText" dxfId="403" priority="510" operator="containsText" text="中止">
      <formula>NOT(ISERROR(SEARCH("中止",I208)))</formula>
    </cfRule>
  </conditionalFormatting>
  <conditionalFormatting sqref="I218:I226">
    <cfRule type="containsText" dxfId="402" priority="509" operator="containsText" text="中止">
      <formula>NOT(ISERROR(SEARCH("中止",I218)))</formula>
    </cfRule>
  </conditionalFormatting>
  <conditionalFormatting sqref="I228:I236">
    <cfRule type="containsText" dxfId="401" priority="508" operator="containsText" text="中止">
      <formula>NOT(ISERROR(SEARCH("中止",I228)))</formula>
    </cfRule>
  </conditionalFormatting>
  <conditionalFormatting sqref="I238:I246">
    <cfRule type="containsText" dxfId="400" priority="507" operator="containsText" text="中止">
      <formula>NOT(ISERROR(SEARCH("中止",I238)))</formula>
    </cfRule>
  </conditionalFormatting>
  <conditionalFormatting sqref="I248:I256">
    <cfRule type="containsText" dxfId="399" priority="506" operator="containsText" text="中止">
      <formula>NOT(ISERROR(SEARCH("中止",I248)))</formula>
    </cfRule>
  </conditionalFormatting>
  <conditionalFormatting sqref="I258:I266">
    <cfRule type="containsText" dxfId="398" priority="505" operator="containsText" text="中止">
      <formula>NOT(ISERROR(SEARCH("中止",I258)))</formula>
    </cfRule>
  </conditionalFormatting>
  <conditionalFormatting sqref="I268:I276">
    <cfRule type="containsText" dxfId="397" priority="504" operator="containsText" text="中止">
      <formula>NOT(ISERROR(SEARCH("中止",I268)))</formula>
    </cfRule>
  </conditionalFormatting>
  <conditionalFormatting sqref="I278:I286">
    <cfRule type="containsText" dxfId="396" priority="503" operator="containsText" text="中止">
      <formula>NOT(ISERROR(SEARCH("中止",I278)))</formula>
    </cfRule>
  </conditionalFormatting>
  <conditionalFormatting sqref="I288:I296">
    <cfRule type="containsText" dxfId="395" priority="502" operator="containsText" text="中止">
      <formula>NOT(ISERROR(SEARCH("中止",I288)))</formula>
    </cfRule>
  </conditionalFormatting>
  <conditionalFormatting sqref="I298:I306">
    <cfRule type="containsText" dxfId="394" priority="501" operator="containsText" text="中止">
      <formula>NOT(ISERROR(SEARCH("中止",I298)))</formula>
    </cfRule>
  </conditionalFormatting>
  <conditionalFormatting sqref="I207:O207">
    <cfRule type="expression" dxfId="393" priority="499">
      <formula>$P$108="中止"</formula>
    </cfRule>
    <cfRule type="expression" dxfId="392" priority="500">
      <formula>$P$108="変更"</formula>
    </cfRule>
  </conditionalFormatting>
  <conditionalFormatting sqref="I217:O217">
    <cfRule type="expression" dxfId="391" priority="497">
      <formula>$P$118="中止"</formula>
    </cfRule>
    <cfRule type="expression" dxfId="390" priority="498">
      <formula>$P$118="変更"</formula>
    </cfRule>
  </conditionalFormatting>
  <conditionalFormatting sqref="I227:O227">
    <cfRule type="expression" dxfId="389" priority="495">
      <formula>$P$128="中止"</formula>
    </cfRule>
    <cfRule type="expression" dxfId="388" priority="496">
      <formula>$P$128="変更"</formula>
    </cfRule>
  </conditionalFormatting>
  <conditionalFormatting sqref="I237:O237">
    <cfRule type="expression" dxfId="387" priority="493">
      <formula>$P$138="中止"</formula>
    </cfRule>
    <cfRule type="expression" dxfId="386" priority="494">
      <formula>$P$138="変更"</formula>
    </cfRule>
  </conditionalFormatting>
  <conditionalFormatting sqref="I247:O247">
    <cfRule type="expression" dxfId="385" priority="491">
      <formula>$P$148="中止"</formula>
    </cfRule>
    <cfRule type="expression" dxfId="384" priority="492">
      <formula>$P$148="変更"</formula>
    </cfRule>
  </conditionalFormatting>
  <conditionalFormatting sqref="I257:O257">
    <cfRule type="expression" dxfId="383" priority="489">
      <formula>$P$158="中止"</formula>
    </cfRule>
    <cfRule type="expression" dxfId="382" priority="490">
      <formula>$P$158="変更"</formula>
    </cfRule>
  </conditionalFormatting>
  <conditionalFormatting sqref="I267:O267">
    <cfRule type="expression" dxfId="381" priority="487">
      <formula>$P$168="中止"</formula>
    </cfRule>
    <cfRule type="expression" dxfId="380" priority="488">
      <formula>$P$168="変更"</formula>
    </cfRule>
  </conditionalFormatting>
  <conditionalFormatting sqref="I277:O277">
    <cfRule type="expression" dxfId="379" priority="485">
      <formula>$P$178="中止"</formula>
    </cfRule>
    <cfRule type="expression" dxfId="378" priority="486">
      <formula>$P$178="変更"</formula>
    </cfRule>
  </conditionalFormatting>
  <conditionalFormatting sqref="I287:O287">
    <cfRule type="expression" dxfId="377" priority="483">
      <formula>$P$188="中止"</formula>
    </cfRule>
    <cfRule type="expression" dxfId="376" priority="484">
      <formula>$P$188="変更"</formula>
    </cfRule>
  </conditionalFormatting>
  <conditionalFormatting sqref="I297:O297">
    <cfRule type="expression" dxfId="375" priority="481">
      <formula>$P$198="中止"</formula>
    </cfRule>
    <cfRule type="expression" dxfId="374" priority="482">
      <formula>$P$198="変更"</formula>
    </cfRule>
  </conditionalFormatting>
  <conditionalFormatting sqref="P318:P326">
    <cfRule type="containsText" dxfId="373" priority="477" operator="containsText" text="中止">
      <formula>NOT(ISERROR(SEARCH("中止",P318)))</formula>
    </cfRule>
    <cfRule type="containsText" dxfId="372" priority="478" operator="containsText" text="変更">
      <formula>NOT(ISERROR(SEARCH("変更",P318)))</formula>
    </cfRule>
  </conditionalFormatting>
  <conditionalFormatting sqref="P328:P336">
    <cfRule type="containsText" dxfId="371" priority="475" operator="containsText" text="中止">
      <formula>NOT(ISERROR(SEARCH("中止",P328)))</formula>
    </cfRule>
    <cfRule type="containsText" dxfId="370" priority="476" operator="containsText" text="変更">
      <formula>NOT(ISERROR(SEARCH("変更",P328)))</formula>
    </cfRule>
  </conditionalFormatting>
  <conditionalFormatting sqref="P338:P346">
    <cfRule type="containsText" dxfId="369" priority="473" operator="containsText" text="中止">
      <formula>NOT(ISERROR(SEARCH("中止",P338)))</formula>
    </cfRule>
    <cfRule type="containsText" dxfId="368" priority="474" operator="containsText" text="変更">
      <formula>NOT(ISERROR(SEARCH("変更",P338)))</formula>
    </cfRule>
  </conditionalFormatting>
  <conditionalFormatting sqref="P348:P356">
    <cfRule type="containsText" dxfId="367" priority="471" operator="containsText" text="中止">
      <formula>NOT(ISERROR(SEARCH("中止",P348)))</formula>
    </cfRule>
    <cfRule type="containsText" dxfId="366" priority="472" operator="containsText" text="変更">
      <formula>NOT(ISERROR(SEARCH("変更",P348)))</formula>
    </cfRule>
  </conditionalFormatting>
  <conditionalFormatting sqref="P358:P366">
    <cfRule type="containsText" dxfId="365" priority="469" operator="containsText" text="中止">
      <formula>NOT(ISERROR(SEARCH("中止",P358)))</formula>
    </cfRule>
    <cfRule type="containsText" dxfId="364" priority="470" operator="containsText" text="変更">
      <formula>NOT(ISERROR(SEARCH("変更",P358)))</formula>
    </cfRule>
  </conditionalFormatting>
  <conditionalFormatting sqref="P368:P376">
    <cfRule type="containsText" dxfId="363" priority="467" operator="containsText" text="中止">
      <formula>NOT(ISERROR(SEARCH("中止",P368)))</formula>
    </cfRule>
    <cfRule type="containsText" dxfId="362" priority="468" operator="containsText" text="変更">
      <formula>NOT(ISERROR(SEARCH("変更",P368)))</formula>
    </cfRule>
  </conditionalFormatting>
  <conditionalFormatting sqref="P378:P386">
    <cfRule type="containsText" dxfId="361" priority="465" operator="containsText" text="中止">
      <formula>NOT(ISERROR(SEARCH("中止",P378)))</formula>
    </cfRule>
    <cfRule type="containsText" dxfId="360" priority="466" operator="containsText" text="変更">
      <formula>NOT(ISERROR(SEARCH("変更",P378)))</formula>
    </cfRule>
  </conditionalFormatting>
  <conditionalFormatting sqref="P388:P396">
    <cfRule type="containsText" dxfId="359" priority="463" operator="containsText" text="中止">
      <formula>NOT(ISERROR(SEARCH("中止",P388)))</formula>
    </cfRule>
    <cfRule type="containsText" dxfId="358" priority="464" operator="containsText" text="変更">
      <formula>NOT(ISERROR(SEARCH("変更",P388)))</formula>
    </cfRule>
  </conditionalFormatting>
  <conditionalFormatting sqref="P398:P406">
    <cfRule type="containsText" dxfId="357" priority="461" operator="containsText" text="中止">
      <formula>NOT(ISERROR(SEARCH("中止",P398)))</formula>
    </cfRule>
    <cfRule type="containsText" dxfId="356" priority="462" operator="containsText" text="変更">
      <formula>NOT(ISERROR(SEARCH("変更",P398)))</formula>
    </cfRule>
  </conditionalFormatting>
  <conditionalFormatting sqref="P308:P316">
    <cfRule type="containsText" dxfId="355" priority="479" operator="containsText" text="中止">
      <formula>NOT(ISERROR(SEARCH("中止",P308)))</formula>
    </cfRule>
    <cfRule type="containsText" dxfId="354" priority="480" operator="containsText" text="変更">
      <formula>NOT(ISERROR(SEARCH("変更",P308)))</formula>
    </cfRule>
  </conditionalFormatting>
  <conditionalFormatting sqref="B307:H307">
    <cfRule type="expression" dxfId="353" priority="459">
      <formula>$I$108="中止"</formula>
    </cfRule>
    <cfRule type="expression" dxfId="352" priority="460">
      <formula>$I$108="変更"</formula>
    </cfRule>
  </conditionalFormatting>
  <conditionalFormatting sqref="B317:H317">
    <cfRule type="expression" dxfId="351" priority="457">
      <formula>$I$118="中止"</formula>
    </cfRule>
    <cfRule type="expression" dxfId="350" priority="458">
      <formula>$I$118="変更"</formula>
    </cfRule>
  </conditionalFormatting>
  <conditionalFormatting sqref="B327:H327">
    <cfRule type="expression" dxfId="349" priority="455">
      <formula>$I$128="中止"</formula>
    </cfRule>
    <cfRule type="expression" dxfId="348" priority="456">
      <formula>$I$128="変更"</formula>
    </cfRule>
  </conditionalFormatting>
  <conditionalFormatting sqref="B337:H337">
    <cfRule type="expression" dxfId="347" priority="453">
      <formula>$I$138="中止"</formula>
    </cfRule>
    <cfRule type="expression" dxfId="346" priority="454">
      <formula>$I$138="変更"</formula>
    </cfRule>
  </conditionalFormatting>
  <conditionalFormatting sqref="B347:H347">
    <cfRule type="expression" dxfId="345" priority="451">
      <formula>$I$148="中止"</formula>
    </cfRule>
    <cfRule type="expression" dxfId="344" priority="452">
      <formula>$I$148="変更"</formula>
    </cfRule>
  </conditionalFormatting>
  <conditionalFormatting sqref="B357:H357">
    <cfRule type="expression" dxfId="343" priority="449">
      <formula>$I$158="中止"</formula>
    </cfRule>
    <cfRule type="expression" dxfId="342" priority="450">
      <formula>$I$158="変更"</formula>
    </cfRule>
  </conditionalFormatting>
  <conditionalFormatting sqref="B367:H367">
    <cfRule type="expression" dxfId="341" priority="447">
      <formula>$I$168="中止"</formula>
    </cfRule>
    <cfRule type="expression" dxfId="340" priority="448">
      <formula>$I$168="変更"</formula>
    </cfRule>
  </conditionalFormatting>
  <conditionalFormatting sqref="B377:H377">
    <cfRule type="expression" dxfId="339" priority="445">
      <formula>$I$178="中止"</formula>
    </cfRule>
    <cfRule type="expression" dxfId="338" priority="446">
      <formula>$I$178="変更"</formula>
    </cfRule>
  </conditionalFormatting>
  <conditionalFormatting sqref="B387:H387">
    <cfRule type="expression" dxfId="337" priority="443">
      <formula>$I$188="中止"</formula>
    </cfRule>
    <cfRule type="expression" dxfId="336" priority="444">
      <formula>$I$188="変更"</formula>
    </cfRule>
  </conditionalFormatting>
  <conditionalFormatting sqref="B397:H397">
    <cfRule type="expression" dxfId="335" priority="441">
      <formula>$I$198="中止"</formula>
    </cfRule>
    <cfRule type="expression" dxfId="334" priority="442">
      <formula>$I$198="変更"</formula>
    </cfRule>
  </conditionalFormatting>
  <conditionalFormatting sqref="I308:I316">
    <cfRule type="containsText" dxfId="333" priority="440" operator="containsText" text="中止">
      <formula>NOT(ISERROR(SEARCH("中止",I308)))</formula>
    </cfRule>
  </conditionalFormatting>
  <conditionalFormatting sqref="I318:I326">
    <cfRule type="containsText" dxfId="332" priority="439" operator="containsText" text="中止">
      <formula>NOT(ISERROR(SEARCH("中止",I318)))</formula>
    </cfRule>
  </conditionalFormatting>
  <conditionalFormatting sqref="I328:I336">
    <cfRule type="containsText" dxfId="331" priority="438" operator="containsText" text="中止">
      <formula>NOT(ISERROR(SEARCH("中止",I328)))</formula>
    </cfRule>
  </conditionalFormatting>
  <conditionalFormatting sqref="I338:I346">
    <cfRule type="containsText" dxfId="330" priority="437" operator="containsText" text="中止">
      <formula>NOT(ISERROR(SEARCH("中止",I338)))</formula>
    </cfRule>
  </conditionalFormatting>
  <conditionalFormatting sqref="I348:I356">
    <cfRule type="containsText" dxfId="329" priority="436" operator="containsText" text="中止">
      <formula>NOT(ISERROR(SEARCH("中止",I348)))</formula>
    </cfRule>
  </conditionalFormatting>
  <conditionalFormatting sqref="I358:I366">
    <cfRule type="containsText" dxfId="328" priority="435" operator="containsText" text="中止">
      <formula>NOT(ISERROR(SEARCH("中止",I358)))</formula>
    </cfRule>
  </conditionalFormatting>
  <conditionalFormatting sqref="I368:I376">
    <cfRule type="containsText" dxfId="327" priority="434" operator="containsText" text="中止">
      <formula>NOT(ISERROR(SEARCH("中止",I368)))</formula>
    </cfRule>
  </conditionalFormatting>
  <conditionalFormatting sqref="I378:I386">
    <cfRule type="containsText" dxfId="326" priority="433" operator="containsText" text="中止">
      <formula>NOT(ISERROR(SEARCH("中止",I378)))</formula>
    </cfRule>
  </conditionalFormatting>
  <conditionalFormatting sqref="I388:I396">
    <cfRule type="containsText" dxfId="325" priority="432" operator="containsText" text="中止">
      <formula>NOT(ISERROR(SEARCH("中止",I388)))</formula>
    </cfRule>
  </conditionalFormatting>
  <conditionalFormatting sqref="I398:I406">
    <cfRule type="containsText" dxfId="324" priority="431" operator="containsText" text="中止">
      <formula>NOT(ISERROR(SEARCH("中止",I398)))</formula>
    </cfRule>
  </conditionalFormatting>
  <conditionalFormatting sqref="I307:O307">
    <cfRule type="expression" dxfId="323" priority="429">
      <formula>$P$108="中止"</formula>
    </cfRule>
    <cfRule type="expression" dxfId="322" priority="430">
      <formula>$P$108="変更"</formula>
    </cfRule>
  </conditionalFormatting>
  <conditionalFormatting sqref="I317:O317">
    <cfRule type="expression" dxfId="321" priority="427">
      <formula>$P$118="中止"</formula>
    </cfRule>
    <cfRule type="expression" dxfId="320" priority="428">
      <formula>$P$118="変更"</formula>
    </cfRule>
  </conditionalFormatting>
  <conditionalFormatting sqref="I327:O327">
    <cfRule type="expression" dxfId="319" priority="425">
      <formula>$P$128="中止"</formula>
    </cfRule>
    <cfRule type="expression" dxfId="318" priority="426">
      <formula>$P$128="変更"</formula>
    </cfRule>
  </conditionalFormatting>
  <conditionalFormatting sqref="I337:O337">
    <cfRule type="expression" dxfId="317" priority="423">
      <formula>$P$138="中止"</formula>
    </cfRule>
    <cfRule type="expression" dxfId="316" priority="424">
      <formula>$P$138="変更"</formula>
    </cfRule>
  </conditionalFormatting>
  <conditionalFormatting sqref="I347:O347">
    <cfRule type="expression" dxfId="315" priority="421">
      <formula>$P$148="中止"</formula>
    </cfRule>
    <cfRule type="expression" dxfId="314" priority="422">
      <formula>$P$148="変更"</formula>
    </cfRule>
  </conditionalFormatting>
  <conditionalFormatting sqref="I357:O357">
    <cfRule type="expression" dxfId="313" priority="419">
      <formula>$P$158="中止"</formula>
    </cfRule>
    <cfRule type="expression" dxfId="312" priority="420">
      <formula>$P$158="変更"</formula>
    </cfRule>
  </conditionalFormatting>
  <conditionalFormatting sqref="I367:O367">
    <cfRule type="expression" dxfId="311" priority="417">
      <formula>$P$168="中止"</formula>
    </cfRule>
    <cfRule type="expression" dxfId="310" priority="418">
      <formula>$P$168="変更"</formula>
    </cfRule>
  </conditionalFormatting>
  <conditionalFormatting sqref="I377:O377">
    <cfRule type="expression" dxfId="309" priority="415">
      <formula>$P$178="中止"</formula>
    </cfRule>
    <cfRule type="expression" dxfId="308" priority="416">
      <formula>$P$178="変更"</formula>
    </cfRule>
  </conditionalFormatting>
  <conditionalFormatting sqref="I387:O387">
    <cfRule type="expression" dxfId="307" priority="413">
      <formula>$P$188="中止"</formula>
    </cfRule>
    <cfRule type="expression" dxfId="306" priority="414">
      <formula>$P$188="変更"</formula>
    </cfRule>
  </conditionalFormatting>
  <conditionalFormatting sqref="I397:O397">
    <cfRule type="expression" dxfId="305" priority="411">
      <formula>$P$198="中止"</formula>
    </cfRule>
    <cfRule type="expression" dxfId="304" priority="412">
      <formula>$P$198="変更"</formula>
    </cfRule>
  </conditionalFormatting>
  <conditionalFormatting sqref="P418:P426">
    <cfRule type="containsText" dxfId="303" priority="407" operator="containsText" text="中止">
      <formula>NOT(ISERROR(SEARCH("中止",P418)))</formula>
    </cfRule>
    <cfRule type="containsText" dxfId="302" priority="408" operator="containsText" text="変更">
      <formula>NOT(ISERROR(SEARCH("変更",P418)))</formula>
    </cfRule>
  </conditionalFormatting>
  <conditionalFormatting sqref="P428:P436">
    <cfRule type="containsText" dxfId="301" priority="405" operator="containsText" text="中止">
      <formula>NOT(ISERROR(SEARCH("中止",P428)))</formula>
    </cfRule>
    <cfRule type="containsText" dxfId="300" priority="406" operator="containsText" text="変更">
      <formula>NOT(ISERROR(SEARCH("変更",P428)))</formula>
    </cfRule>
  </conditionalFormatting>
  <conditionalFormatting sqref="P438:P446">
    <cfRule type="containsText" dxfId="299" priority="403" operator="containsText" text="中止">
      <formula>NOT(ISERROR(SEARCH("中止",P438)))</formula>
    </cfRule>
    <cfRule type="containsText" dxfId="298" priority="404" operator="containsText" text="変更">
      <formula>NOT(ISERROR(SEARCH("変更",P438)))</formula>
    </cfRule>
  </conditionalFormatting>
  <conditionalFormatting sqref="P448:P456">
    <cfRule type="containsText" dxfId="297" priority="401" operator="containsText" text="中止">
      <formula>NOT(ISERROR(SEARCH("中止",P448)))</formula>
    </cfRule>
    <cfRule type="containsText" dxfId="296" priority="402" operator="containsText" text="変更">
      <formula>NOT(ISERROR(SEARCH("変更",P448)))</formula>
    </cfRule>
  </conditionalFormatting>
  <conditionalFormatting sqref="P458:P466">
    <cfRule type="containsText" dxfId="295" priority="399" operator="containsText" text="中止">
      <formula>NOT(ISERROR(SEARCH("中止",P458)))</formula>
    </cfRule>
    <cfRule type="containsText" dxfId="294" priority="400" operator="containsText" text="変更">
      <formula>NOT(ISERROR(SEARCH("変更",P458)))</formula>
    </cfRule>
  </conditionalFormatting>
  <conditionalFormatting sqref="P468:P476">
    <cfRule type="containsText" dxfId="293" priority="397" operator="containsText" text="中止">
      <formula>NOT(ISERROR(SEARCH("中止",P468)))</formula>
    </cfRule>
    <cfRule type="containsText" dxfId="292" priority="398" operator="containsText" text="変更">
      <formula>NOT(ISERROR(SEARCH("変更",P468)))</formula>
    </cfRule>
  </conditionalFormatting>
  <conditionalFormatting sqref="P478:P486">
    <cfRule type="containsText" dxfId="291" priority="395" operator="containsText" text="中止">
      <formula>NOT(ISERROR(SEARCH("中止",P478)))</formula>
    </cfRule>
    <cfRule type="containsText" dxfId="290" priority="396" operator="containsText" text="変更">
      <formula>NOT(ISERROR(SEARCH("変更",P478)))</formula>
    </cfRule>
  </conditionalFormatting>
  <conditionalFormatting sqref="P488:P496">
    <cfRule type="containsText" dxfId="289" priority="393" operator="containsText" text="中止">
      <formula>NOT(ISERROR(SEARCH("中止",P488)))</formula>
    </cfRule>
    <cfRule type="containsText" dxfId="288" priority="394" operator="containsText" text="変更">
      <formula>NOT(ISERROR(SEARCH("変更",P488)))</formula>
    </cfRule>
  </conditionalFormatting>
  <conditionalFormatting sqref="P498:P506">
    <cfRule type="containsText" dxfId="287" priority="391" operator="containsText" text="中止">
      <formula>NOT(ISERROR(SEARCH("中止",P498)))</formula>
    </cfRule>
    <cfRule type="containsText" dxfId="286" priority="392" operator="containsText" text="変更">
      <formula>NOT(ISERROR(SEARCH("変更",P498)))</formula>
    </cfRule>
  </conditionalFormatting>
  <conditionalFormatting sqref="P408:P416">
    <cfRule type="containsText" dxfId="285" priority="409" operator="containsText" text="中止">
      <formula>NOT(ISERROR(SEARCH("中止",P408)))</formula>
    </cfRule>
    <cfRule type="containsText" dxfId="284" priority="410" operator="containsText" text="変更">
      <formula>NOT(ISERROR(SEARCH("変更",P408)))</formula>
    </cfRule>
  </conditionalFormatting>
  <conditionalFormatting sqref="B407:H407">
    <cfRule type="expression" dxfId="283" priority="389">
      <formula>$I$108="中止"</formula>
    </cfRule>
    <cfRule type="expression" dxfId="282" priority="390">
      <formula>$I$108="変更"</formula>
    </cfRule>
  </conditionalFormatting>
  <conditionalFormatting sqref="B417:H417">
    <cfRule type="expression" dxfId="281" priority="387">
      <formula>$I$118="中止"</formula>
    </cfRule>
    <cfRule type="expression" dxfId="280" priority="388">
      <formula>$I$118="変更"</formula>
    </cfRule>
  </conditionalFormatting>
  <conditionalFormatting sqref="B427:H427">
    <cfRule type="expression" dxfId="279" priority="385">
      <formula>$I$128="中止"</formula>
    </cfRule>
    <cfRule type="expression" dxfId="278" priority="386">
      <formula>$I$128="変更"</formula>
    </cfRule>
  </conditionalFormatting>
  <conditionalFormatting sqref="B437:H437">
    <cfRule type="expression" dxfId="277" priority="383">
      <formula>$I$138="中止"</formula>
    </cfRule>
    <cfRule type="expression" dxfId="276" priority="384">
      <formula>$I$138="変更"</formula>
    </cfRule>
  </conditionalFormatting>
  <conditionalFormatting sqref="B447:H447">
    <cfRule type="expression" dxfId="275" priority="381">
      <formula>$I$148="中止"</formula>
    </cfRule>
    <cfRule type="expression" dxfId="274" priority="382">
      <formula>$I$148="変更"</formula>
    </cfRule>
  </conditionalFormatting>
  <conditionalFormatting sqref="B457:H457">
    <cfRule type="expression" dxfId="273" priority="379">
      <formula>$I$158="中止"</formula>
    </cfRule>
    <cfRule type="expression" dxfId="272" priority="380">
      <formula>$I$158="変更"</formula>
    </cfRule>
  </conditionalFormatting>
  <conditionalFormatting sqref="B467:H467">
    <cfRule type="expression" dxfId="271" priority="377">
      <formula>$I$168="中止"</formula>
    </cfRule>
    <cfRule type="expression" dxfId="270" priority="378">
      <formula>$I$168="変更"</formula>
    </cfRule>
  </conditionalFormatting>
  <conditionalFormatting sqref="B477:H477">
    <cfRule type="expression" dxfId="269" priority="375">
      <formula>$I$178="中止"</formula>
    </cfRule>
    <cfRule type="expression" dxfId="268" priority="376">
      <formula>$I$178="変更"</formula>
    </cfRule>
  </conditionalFormatting>
  <conditionalFormatting sqref="B487:H487">
    <cfRule type="expression" dxfId="267" priority="373">
      <formula>$I$188="中止"</formula>
    </cfRule>
    <cfRule type="expression" dxfId="266" priority="374">
      <formula>$I$188="変更"</formula>
    </cfRule>
  </conditionalFormatting>
  <conditionalFormatting sqref="B497:H497">
    <cfRule type="expression" dxfId="265" priority="371">
      <formula>$I$198="中止"</formula>
    </cfRule>
    <cfRule type="expression" dxfId="264" priority="372">
      <formula>$I$198="変更"</formula>
    </cfRule>
  </conditionalFormatting>
  <conditionalFormatting sqref="I408:I416">
    <cfRule type="containsText" dxfId="263" priority="370" operator="containsText" text="中止">
      <formula>NOT(ISERROR(SEARCH("中止",I408)))</formula>
    </cfRule>
  </conditionalFormatting>
  <conditionalFormatting sqref="I418:I426">
    <cfRule type="containsText" dxfId="262" priority="369" operator="containsText" text="中止">
      <formula>NOT(ISERROR(SEARCH("中止",I418)))</formula>
    </cfRule>
  </conditionalFormatting>
  <conditionalFormatting sqref="I428:I436">
    <cfRule type="containsText" dxfId="261" priority="368" operator="containsText" text="中止">
      <formula>NOT(ISERROR(SEARCH("中止",I428)))</formula>
    </cfRule>
  </conditionalFormatting>
  <conditionalFormatting sqref="I438:I446">
    <cfRule type="containsText" dxfId="260" priority="367" operator="containsText" text="中止">
      <formula>NOT(ISERROR(SEARCH("中止",I438)))</formula>
    </cfRule>
  </conditionalFormatting>
  <conditionalFormatting sqref="I448:I456">
    <cfRule type="containsText" dxfId="259" priority="366" operator="containsText" text="中止">
      <formula>NOT(ISERROR(SEARCH("中止",I448)))</formula>
    </cfRule>
  </conditionalFormatting>
  <conditionalFormatting sqref="I458:I466">
    <cfRule type="containsText" dxfId="258" priority="365" operator="containsText" text="中止">
      <formula>NOT(ISERROR(SEARCH("中止",I458)))</formula>
    </cfRule>
  </conditionalFormatting>
  <conditionalFormatting sqref="I468:I476">
    <cfRule type="containsText" dxfId="257" priority="364" operator="containsText" text="中止">
      <formula>NOT(ISERROR(SEARCH("中止",I468)))</formula>
    </cfRule>
  </conditionalFormatting>
  <conditionalFormatting sqref="I478:I486">
    <cfRule type="containsText" dxfId="256" priority="363" operator="containsText" text="中止">
      <formula>NOT(ISERROR(SEARCH("中止",I478)))</formula>
    </cfRule>
  </conditionalFormatting>
  <conditionalFormatting sqref="I488:I496">
    <cfRule type="containsText" dxfId="255" priority="362" operator="containsText" text="中止">
      <formula>NOT(ISERROR(SEARCH("中止",I488)))</formula>
    </cfRule>
  </conditionalFormatting>
  <conditionalFormatting sqref="I498:I506">
    <cfRule type="containsText" dxfId="254" priority="361" operator="containsText" text="中止">
      <formula>NOT(ISERROR(SEARCH("中止",I498)))</formula>
    </cfRule>
  </conditionalFormatting>
  <conditionalFormatting sqref="I407:O407">
    <cfRule type="expression" dxfId="253" priority="359">
      <formula>$P$108="中止"</formula>
    </cfRule>
    <cfRule type="expression" dxfId="252" priority="360">
      <formula>$P$108="変更"</formula>
    </cfRule>
  </conditionalFormatting>
  <conditionalFormatting sqref="I417:O417">
    <cfRule type="expression" dxfId="251" priority="357">
      <formula>$P$118="中止"</formula>
    </cfRule>
    <cfRule type="expression" dxfId="250" priority="358">
      <formula>$P$118="変更"</formula>
    </cfRule>
  </conditionalFormatting>
  <conditionalFormatting sqref="I427:O427">
    <cfRule type="expression" dxfId="249" priority="355">
      <formula>$P$128="中止"</formula>
    </cfRule>
    <cfRule type="expression" dxfId="248" priority="356">
      <formula>$P$128="変更"</formula>
    </cfRule>
  </conditionalFormatting>
  <conditionalFormatting sqref="I437:O437">
    <cfRule type="expression" dxfId="247" priority="353">
      <formula>$P$138="中止"</formula>
    </cfRule>
    <cfRule type="expression" dxfId="246" priority="354">
      <formula>$P$138="変更"</formula>
    </cfRule>
  </conditionalFormatting>
  <conditionalFormatting sqref="I447:O447">
    <cfRule type="expression" dxfId="245" priority="351">
      <formula>$P$148="中止"</formula>
    </cfRule>
    <cfRule type="expression" dxfId="244" priority="352">
      <formula>$P$148="変更"</formula>
    </cfRule>
  </conditionalFormatting>
  <conditionalFormatting sqref="I457:O457">
    <cfRule type="expression" dxfId="243" priority="349">
      <formula>$P$158="中止"</formula>
    </cfRule>
    <cfRule type="expression" dxfId="242" priority="350">
      <formula>$P$158="変更"</formula>
    </cfRule>
  </conditionalFormatting>
  <conditionalFormatting sqref="I467:O467">
    <cfRule type="expression" dxfId="241" priority="347">
      <formula>$P$168="中止"</formula>
    </cfRule>
    <cfRule type="expression" dxfId="240" priority="348">
      <formula>$P$168="変更"</formula>
    </cfRule>
  </conditionalFormatting>
  <conditionalFormatting sqref="I477:O477">
    <cfRule type="expression" dxfId="239" priority="345">
      <formula>$P$178="中止"</formula>
    </cfRule>
    <cfRule type="expression" dxfId="238" priority="346">
      <formula>$P$178="変更"</formula>
    </cfRule>
  </conditionalFormatting>
  <conditionalFormatting sqref="I487:O487">
    <cfRule type="expression" dxfId="237" priority="343">
      <formula>$P$188="中止"</formula>
    </cfRule>
    <cfRule type="expression" dxfId="236" priority="344">
      <formula>$P$188="変更"</formula>
    </cfRule>
  </conditionalFormatting>
  <conditionalFormatting sqref="I497:O497">
    <cfRule type="expression" dxfId="235" priority="341">
      <formula>$P$198="中止"</formula>
    </cfRule>
    <cfRule type="expression" dxfId="234" priority="342">
      <formula>$P$198="変更"</formula>
    </cfRule>
  </conditionalFormatting>
  <conditionalFormatting sqref="P8:P16">
    <cfRule type="containsText" dxfId="233" priority="199" operator="containsText" text="中止">
      <formula>NOT(ISERROR(SEARCH("中止",P8)))</formula>
    </cfRule>
    <cfRule type="containsText" dxfId="232" priority="200" operator="containsText" text="変更">
      <formula>NOT(ISERROR(SEARCH("変更",P8)))</formula>
    </cfRule>
  </conditionalFormatting>
  <conditionalFormatting sqref="P18:P26">
    <cfRule type="containsText" dxfId="231" priority="197" operator="containsText" text="中止">
      <formula>NOT(ISERROR(SEARCH("中止",P18)))</formula>
    </cfRule>
    <cfRule type="containsText" dxfId="230" priority="198" operator="containsText" text="変更">
      <formula>NOT(ISERROR(SEARCH("変更",P18)))</formula>
    </cfRule>
  </conditionalFormatting>
  <conditionalFormatting sqref="P28:P36">
    <cfRule type="containsText" dxfId="229" priority="195" operator="containsText" text="中止">
      <formula>NOT(ISERROR(SEARCH("中止",P28)))</formula>
    </cfRule>
    <cfRule type="containsText" dxfId="228" priority="196" operator="containsText" text="変更">
      <formula>NOT(ISERROR(SEARCH("変更",P28)))</formula>
    </cfRule>
  </conditionalFormatting>
  <conditionalFormatting sqref="P38:P46">
    <cfRule type="containsText" dxfId="227" priority="193" operator="containsText" text="中止">
      <formula>NOT(ISERROR(SEARCH("中止",P38)))</formula>
    </cfRule>
    <cfRule type="containsText" dxfId="226" priority="194" operator="containsText" text="変更">
      <formula>NOT(ISERROR(SEARCH("変更",P38)))</formula>
    </cfRule>
  </conditionalFormatting>
  <conditionalFormatting sqref="P48:P56">
    <cfRule type="containsText" dxfId="225" priority="191" operator="containsText" text="中止">
      <formula>NOT(ISERROR(SEARCH("中止",P48)))</formula>
    </cfRule>
    <cfRule type="containsText" dxfId="224" priority="192" operator="containsText" text="変更">
      <formula>NOT(ISERROR(SEARCH("変更",P48)))</formula>
    </cfRule>
  </conditionalFormatting>
  <conditionalFormatting sqref="P58:P66">
    <cfRule type="containsText" dxfId="223" priority="189" operator="containsText" text="中止">
      <formula>NOT(ISERROR(SEARCH("中止",P58)))</formula>
    </cfRule>
    <cfRule type="containsText" dxfId="222" priority="190" operator="containsText" text="変更">
      <formula>NOT(ISERROR(SEARCH("変更",P58)))</formula>
    </cfRule>
  </conditionalFormatting>
  <conditionalFormatting sqref="P68:P76">
    <cfRule type="containsText" dxfId="221" priority="187" operator="containsText" text="中止">
      <formula>NOT(ISERROR(SEARCH("中止",P68)))</formula>
    </cfRule>
    <cfRule type="containsText" dxfId="220" priority="188" operator="containsText" text="変更">
      <formula>NOT(ISERROR(SEARCH("変更",P68)))</formula>
    </cfRule>
  </conditionalFormatting>
  <conditionalFormatting sqref="P78:P86">
    <cfRule type="containsText" dxfId="219" priority="185" operator="containsText" text="中止">
      <formula>NOT(ISERROR(SEARCH("中止",P78)))</formula>
    </cfRule>
    <cfRule type="containsText" dxfId="218" priority="186" operator="containsText" text="変更">
      <formula>NOT(ISERROR(SEARCH("変更",P78)))</formula>
    </cfRule>
  </conditionalFormatting>
  <conditionalFormatting sqref="P88:P96">
    <cfRule type="containsText" dxfId="217" priority="183" operator="containsText" text="中止">
      <formula>NOT(ISERROR(SEARCH("中止",P88)))</formula>
    </cfRule>
    <cfRule type="containsText" dxfId="216" priority="184" operator="containsText" text="変更">
      <formula>NOT(ISERROR(SEARCH("変更",P88)))</formula>
    </cfRule>
  </conditionalFormatting>
  <conditionalFormatting sqref="P98:P106">
    <cfRule type="containsText" dxfId="215" priority="181" operator="containsText" text="中止">
      <formula>NOT(ISERROR(SEARCH("中止",P98)))</formula>
    </cfRule>
    <cfRule type="containsText" dxfId="214" priority="182" operator="containsText" text="変更">
      <formula>NOT(ISERROR(SEARCH("変更",P98)))</formula>
    </cfRule>
  </conditionalFormatting>
  <conditionalFormatting sqref="P108:P116">
    <cfRule type="containsText" dxfId="213" priority="179" operator="containsText" text="中止">
      <formula>NOT(ISERROR(SEARCH("中止",P108)))</formula>
    </cfRule>
    <cfRule type="containsText" dxfId="212" priority="180" operator="containsText" text="変更">
      <formula>NOT(ISERROR(SEARCH("変更",P108)))</formula>
    </cfRule>
  </conditionalFormatting>
  <conditionalFormatting sqref="P118:P126">
    <cfRule type="containsText" dxfId="211" priority="177" operator="containsText" text="中止">
      <formula>NOT(ISERROR(SEARCH("中止",P118)))</formula>
    </cfRule>
    <cfRule type="containsText" dxfId="210" priority="178" operator="containsText" text="変更">
      <formula>NOT(ISERROR(SEARCH("変更",P118)))</formula>
    </cfRule>
  </conditionalFormatting>
  <conditionalFormatting sqref="P128:P136">
    <cfRule type="containsText" dxfId="209" priority="175" operator="containsText" text="中止">
      <formula>NOT(ISERROR(SEARCH("中止",P128)))</formula>
    </cfRule>
    <cfRule type="containsText" dxfId="208" priority="176" operator="containsText" text="変更">
      <formula>NOT(ISERROR(SEARCH("変更",P128)))</formula>
    </cfRule>
  </conditionalFormatting>
  <conditionalFormatting sqref="P138:P146">
    <cfRule type="containsText" dxfId="207" priority="173" operator="containsText" text="中止">
      <formula>NOT(ISERROR(SEARCH("中止",P138)))</formula>
    </cfRule>
    <cfRule type="containsText" dxfId="206" priority="174" operator="containsText" text="変更">
      <formula>NOT(ISERROR(SEARCH("変更",P138)))</formula>
    </cfRule>
  </conditionalFormatting>
  <conditionalFormatting sqref="P148:P156">
    <cfRule type="containsText" dxfId="205" priority="171" operator="containsText" text="中止">
      <formula>NOT(ISERROR(SEARCH("中止",P148)))</formula>
    </cfRule>
    <cfRule type="containsText" dxfId="204" priority="172" operator="containsText" text="変更">
      <formula>NOT(ISERROR(SEARCH("変更",P148)))</formula>
    </cfRule>
  </conditionalFormatting>
  <conditionalFormatting sqref="P158:P166">
    <cfRule type="containsText" dxfId="203" priority="169" operator="containsText" text="中止">
      <formula>NOT(ISERROR(SEARCH("中止",P158)))</formula>
    </cfRule>
    <cfRule type="containsText" dxfId="202" priority="170" operator="containsText" text="変更">
      <formula>NOT(ISERROR(SEARCH("変更",P158)))</formula>
    </cfRule>
  </conditionalFormatting>
  <conditionalFormatting sqref="P168:P176">
    <cfRule type="containsText" dxfId="201" priority="167" operator="containsText" text="中止">
      <formula>NOT(ISERROR(SEARCH("中止",P168)))</formula>
    </cfRule>
    <cfRule type="containsText" dxfId="200" priority="168" operator="containsText" text="変更">
      <formula>NOT(ISERROR(SEARCH("変更",P168)))</formula>
    </cfRule>
  </conditionalFormatting>
  <conditionalFormatting sqref="P178:P186">
    <cfRule type="containsText" dxfId="199" priority="165" operator="containsText" text="中止">
      <formula>NOT(ISERROR(SEARCH("中止",P178)))</formula>
    </cfRule>
    <cfRule type="containsText" dxfId="198" priority="166" operator="containsText" text="変更">
      <formula>NOT(ISERROR(SEARCH("変更",P178)))</formula>
    </cfRule>
  </conditionalFormatting>
  <conditionalFormatting sqref="P188:P196">
    <cfRule type="containsText" dxfId="197" priority="163" operator="containsText" text="中止">
      <formula>NOT(ISERROR(SEARCH("中止",P188)))</formula>
    </cfRule>
    <cfRule type="containsText" dxfId="196" priority="164" operator="containsText" text="変更">
      <formula>NOT(ISERROR(SEARCH("変更",P188)))</formula>
    </cfRule>
  </conditionalFormatting>
  <conditionalFormatting sqref="P198:P206">
    <cfRule type="containsText" dxfId="195" priority="161" operator="containsText" text="中止">
      <formula>NOT(ISERROR(SEARCH("中止",P198)))</formula>
    </cfRule>
    <cfRule type="containsText" dxfId="194" priority="162" operator="containsText" text="変更">
      <formula>NOT(ISERROR(SEARCH("変更",P198)))</formula>
    </cfRule>
  </conditionalFormatting>
  <conditionalFormatting sqref="I8:I16">
    <cfRule type="containsText" dxfId="193" priority="160" operator="containsText" text="中止">
      <formula>NOT(ISERROR(SEARCH("中止",I8)))</formula>
    </cfRule>
  </conditionalFormatting>
  <conditionalFormatting sqref="I18:I26">
    <cfRule type="containsText" dxfId="192" priority="159" operator="containsText" text="中止">
      <formula>NOT(ISERROR(SEARCH("中止",I18)))</formula>
    </cfRule>
  </conditionalFormatting>
  <conditionalFormatting sqref="I28:I36">
    <cfRule type="containsText" dxfId="191" priority="158" operator="containsText" text="中止">
      <formula>NOT(ISERROR(SEARCH("中止",I28)))</formula>
    </cfRule>
  </conditionalFormatting>
  <conditionalFormatting sqref="I38:I46">
    <cfRule type="containsText" dxfId="190" priority="157" operator="containsText" text="中止">
      <formula>NOT(ISERROR(SEARCH("中止",I38)))</formula>
    </cfRule>
  </conditionalFormatting>
  <conditionalFormatting sqref="I48:I56">
    <cfRule type="containsText" dxfId="189" priority="156" operator="containsText" text="中止">
      <formula>NOT(ISERROR(SEARCH("中止",I48)))</formula>
    </cfRule>
  </conditionalFormatting>
  <conditionalFormatting sqref="I58:I66">
    <cfRule type="containsText" dxfId="188" priority="155" operator="containsText" text="中止">
      <formula>NOT(ISERROR(SEARCH("中止",I58)))</formula>
    </cfRule>
  </conditionalFormatting>
  <conditionalFormatting sqref="I68:I76">
    <cfRule type="containsText" dxfId="187" priority="154" operator="containsText" text="中止">
      <formula>NOT(ISERROR(SEARCH("中止",I68)))</formula>
    </cfRule>
  </conditionalFormatting>
  <conditionalFormatting sqref="I78:I86">
    <cfRule type="containsText" dxfId="186" priority="153" operator="containsText" text="中止">
      <formula>NOT(ISERROR(SEARCH("中止",I78)))</formula>
    </cfRule>
  </conditionalFormatting>
  <conditionalFormatting sqref="I88:I96">
    <cfRule type="containsText" dxfId="185" priority="152" operator="containsText" text="中止">
      <formula>NOT(ISERROR(SEARCH("中止",I88)))</formula>
    </cfRule>
  </conditionalFormatting>
  <conditionalFormatting sqref="I98:I106">
    <cfRule type="containsText" dxfId="184" priority="151" operator="containsText" text="中止">
      <formula>NOT(ISERROR(SEARCH("中止",I98)))</formula>
    </cfRule>
  </conditionalFormatting>
  <conditionalFormatting sqref="I108:I116">
    <cfRule type="containsText" dxfId="183" priority="150" operator="containsText" text="中止">
      <formula>NOT(ISERROR(SEARCH("中止",I108)))</formula>
    </cfRule>
  </conditionalFormatting>
  <conditionalFormatting sqref="I118:I126">
    <cfRule type="containsText" dxfId="182" priority="149" operator="containsText" text="中止">
      <formula>NOT(ISERROR(SEARCH("中止",I118)))</formula>
    </cfRule>
  </conditionalFormatting>
  <conditionalFormatting sqref="I128:I136">
    <cfRule type="containsText" dxfId="181" priority="148" operator="containsText" text="中止">
      <formula>NOT(ISERROR(SEARCH("中止",I128)))</formula>
    </cfRule>
  </conditionalFormatting>
  <conditionalFormatting sqref="I138:I146">
    <cfRule type="containsText" dxfId="180" priority="147" operator="containsText" text="中止">
      <formula>NOT(ISERROR(SEARCH("中止",I138)))</formula>
    </cfRule>
  </conditionalFormatting>
  <conditionalFormatting sqref="I148:I156">
    <cfRule type="containsText" dxfId="179" priority="146" operator="containsText" text="中止">
      <formula>NOT(ISERROR(SEARCH("中止",I148)))</formula>
    </cfRule>
  </conditionalFormatting>
  <conditionalFormatting sqref="I158:I166">
    <cfRule type="containsText" dxfId="178" priority="145" operator="containsText" text="中止">
      <formula>NOT(ISERROR(SEARCH("中止",I158)))</formula>
    </cfRule>
  </conditionalFormatting>
  <conditionalFormatting sqref="I168:I176">
    <cfRule type="containsText" dxfId="177" priority="144" operator="containsText" text="中止">
      <formula>NOT(ISERROR(SEARCH("中止",I168)))</formula>
    </cfRule>
  </conditionalFormatting>
  <conditionalFormatting sqref="I178:I186">
    <cfRule type="containsText" dxfId="176" priority="143" operator="containsText" text="中止">
      <formula>NOT(ISERROR(SEARCH("中止",I178)))</formula>
    </cfRule>
  </conditionalFormatting>
  <conditionalFormatting sqref="I188:I196">
    <cfRule type="containsText" dxfId="175" priority="142" operator="containsText" text="中止">
      <formula>NOT(ISERROR(SEARCH("中止",I188)))</formula>
    </cfRule>
  </conditionalFormatting>
  <conditionalFormatting sqref="I198:I206">
    <cfRule type="containsText" dxfId="174" priority="141" operator="containsText" text="中止">
      <formula>NOT(ISERROR(SEARCH("中止",I198)))</formula>
    </cfRule>
  </conditionalFormatting>
  <conditionalFormatting sqref="I7:O7">
    <cfRule type="expression" dxfId="173" priority="139">
      <formula>$P$8="変更"</formula>
    </cfRule>
    <cfRule type="expression" dxfId="172" priority="140">
      <formula>$P$8="中止"</formula>
    </cfRule>
  </conditionalFormatting>
  <conditionalFormatting sqref="I17:O17">
    <cfRule type="expression" dxfId="171" priority="137">
      <formula>$P$18="中止"</formula>
    </cfRule>
    <cfRule type="expression" dxfId="170" priority="138">
      <formula>$P$18="変更"</formula>
    </cfRule>
  </conditionalFormatting>
  <conditionalFormatting sqref="I27:O27">
    <cfRule type="expression" dxfId="169" priority="135">
      <formula>$P$28="中止"</formula>
    </cfRule>
    <cfRule type="expression" dxfId="168" priority="136">
      <formula>$P$28="変更"</formula>
    </cfRule>
  </conditionalFormatting>
  <conditionalFormatting sqref="I37:O37">
    <cfRule type="expression" dxfId="167" priority="133">
      <formula>$P$38="中止"</formula>
    </cfRule>
    <cfRule type="expression" dxfId="166" priority="134">
      <formula>$P$38="変更"</formula>
    </cfRule>
  </conditionalFormatting>
  <conditionalFormatting sqref="I47:O47">
    <cfRule type="expression" dxfId="165" priority="131">
      <formula>$P$48="中止"</formula>
    </cfRule>
    <cfRule type="expression" dxfId="164" priority="132">
      <formula>$P$48="変更"</formula>
    </cfRule>
  </conditionalFormatting>
  <conditionalFormatting sqref="I57:O57">
    <cfRule type="expression" dxfId="163" priority="129">
      <formula>$P$58="中止"</formula>
    </cfRule>
    <cfRule type="expression" dxfId="162" priority="130">
      <formula>$P$58="変更"</formula>
    </cfRule>
  </conditionalFormatting>
  <conditionalFormatting sqref="I67:O67">
    <cfRule type="expression" dxfId="161" priority="127">
      <formula>$P$68="中止"</formula>
    </cfRule>
    <cfRule type="expression" dxfId="160" priority="128">
      <formula>$P$68="変更"</formula>
    </cfRule>
  </conditionalFormatting>
  <conditionalFormatting sqref="I77:O77">
    <cfRule type="expression" dxfId="159" priority="125">
      <formula>$P$78="中止"</formula>
    </cfRule>
    <cfRule type="expression" dxfId="158" priority="126">
      <formula>$P$78="変更"</formula>
    </cfRule>
  </conditionalFormatting>
  <conditionalFormatting sqref="I87:O87">
    <cfRule type="expression" dxfId="157" priority="123">
      <formula>$P$88="中止"</formula>
    </cfRule>
    <cfRule type="expression" dxfId="156" priority="124">
      <formula>$P$88="変更"</formula>
    </cfRule>
  </conditionalFormatting>
  <conditionalFormatting sqref="I97:O97">
    <cfRule type="expression" dxfId="155" priority="121">
      <formula>$P$98="中止"</formula>
    </cfRule>
    <cfRule type="expression" dxfId="154" priority="122">
      <formula>$P$98="変更"</formula>
    </cfRule>
  </conditionalFormatting>
  <conditionalFormatting sqref="I107:O107">
    <cfRule type="expression" dxfId="153" priority="119">
      <formula>$P$108="中止"</formula>
    </cfRule>
    <cfRule type="expression" dxfId="152" priority="120">
      <formula>$P$108="変更"</formula>
    </cfRule>
  </conditionalFormatting>
  <conditionalFormatting sqref="I117:O117">
    <cfRule type="expression" dxfId="151" priority="117">
      <formula>$P$118="中止"</formula>
    </cfRule>
    <cfRule type="expression" dxfId="150" priority="118">
      <formula>$P$118="変更"</formula>
    </cfRule>
  </conditionalFormatting>
  <conditionalFormatting sqref="I127:O127">
    <cfRule type="expression" dxfId="149" priority="115">
      <formula>$P$128="中止"</formula>
    </cfRule>
    <cfRule type="expression" dxfId="148" priority="116">
      <formula>$P$128="変更"</formula>
    </cfRule>
  </conditionalFormatting>
  <conditionalFormatting sqref="I137:O137">
    <cfRule type="expression" dxfId="147" priority="113">
      <formula>$P$138="中止"</formula>
    </cfRule>
    <cfRule type="expression" dxfId="146" priority="114">
      <formula>$P$138="変更"</formula>
    </cfRule>
  </conditionalFormatting>
  <conditionalFormatting sqref="I147:O147">
    <cfRule type="expression" dxfId="145" priority="111">
      <formula>$P$148="中止"</formula>
    </cfRule>
    <cfRule type="expression" dxfId="144" priority="112">
      <formula>$P$148="変更"</formula>
    </cfRule>
  </conditionalFormatting>
  <conditionalFormatting sqref="I157:O157">
    <cfRule type="expression" dxfId="143" priority="109">
      <formula>$P$158="中止"</formula>
    </cfRule>
    <cfRule type="expression" dxfId="142" priority="110">
      <formula>$P$158="変更"</formula>
    </cfRule>
  </conditionalFormatting>
  <conditionalFormatting sqref="I167:O167">
    <cfRule type="expression" dxfId="141" priority="107">
      <formula>$P$168="中止"</formula>
    </cfRule>
    <cfRule type="expression" dxfId="140" priority="108">
      <formula>$P$168="変更"</formula>
    </cfRule>
  </conditionalFormatting>
  <conditionalFormatting sqref="I177:O177">
    <cfRule type="expression" dxfId="139" priority="105">
      <formula>$P$178="中止"</formula>
    </cfRule>
    <cfRule type="expression" dxfId="138" priority="106">
      <formula>$P$178="変更"</formula>
    </cfRule>
  </conditionalFormatting>
  <conditionalFormatting sqref="I187:O187">
    <cfRule type="expression" dxfId="137" priority="103">
      <formula>$P$188="中止"</formula>
    </cfRule>
    <cfRule type="expression" dxfId="136" priority="104">
      <formula>$P$188="変更"</formula>
    </cfRule>
  </conditionalFormatting>
  <conditionalFormatting sqref="I197:O197">
    <cfRule type="expression" dxfId="135" priority="101">
      <formula>$P$198="中止"</formula>
    </cfRule>
    <cfRule type="expression" dxfId="134" priority="102">
      <formula>$P$198="変更"</formula>
    </cfRule>
  </conditionalFormatting>
  <conditionalFormatting sqref="S7:V16">
    <cfRule type="expression" dxfId="133" priority="99">
      <formula>$P$7="報告済"</formula>
    </cfRule>
    <cfRule type="expression" dxfId="132" priority="100">
      <formula>$P$8="変更"</formula>
    </cfRule>
  </conditionalFormatting>
  <conditionalFormatting sqref="S17:V26">
    <cfRule type="expression" dxfId="131" priority="97">
      <formula>$P$17="報告済"</formula>
    </cfRule>
    <cfRule type="expression" dxfId="130" priority="98">
      <formula>$P$18="変更"</formula>
    </cfRule>
  </conditionalFormatting>
  <conditionalFormatting sqref="S27:V36">
    <cfRule type="expression" dxfId="129" priority="95">
      <formula>$P$27="報告済"</formula>
    </cfRule>
    <cfRule type="expression" dxfId="128" priority="96">
      <formula>$P$28="変更"</formula>
    </cfRule>
  </conditionalFormatting>
  <conditionalFormatting sqref="S37:V46">
    <cfRule type="expression" dxfId="127" priority="93">
      <formula>$P$37="報告済"</formula>
    </cfRule>
    <cfRule type="expression" dxfId="126" priority="94">
      <formula>$P$38="変更"</formula>
    </cfRule>
  </conditionalFormatting>
  <conditionalFormatting sqref="S47:V56">
    <cfRule type="expression" dxfId="125" priority="91">
      <formula>$P$47="報告済"</formula>
    </cfRule>
    <cfRule type="expression" dxfId="124" priority="92">
      <formula>$P$48="変更"</formula>
    </cfRule>
  </conditionalFormatting>
  <conditionalFormatting sqref="S57:V66">
    <cfRule type="expression" dxfId="123" priority="89">
      <formula>$P$57="報告済"</formula>
    </cfRule>
    <cfRule type="expression" dxfId="122" priority="90">
      <formula>$P$58="変更"</formula>
    </cfRule>
  </conditionalFormatting>
  <conditionalFormatting sqref="S67:V76">
    <cfRule type="expression" dxfId="121" priority="87">
      <formula>$P$67="報告済"</formula>
    </cfRule>
    <cfRule type="expression" dxfId="120" priority="88">
      <formula>$P$68="変更"</formula>
    </cfRule>
  </conditionalFormatting>
  <conditionalFormatting sqref="S77:V86">
    <cfRule type="expression" dxfId="119" priority="85">
      <formula>$P$77="報告済"</formula>
    </cfRule>
    <cfRule type="expression" dxfId="118" priority="86">
      <formula>$P$78="変更"</formula>
    </cfRule>
  </conditionalFormatting>
  <conditionalFormatting sqref="S87:V96">
    <cfRule type="expression" dxfId="117" priority="83">
      <formula>$P$87="報告済"</formula>
    </cfRule>
    <cfRule type="expression" dxfId="116" priority="84">
      <formula>$P$88="変更"</formula>
    </cfRule>
  </conditionalFormatting>
  <conditionalFormatting sqref="S97:V106">
    <cfRule type="expression" dxfId="115" priority="81">
      <formula>$P$97="報告済"</formula>
    </cfRule>
    <cfRule type="expression" dxfId="114" priority="82">
      <formula>$P$98="変更"</formula>
    </cfRule>
  </conditionalFormatting>
  <conditionalFormatting sqref="S107:V116">
    <cfRule type="expression" dxfId="113" priority="79">
      <formula>$P$107="報告済"</formula>
    </cfRule>
    <cfRule type="expression" dxfId="112" priority="80">
      <formula>$P$108="変更"</formula>
    </cfRule>
  </conditionalFormatting>
  <conditionalFormatting sqref="S117:V126">
    <cfRule type="expression" dxfId="111" priority="77">
      <formula>$P$117="報告済"</formula>
    </cfRule>
    <cfRule type="expression" dxfId="110" priority="78">
      <formula>$P$118="変更"</formula>
    </cfRule>
  </conditionalFormatting>
  <conditionalFormatting sqref="S127:V136">
    <cfRule type="expression" dxfId="109" priority="75">
      <formula>$P$127="報告済"</formula>
    </cfRule>
    <cfRule type="expression" dxfId="108" priority="76">
      <formula>$P$128="変更"</formula>
    </cfRule>
  </conditionalFormatting>
  <conditionalFormatting sqref="S137:V146">
    <cfRule type="expression" dxfId="107" priority="73">
      <formula>$P$137="報告済"</formula>
    </cfRule>
    <cfRule type="expression" dxfId="106" priority="74">
      <formula>$P$138="変更"</formula>
    </cfRule>
  </conditionalFormatting>
  <conditionalFormatting sqref="S147:V156">
    <cfRule type="expression" dxfId="105" priority="71">
      <formula>$P$147="報告済"</formula>
    </cfRule>
    <cfRule type="expression" dxfId="104" priority="72">
      <formula>$P$148="変更"</formula>
    </cfRule>
  </conditionalFormatting>
  <conditionalFormatting sqref="S157:V166">
    <cfRule type="expression" dxfId="103" priority="69">
      <formula>$P$157="報告済"</formula>
    </cfRule>
    <cfRule type="expression" dxfId="102" priority="70">
      <formula>$P$158="変更"</formula>
    </cfRule>
  </conditionalFormatting>
  <conditionalFormatting sqref="S167:V176">
    <cfRule type="expression" dxfId="101" priority="67">
      <formula>$P$167="報告済"</formula>
    </cfRule>
    <cfRule type="expression" dxfId="100" priority="68">
      <formula>$P$168="変更"</formula>
    </cfRule>
  </conditionalFormatting>
  <conditionalFormatting sqref="S177:V186">
    <cfRule type="expression" dxfId="99" priority="65">
      <formula>$P$177="報告済"</formula>
    </cfRule>
    <cfRule type="expression" dxfId="98" priority="66">
      <formula>$P$178="変更"</formula>
    </cfRule>
  </conditionalFormatting>
  <conditionalFormatting sqref="S187:V196">
    <cfRule type="expression" dxfId="97" priority="63">
      <formula>$P$187="報告済"</formula>
    </cfRule>
    <cfRule type="expression" dxfId="96" priority="64">
      <formula>$P$188="変更"</formula>
    </cfRule>
  </conditionalFormatting>
  <conditionalFormatting sqref="S197:V206">
    <cfRule type="expression" dxfId="95" priority="61">
      <formula>$P$197="報告済"</formula>
    </cfRule>
    <cfRule type="expression" dxfId="94" priority="62">
      <formula>$P$198="変更"</formula>
    </cfRule>
  </conditionalFormatting>
  <conditionalFormatting sqref="S207:V216">
    <cfRule type="expression" dxfId="93" priority="59">
      <formula>$P$207="報告済"</formula>
    </cfRule>
    <cfRule type="expression" dxfId="92" priority="60">
      <formula>$P$208="変更"</formula>
    </cfRule>
  </conditionalFormatting>
  <conditionalFormatting sqref="S217:V226">
    <cfRule type="expression" dxfId="91" priority="57">
      <formula>$P$217="報告済"</formula>
    </cfRule>
    <cfRule type="expression" dxfId="90" priority="58">
      <formula>$P$218="変更"</formula>
    </cfRule>
  </conditionalFormatting>
  <conditionalFormatting sqref="S227:V236">
    <cfRule type="expression" dxfId="89" priority="55">
      <formula>$P$227="報告済"</formula>
    </cfRule>
    <cfRule type="expression" dxfId="88" priority="56">
      <formula>$P$228="変更"</formula>
    </cfRule>
  </conditionalFormatting>
  <conditionalFormatting sqref="S237:V246">
    <cfRule type="expression" dxfId="87" priority="53">
      <formula>$P$237="報告済"</formula>
    </cfRule>
    <cfRule type="expression" dxfId="86" priority="54">
      <formula>$P$238="変更"</formula>
    </cfRule>
  </conditionalFormatting>
  <conditionalFormatting sqref="S247:V256">
    <cfRule type="expression" dxfId="85" priority="51">
      <formula>$P$247="報告済"</formula>
    </cfRule>
    <cfRule type="expression" dxfId="84" priority="52">
      <formula>$P$248="変更"</formula>
    </cfRule>
  </conditionalFormatting>
  <conditionalFormatting sqref="S257:V266">
    <cfRule type="expression" dxfId="83" priority="49">
      <formula>$P$257="報告済"</formula>
    </cfRule>
    <cfRule type="expression" dxfId="82" priority="50">
      <formula>$P$258="変更"</formula>
    </cfRule>
  </conditionalFormatting>
  <conditionalFormatting sqref="S267:V276">
    <cfRule type="expression" dxfId="81" priority="47">
      <formula>$P$267="報告済"</formula>
    </cfRule>
    <cfRule type="expression" dxfId="80" priority="48">
      <formula>$P$268="変更"</formula>
    </cfRule>
  </conditionalFormatting>
  <conditionalFormatting sqref="S277:V286">
    <cfRule type="expression" dxfId="79" priority="45">
      <formula>$P$277="報告済"</formula>
    </cfRule>
    <cfRule type="expression" dxfId="78" priority="46">
      <formula>$P$278="変更"</formula>
    </cfRule>
  </conditionalFormatting>
  <conditionalFormatting sqref="S287:V296">
    <cfRule type="expression" dxfId="77" priority="43">
      <formula>$P$287="報告済"</formula>
    </cfRule>
    <cfRule type="expression" dxfId="76" priority="44">
      <formula>$P$288="変更"</formula>
    </cfRule>
  </conditionalFormatting>
  <conditionalFormatting sqref="S297:V306">
    <cfRule type="expression" dxfId="75" priority="41">
      <formula>$P$297="報告済"</formula>
    </cfRule>
    <cfRule type="expression" dxfId="74" priority="42">
      <formula>$P$298="変更"</formula>
    </cfRule>
  </conditionalFormatting>
  <conditionalFormatting sqref="S307:V316">
    <cfRule type="expression" dxfId="73" priority="39">
      <formula>$P$307="報告済"</formula>
    </cfRule>
    <cfRule type="expression" dxfId="72" priority="40">
      <formula>$P$308="変更"</formula>
    </cfRule>
  </conditionalFormatting>
  <conditionalFormatting sqref="S317:V326">
    <cfRule type="expression" dxfId="71" priority="37">
      <formula>$P$317="報告済"</formula>
    </cfRule>
    <cfRule type="expression" dxfId="70" priority="38">
      <formula>$P$318="変更"</formula>
    </cfRule>
  </conditionalFormatting>
  <conditionalFormatting sqref="S327:V336">
    <cfRule type="expression" dxfId="69" priority="35">
      <formula>$P$327="報告済"</formula>
    </cfRule>
    <cfRule type="expression" dxfId="68" priority="36">
      <formula>$P$328="変更"</formula>
    </cfRule>
  </conditionalFormatting>
  <conditionalFormatting sqref="S337:V346">
    <cfRule type="expression" dxfId="67" priority="33">
      <formula>$P$337="報告済"</formula>
    </cfRule>
    <cfRule type="expression" dxfId="66" priority="34">
      <formula>$P$338="変更"</formula>
    </cfRule>
  </conditionalFormatting>
  <conditionalFormatting sqref="S347:V356">
    <cfRule type="expression" dxfId="65" priority="31">
      <formula>$P$347="報告済"</formula>
    </cfRule>
    <cfRule type="expression" dxfId="64" priority="32">
      <formula>$P$348="変更"</formula>
    </cfRule>
  </conditionalFormatting>
  <conditionalFormatting sqref="S357:V366">
    <cfRule type="expression" dxfId="63" priority="29">
      <formula>$P$357="報告済"</formula>
    </cfRule>
    <cfRule type="expression" dxfId="62" priority="30">
      <formula>$P$358="変更"</formula>
    </cfRule>
  </conditionalFormatting>
  <conditionalFormatting sqref="S367:V376">
    <cfRule type="expression" dxfId="61" priority="27">
      <formula>$P$367="報告済"</formula>
    </cfRule>
    <cfRule type="expression" dxfId="60" priority="28">
      <formula>$P$368="変更"</formula>
    </cfRule>
  </conditionalFormatting>
  <conditionalFormatting sqref="S377:V386">
    <cfRule type="expression" dxfId="59" priority="25">
      <formula>$P$377="報告済"</formula>
    </cfRule>
    <cfRule type="expression" dxfId="58" priority="26">
      <formula>$P$378="変更"</formula>
    </cfRule>
  </conditionalFormatting>
  <conditionalFormatting sqref="S387:V396">
    <cfRule type="expression" dxfId="57" priority="23">
      <formula>$P$387="報告済"</formula>
    </cfRule>
    <cfRule type="expression" dxfId="56" priority="24">
      <formula>$P$388="変更"</formula>
    </cfRule>
  </conditionalFormatting>
  <conditionalFormatting sqref="S397:V406">
    <cfRule type="expression" dxfId="55" priority="21">
      <formula>$P$397="報告済"</formula>
    </cfRule>
    <cfRule type="expression" dxfId="54" priority="22">
      <formula>$P$398="変更"</formula>
    </cfRule>
  </conditionalFormatting>
  <conditionalFormatting sqref="S407:V416">
    <cfRule type="expression" dxfId="53" priority="19">
      <formula>$P$407="報告済"</formula>
    </cfRule>
    <cfRule type="expression" dxfId="52" priority="20">
      <formula>$P$408="変更"</formula>
    </cfRule>
  </conditionalFormatting>
  <conditionalFormatting sqref="S417:V426">
    <cfRule type="expression" dxfId="51" priority="17">
      <formula>$P$417="報告済"</formula>
    </cfRule>
    <cfRule type="expression" dxfId="50" priority="18">
      <formula>$P$418="変更"</formula>
    </cfRule>
  </conditionalFormatting>
  <conditionalFormatting sqref="S427:V436">
    <cfRule type="expression" dxfId="49" priority="15">
      <formula>$P$427="報告済"</formula>
    </cfRule>
    <cfRule type="expression" dxfId="48" priority="16">
      <formula>$P$428="変更"</formula>
    </cfRule>
  </conditionalFormatting>
  <conditionalFormatting sqref="S437:V446">
    <cfRule type="expression" dxfId="47" priority="13">
      <formula>$P$437="報告済"</formula>
    </cfRule>
    <cfRule type="expression" dxfId="46" priority="14">
      <formula>$P$438="変更"</formula>
    </cfRule>
  </conditionalFormatting>
  <conditionalFormatting sqref="S447:V456">
    <cfRule type="expression" dxfId="45" priority="11">
      <formula>$P$447="報告済"</formula>
    </cfRule>
    <cfRule type="expression" dxfId="44" priority="12">
      <formula>$P$448="変更"</formula>
    </cfRule>
  </conditionalFormatting>
  <conditionalFormatting sqref="S457:V466">
    <cfRule type="expression" dxfId="43" priority="9">
      <formula>$P$457="報告済"</formula>
    </cfRule>
    <cfRule type="expression" dxfId="42" priority="10">
      <formula>$P$458="変更"</formula>
    </cfRule>
  </conditionalFormatting>
  <conditionalFormatting sqref="S467:V476">
    <cfRule type="expression" dxfId="41" priority="7">
      <formula>$P$467="報告済"</formula>
    </cfRule>
    <cfRule type="expression" dxfId="40" priority="8">
      <formula>$P$468="変更"</formula>
    </cfRule>
  </conditionalFormatting>
  <conditionalFormatting sqref="S477:V486">
    <cfRule type="expression" dxfId="39" priority="5">
      <formula>$P$477="報告済"</formula>
    </cfRule>
    <cfRule type="expression" dxfId="38" priority="6">
      <formula>$P$478="変更"</formula>
    </cfRule>
  </conditionalFormatting>
  <conditionalFormatting sqref="S487:V496">
    <cfRule type="expression" dxfId="37" priority="3">
      <formula>$P$487="報告済"</formula>
    </cfRule>
    <cfRule type="expression" dxfId="36" priority="4">
      <formula>$P$488="変更"</formula>
    </cfRule>
  </conditionalFormatting>
  <conditionalFormatting sqref="S497:V506">
    <cfRule type="expression" dxfId="35" priority="1">
      <formula>$P$497="報告済"</formula>
    </cfRule>
    <cfRule type="expression" dxfId="34" priority="2">
      <formula>$P$498="変更"</formula>
    </cfRule>
  </conditionalFormatting>
  <dataValidations count="21">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W7:Y7 C8:C13 C15:C16 C18:C23 C25:C26 C28:C33 C35:C36 C38:C43 C45:C46 C48:C53 C55:C56 C58:C63 C65:C66 C68:C73 C75:C76 C78:C83 C85:C86 C88:C93 C95:C96 C98:C103 C105:C106 C108:C113 C115:C116 C118:C123 C125:C126 C128:C133 C135:C136 C138:C143 C145:C146 C148:C153 C155:C156 C158:C163 C165:C166 C168:C173 C175:C176 C178:C183 C185:C186 C188:C193 C195:C196 C198:C203 C408:C413 C415:C416 C418:C423 C425:C426 C428:C433 C435:C436 C438:C443 C445:C446 C448:C453 C455:C456 C458:C463 C465:C466 C468:C473 C475:C476 C478:C483 C485:C486 C488:C493 C495:C496 C498:C503 J505:J506 J408:J413 J415:J416 J418:J423 J425:J426 J428:J433 J435:J436 J438:J443 J445:J446 J448:J453 J455:J456 J458:J463 J465:J466 J468:J473 J475:J476 J478:J483 J485:J486 J488:J493 J495:J496 J498:J503 C505:C506 C205:C206 C208:C213 C215:C216 C218:C223 C225:C226 C228:C233 C235:C236 C238:C243 C245:C246 C248:C253 C255:C256 C258:C263 C265:C266 C268:C273 C275:C276 C278:C283 C285:C286 C288:C293 C295:C296 C298:C303 C305:C306 J208:J213 J215:J216 J218:J223 J225:J226 J228:J233 J235:J236 J238:J243 J245:J246 J248:J253 J255:J256 J258:J263 J265:J266 J268:J273 J275:J276 J278:J283 J285:J286 J288:J293 J295:J296 J298:J303 J305:J306 C308:C313 C315:C316 C318:C323 C325:C326 C328:C333 C335:C336 C338:C343 C345:C346 C348:C353 C355:C356 C358:C363 C365:C366 C368:C373 C375:C376 C378:C383 C385:C386 C388:C393 C395:C396 C398:C403 J405:J406 J308:J313 J315:J316 J318:J323 J325:J326 J328:J333 J335:J336 J338:J343 J345:J346 J348:J353 J355:J356 J358:J363 J365:J366 J368:J373 J375:J376 J378:J383 J385:J386 J388:J393 J395:J396 J398:J403 C405:C406 J8:J13 J15:J16 J18:J23 J25:J26 J28:J33 J35:J36 J38:J43 J45:J46 J48:J53 J55:J56 J58:J63 J65:J66 J68:J73 J75:J76 J78:J83 J85:J86 J88:J93 J95:J96 J98:J103 J105:J106 J108:J113 J115:J116 J118:J123 J125:J126 J128:J133 J135:J136 J138:J143 J145:J146 J148:J153 J155:J156 J158:J163 J165:J166 J168:J173 J175:J176 J178:J183 J185:J186 J188:J193 J195:J196 J198:J203 J205:J206" xr:uid="{00000000-0002-0000-3600-000000000000}">
      <formula1>100000000000</formula1>
    </dataValidation>
    <dataValidation allowBlank="1" showInputMessage="1" showErrorMessage="1" promptTitle="その他を計上する場合" prompt="内容を「D146セル」に入力してください。" sqref="T446:V446 T246:V246 T346:V346" xr:uid="{00000000-0002-0000-3600-000001000000}"/>
    <dataValidation allowBlank="1" showInputMessage="1" showErrorMessage="1" promptTitle="その他を計上する場合" prompt="内容を「D156セル」に入力してください。" sqref="T456:V456 T256:V256 T356:V356" xr:uid="{00000000-0002-0000-3600-000002000000}"/>
    <dataValidation allowBlank="1" showInputMessage="1" showErrorMessage="1" promptTitle="その他を計上する場合" prompt="内容を「D166セル」に入力してください。" sqref="T466:V466 T266:V266 T366:V366" xr:uid="{00000000-0002-0000-3600-000003000000}"/>
    <dataValidation allowBlank="1" showInputMessage="1" showErrorMessage="1" promptTitle="その他を計上する場合" prompt="内容を「D176セル」に入力してください。" sqref="T476:V476 T276:V276 T376:V376" xr:uid="{00000000-0002-0000-3600-000004000000}"/>
    <dataValidation allowBlank="1" showInputMessage="1" showErrorMessage="1" promptTitle="その他を計上する場合" prompt="内容を「D186セル」に入力してください。" sqref="T486:V486 T286:V286 T386:V386" xr:uid="{00000000-0002-0000-3600-000005000000}"/>
    <dataValidation allowBlank="1" showInputMessage="1" showErrorMessage="1" promptTitle="その他を計上する場合" prompt="内容を「D196セル」に入力してください。" sqref="T496:V496 T296:V296 T396:V396" xr:uid="{00000000-0002-0000-3600-000006000000}"/>
    <dataValidation allowBlank="1" showInputMessage="1" showErrorMessage="1" promptTitle="その他を計上する場合" prompt="内容を「D206セル」に入力してください。" sqref="T506:V506 T306:V306 T406:V406" xr:uid="{00000000-0002-0000-3600-000007000000}"/>
    <dataValidation allowBlank="1" showInputMessage="1" showErrorMessage="1" promptTitle="その他を計上する場合" prompt="内容を「D116セル」に入力してください。" sqref="T416:V416 T216:V216 T316:V316" xr:uid="{00000000-0002-0000-3600-000008000000}"/>
    <dataValidation allowBlank="1" showInputMessage="1" showErrorMessage="1" promptTitle="その他を計上する場合" prompt="内容を「D126セル」に入力してください。" sqref="T426:V426 T226:V226 T326:V326" xr:uid="{00000000-0002-0000-3600-000009000000}"/>
    <dataValidation allowBlank="1" showInputMessage="1" showErrorMessage="1" promptTitle="その他を計上する場合" prompt="内容を「D136セル」に入力してください。" sqref="T436:V436 T236:V236 T336:V336" xr:uid="{00000000-0002-0000-3600-00000A000000}"/>
    <dataValidation allowBlank="1" showInputMessage="1" showErrorMessage="1" promptTitle="その他を計上する場合" prompt="内容を「D16セル」に入力してください。" sqref="M306:O306 M316:O316 M326:O326 M336:O336 M346:O346 M356:O356 M366:O366 M376:O376 M386:O386 M396:O396 M406:O406 M416:O416 M426:O426 M436:O436 M446:O446 M456:O456 M466:O466 M476:O476 M486:O486 M496:O496 M506:O506 M216:O216 M226:O226 M236:O236 M246:O246 M256:O256 M266:O266 M276:O276 M286:O286 M296:O296 M16:O16 T16:V16 M26:O26 M36:O36 M46:O46 M56:O56 M66:O66 M76:O76 M86:O86 M96:O96 M106:O106 M116:O116 M126:O126 M136:O136 M146:O146 M156:O156 M166:O166 M176:O176 M186:O186 M196:O196 M206:O206 T76:V76 T86:V86 T26:V26 T36:V36 T46:V46 T56:V56 T66:V66 T96:V96 T106:V106 T116:V116 T126:V126 T136:V136 T146:V146 T156:V156 T166:V166 T176:V176 T186:V186 T196:V196 T206:V206" xr:uid="{00000000-0002-0000-3600-00000B000000}"/>
    <dataValidation type="whole" operator="lessThan" allowBlank="1" showInputMessage="1" showErrorMessage="1" errorTitle="民間企業は対象外です。" error="[キャンセル]をクリックしてください。なお補助対象は実施要領をご確認ください。" sqref="M415 M195 M185 M175 M165 M155 M145 M135 M125 M115 M105 M95 M85 M75 M65 M55 M45 M35 M25 T15 M15 T195 T185 T175 T165 T155 T145 T135 T125 T115 T105 T95 T75 M205 T65 T55 T45 T35 T25 T85 T205" xr:uid="{00000000-0002-0000-3600-00000C000000}">
      <formula1>0</formula1>
    </dataValidation>
    <dataValidation allowBlank="1" showInputMessage="1" showErrorMessage="1" promptTitle="金額単位は「円」です。" prompt="間違いはありませんか？" sqref="T318 T328 T338 T348 T358 T368 T378 T388 M398 T398 T408 T418 T428 T438 T448 T458 T468 T478 T488 M498 T498 T208 T218 T228 T238 T248 T258 T268 T278 T288 M298 T298 T308 T78 T18 T28 T38 T48 T58 T188 T68 T88 T98 T108 T118 T128 T138 T148 T158 T168 T178 T8 M198 T198" xr:uid="{00000000-0002-0000-3600-00000D000000}"/>
    <dataValidation type="whole" imeMode="off" operator="lessThan" allowBlank="1" showInputMessage="1" showErrorMessage="1" errorTitle="入力不要です。" error="申請時作成の「7.積算内訳」シートを反映しています。[キャンセル]をクリックして戻ってください。" sqref="D458:D466 C197 C7 C17 C27 C37 C47 C57 C67 C77 C87 C97 C107 C117 C127 C137 C147 C157 C167 C177 C187 D288:D296 D298:D306 D208:D216 D218:D226 D228:D236 D238:D246 D248:D256 D258:D266 D268:D276 D278:D286 D378:D386 D388:D396 D398:D406 D308:D316 D318:D326 D328:D336 D338:D346 D348:D356 D358:D366 D368:D376 D468:D476 D478:D486 D488:D496 D408:D416 D418:D426 D428:D436 D438:D446 D448:D456 E7:H506 D498:D506 D7:D206 B7:B506 C497:D497 C487:D487 C477:D477 C467:D467 C457:D457 C447:D447 C437:D437 C427:D427 C417:D417 C407:D407 C397:D397 C387:D387 C377:D377 C367:D367 C357:D357 C347:D347 C337:D337 C327:D327 C317:D317 C307:D307 C297:D297 C287:D287 C277:D277 C267:D267 C257:D257 C247:D247 C237:D237 C227:D227 C217:D217 C207:D207" xr:uid="{00000000-0002-0000-3600-00000E000000}">
      <formula1>0</formula1>
    </dataValidation>
    <dataValidation type="whole" operator="lessThan" allowBlank="1" showInputMessage="1" showErrorMessage="1" errorTitle="入力不要です。" error="[キャンセル]をクリックしてください。" sqref="R408:R415 K208:K215 K218:K225 K228:K235 K238:K245 K248:K255 K258:K265 K268:K275 K278:K285 Q295:Q296 Q285:Q286 Q275:Q276 Q265:Q266 Q255:Q256 Q245:Q246 Q235:Q236 Q225:Q226 Q215:Q216 Q428:Q433 Q305:Q306 Q438:Q443 Q448:Q453 Q458:Q463 Q468:Q473 Q478:Q483 Q488:Q493 Q498:Q503 R428:R435 Q505:Q506 Q405:Q406 Q418:Q423 Q398:Q403 Q388:Q393 Q378:Q383 Q368:Q373 Q358:Q363 Q348:Q353 Q338:Q343 Q328:Q333 Q318:Q323 Q308:Q313 K398:K405 R398:R405 R388:R395 R378:R385 R368:R375 R358:R365 R348:R355 R338:R345 R328:R335 R318:R325 R308:R315 K388:K395 K478:K485 K488:K495 Q495:Q496 Q485:Q486 Q475:Q476 Q465:Q466 Q455:Q456 Q445:Q446 Q435:Q436 Q425:Q426 K308:K315 K318:K325 K328:K335 K338:K345 K348:K355 K358:K365 K368:K375 K378:K385 Q395:Q396 Q385:Q386 Q375:Q376 Q365:Q366 Q355:Q356 Q345:Q346 Q335:Q336 Q325:Q326 Q315:Q316 R438:R445 R448:R455 R458:R465 R468:R475 R478:R485 R488:R495 R498:R505 K498:K505 Q408:Q413 R418:R425 J497:K497 J207:K207 J217:K217 J227:K227 J237:K237 J247:K247 J257:K257 J267:K267 J277:K277 J287:K287 J297:K297 J307:K307 J317:K317 J327:K327 J337:K337 J347:K347 J357:K357 J367:K367 J377:K377 J387:K387 J397:K397 J407:K407 J417:K417 J427:K427 J437:K437 J447:K447 J457:K457 J467:K467 J477:K477 J487:K487 Q298:Q303 Q288:Q293 Q278:Q283 Q268:Q273 Q258:Q263 Q248:Q253 Q238:Q243 Q228:Q233 Q218:Q223 Q208:Q213 K298:K305 R298:R305 R288:R295 R278:R285 R268:R275 R258:R265 R248:R255 R238:R245 R228:R235 R218:R225 R208:R215 K288:K295 Q415:Q416 K418:K425 K408:K415 K458:K465 K448:K455 K468:K475 K438:K445 K428:K435 I17:K17 I27:K27 I37:K37 I47:K47 I57:K57 I67:K67 I77:K77 I87:K87 I97:K97 I107:K107 I117:K117 I127:K127 I137:K137 I147:K147 I157:K157 I167:K167 I177:K177 I187:K187 J197:K197 I7:K7 Q18:Q23 Q198:Q203 Q188:Q193 Q178:Q183 Q168:Q173 Q158:Q163 Q148:Q153 Q138:Q143 Q128:Q133 Q118:Q123 Q108:Q113 Q98:Q103 Q88:Q93 Q78:Q83 Q68:Q73 Q58:Q63 Q48:Q53 Q38:Q43 Q28:Q33 Q205:Q206 K198:K205 R198:R205 R188:R195 R178:R185 R168:R175 R158:R165 R148:R155 R138:R145 R128:R135 R118:R125 R108:R115 R98:R105 R88:R95 R78:R85 R68:R75 R58:R65 R48:R55 R38:R45 Q8:Q13 R28:R35 K8:K15 R8:R15 I8:I16 I18:I26 K178:K185 R18:R25 K158:K165 I178:I186 K138:K145 I158:I166 K118:K125 I138:I146 K98:K105 I118:I126 K78:K85 I98:I106 K58:K65 I78:I86 K38:K45 I58:I66 I38:I46 K18:K25 K28:K35 I28:I36 K48:K55 I48:I56 K68:K75 I68:I76 K88:K95 I88:I96 K108:K115 I108:I116 K128:K135 I128:I136 K148:K155 I148:I156 K168:K175 I168:I176 K188:K195 I188:I506 Q195:Q196 Q185:Q186 Q175:Q176 Q165:Q166 Q155:Q156 Q145:Q146 Q135:Q136 Q125:Q126 Q115:Q116 Q105:Q106 Q95:Q96 Q85:Q86 Q75:Q76 Q65:Q66 Q55:Q56 Q45:Q46 Q35:Q36 Q25:Q26 Q15:Q16 Q497:R497 Q487:R487 Q477:R477 Q467:R467 Q457:R457 Q447:R447 Q437:R437 Q427:R427 Q417:R417 Q407:R407 Q397:R397 Q387:R387 Q377:R377 Q367:R367 Q357:R357 Q347:R347 Q337:R337 Q327:R327 Q317:R317 Q307:R307 Q297:R297 Q287:R287 Q277:R277 Q267:R267 Q257:R257 Q247:R247 Q237:R237 Q227:R227 Q217:R217 Q207:R207" xr:uid="{00000000-0002-0000-3600-00000F000000}">
      <formula1>0</formula1>
    </dataValidation>
    <dataValidation type="whole" imeMode="off" operator="lessThan" allowBlank="1" showInputMessage="1" showErrorMessage="1" errorTitle="入力不要です。" error="[キャンセル]をクリックしてください。" sqref="W27:Y27 W37:Y37 W47:Y47 W57:Y57 W67:Y67 W77:Y77 W87:Y87 W97:Y97 W107:Y107 W117:Y117 W127:Y127 W137:Y137 W147:Y147 W157:Y157 W167:Y167 W177:Y177 W187:Y187 W197:Y197 W17:Y17 W207:Y207 W217:Y217 W227:Y227 W237:Y237 W247:Y247 W257:Y257 W267:Y267 W277:Y277 W287:Y287 W297:Y297 W307:Y307 W317:Y317 W327:Y327 W337:Y337 W347:Y347 W357:Y357 W367:Y367 W377:Y377 W387:Y387 W397:Y397 W407:Y407 W417:Y417 W427:Y427 W437:Y437 W447:Y447 W457:Y457 W467:Y467 W477:Y477 W487:Y487 W497:Y497" xr:uid="{00000000-0002-0000-3600-000010000000}">
      <formula1>0</formula1>
    </dataValidation>
    <dataValidation type="whole" operator="lessThan" allowBlank="1" showInputMessage="1" showErrorMessage="1" errorTitle="自動計算です。" error="[キャンセル]をクリックしてください。" sqref="T457:V457 T467:V467 T277:V277 T377:V377 T387:V387 M397:O397 M307:O307 M317:O317 M327:O327 M337:O337 M347:O347 M357:O357 M367:O367 M377:O377 M387:O387 T397:V397 T307:V307 T317:V317 T327:V327 T337:V337 T347:V347 L7:L506 T357:V357 T367:V367 T447:V447 T477:V477 T487:V487 M497:O497 M407:O407 M417:O417 M427:O427 M437:O437 M447:O447 M457:O457 M467:O467 M477:O477 M487:O487 T497:V497 T407:V407 T417:V417 T427:V427 T437:V437 T267:V267 T287:V287 M297:O297 M207:O207 M217:O217 M227:O227 M237:O237 M247:O247 M257:O257 M267:O267 M277:O277 M287:O287 T297:V297 T207:V207 T217:V217 T227:V227 T237:V237 T247:V247 T257:V257 S7:S506 M7:O7 M197:O197 M17:O17 M27:O27 M37:O37 M47:O47 M57:O57 M67:O67 M77:O77 M87:O87 M97:O97 M107:O107 M117:O117 M127:O127 M137:O137 M147:O147 M157:O157 M167:O167 M177:O177 M187:O187 T7:V7 T197:V197 T17:V17 T27:V27 T37:V37 T47:V47 T57:V57 T67:V67 T77:V77 T87:V87 T97:V97 T107:V107 T117:V117 T127:V127 T137:V137 T147:V147 T157:V157 T167:V167 T177:V177 T187:V187" xr:uid="{00000000-0002-0000-3600-000011000000}">
      <formula1>0</formula1>
    </dataValidation>
    <dataValidation type="whole" imeMode="off" operator="lessThan" allowBlank="1" showInputMessage="1" showErrorMessage="1" errorTitle="入力不要です。" error="４・申請事業内容シートに記載した活動が自動的に反映されます。[キャンセル]をクリックして戻ってください。" sqref="E6:H6 L6:O6 S6:V6" xr:uid="{00000000-0002-0000-3600-000012000000}">
      <formula1>0</formula1>
    </dataValidation>
    <dataValidation type="whole" operator="lessThan" allowBlank="1" showInputMessage="1" showErrorMessage="1" sqref="P8:P16 P188:P196 P178:P186 P168:P176 P158:P166 P148:P156 P138:P146 P128:P136 P118:P126 P108:P116 P98:P106 P88:P96 P78:P86 P68:P76 P58:P66 P48:P56 P38:P46 P28:P36 P18:P26 P498:P506 P488:P496 P478:P486 P468:P476 P458:P466 P448:P456 P438:P446 P428:P436 P418:P426 P408:P416 P398:P406 P388:P396 P378:P386 P368:P376 P358:P366 P348:P356 P338:P346 P328:P336 P318:P326 P308:P316 P298:P306 P288:P296 P278:P286 P268:P276 P258:P266 P248:P256 P238:P246 P228:P236 P218:P226 P198:P206 P208:P216 P497 P487 P477 P467 P457 P447 P437 P427 P417 P407 P397 P387 P377 P367 P357 P347 P337 P327 P317 P307 P297 P287 P277 P267 P257 P247 P237 P227 P217 P207" xr:uid="{00000000-0002-0000-3600-000013000000}">
      <formula1>0</formula1>
    </dataValidation>
    <dataValidation type="whole" operator="lessThan" allowBlank="1" showInputMessage="1" showErrorMessage="1" errorTitle="入力できません。" error="［キャンセル］をクリックしてください。" sqref="P197:R197 P187:R187 P177:R177 P167:R167 P157:R157 P147:R147 P137:R137 P127:R127 P117:R117 P107:R107 P97:R97 P87:R87 P77:R77 P67:R67 P57:R57 P47:R47 P37:R37 P27:R27 P17:R17 P7:R7" xr:uid="{00000000-0002-0000-3600-000014000000}">
      <formula1>0</formula1>
    </dataValidation>
  </dataValidations>
  <pageMargins left="0.59055118110236227" right="0.39370078740157483" top="0.78740157480314965" bottom="0.35433070866141736" header="0.31496062992125984" footer="0.15748031496062992"/>
  <pageSetup paperSize="8" scale="51" fitToHeight="0" orientation="landscape" r:id="rId1"/>
  <headerFooter>
    <oddHeader>&amp;L様式８（別添１）</oddHeader>
    <oddFooter>&amp;C&amp;"ＭＳ Ｐゴシック,標準"&amp;10&amp;P / &amp;N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7030A0"/>
    <pageSetUpPr fitToPage="1"/>
  </sheetPr>
  <dimension ref="B1:N31"/>
  <sheetViews>
    <sheetView view="pageBreakPreview" zoomScaleNormal="100" zoomScaleSheetLayoutView="100" workbookViewId="0"/>
  </sheetViews>
  <sheetFormatPr defaultColWidth="9" defaultRowHeight="14"/>
  <cols>
    <col min="1" max="1" width="1.75" style="150" customWidth="1"/>
    <col min="2" max="2" width="15.08203125" style="150" customWidth="1"/>
    <col min="3" max="8" width="14.58203125" style="150" customWidth="1"/>
    <col min="9" max="9" width="15.25" style="150" customWidth="1"/>
    <col min="10" max="10" width="16.08203125" style="150" customWidth="1"/>
    <col min="11" max="12" width="11.33203125" style="150" customWidth="1"/>
    <col min="13" max="13" width="0.83203125" style="150" customWidth="1"/>
    <col min="14" max="16384" width="9" style="150"/>
  </cols>
  <sheetData>
    <row r="1" spans="2:14" ht="9.75" customHeight="1"/>
    <row r="2" spans="2:14" ht="23.25" customHeight="1">
      <c r="B2" s="278"/>
      <c r="C2" s="278"/>
      <c r="D2" s="278"/>
      <c r="E2" s="279"/>
      <c r="F2" s="881" t="str">
        <f>'①1.概要'!I2</f>
        <v>分野・テーマ別事業</v>
      </c>
      <c r="G2" s="278" t="s">
        <v>595</v>
      </c>
      <c r="H2" s="278"/>
      <c r="I2" s="278"/>
      <c r="J2" s="278"/>
      <c r="K2" s="278"/>
      <c r="L2" s="278"/>
    </row>
    <row r="3" spans="2:14" ht="11.25" customHeight="1">
      <c r="B3" s="280"/>
      <c r="C3" s="280"/>
      <c r="D3" s="280"/>
      <c r="E3" s="280"/>
      <c r="F3" s="280"/>
      <c r="G3" s="280"/>
      <c r="H3" s="280"/>
    </row>
    <row r="4" spans="2:14" ht="23.25" customHeight="1" thickBot="1">
      <c r="B4" s="178" t="s">
        <v>596</v>
      </c>
      <c r="G4" s="237"/>
      <c r="H4" s="237"/>
      <c r="I4" s="282"/>
      <c r="J4" s="282"/>
      <c r="K4" s="293"/>
      <c r="L4" s="293" t="s">
        <v>222</v>
      </c>
    </row>
    <row r="5" spans="2:14" ht="21" customHeight="1">
      <c r="B5" s="1215" t="s">
        <v>224</v>
      </c>
      <c r="C5" s="1210" t="s">
        <v>225</v>
      </c>
      <c r="D5" s="1211"/>
      <c r="E5" s="1211"/>
      <c r="F5" s="1211"/>
      <c r="G5" s="1211"/>
      <c r="H5" s="1212"/>
      <c r="I5" s="1321" t="s">
        <v>597</v>
      </c>
      <c r="J5" s="1312" t="s">
        <v>598</v>
      </c>
      <c r="K5" s="1640" t="s">
        <v>599</v>
      </c>
      <c r="L5" s="1315"/>
    </row>
    <row r="6" spans="2:14" ht="21" customHeight="1" thickBot="1">
      <c r="B6" s="1320"/>
      <c r="C6" s="1318" t="s">
        <v>600</v>
      </c>
      <c r="D6" s="1319"/>
      <c r="E6" s="1318" t="s">
        <v>601</v>
      </c>
      <c r="F6" s="1319"/>
      <c r="G6" s="1318" t="s">
        <v>602</v>
      </c>
      <c r="H6" s="1319"/>
      <c r="I6" s="1322"/>
      <c r="J6" s="1313"/>
      <c r="K6" s="1641"/>
      <c r="L6" s="1316"/>
      <c r="N6" s="217" t="s">
        <v>309</v>
      </c>
    </row>
    <row r="7" spans="2:14" ht="32.25" customHeight="1">
      <c r="B7" s="1216"/>
      <c r="C7" s="375" t="s">
        <v>429</v>
      </c>
      <c r="D7" s="372" t="s">
        <v>603</v>
      </c>
      <c r="E7" s="376" t="s">
        <v>429</v>
      </c>
      <c r="F7" s="372" t="s">
        <v>604</v>
      </c>
      <c r="G7" s="376" t="s">
        <v>429</v>
      </c>
      <c r="H7" s="372" t="s">
        <v>605</v>
      </c>
      <c r="I7" s="1323"/>
      <c r="J7" s="1314"/>
      <c r="K7" s="1320"/>
      <c r="L7" s="1317"/>
      <c r="N7" s="219" t="s">
        <v>310</v>
      </c>
    </row>
    <row r="8" spans="2:14" ht="21" customHeight="1">
      <c r="B8" s="727" t="s">
        <v>606</v>
      </c>
      <c r="C8" s="736">
        <f>IF(①交付申請書!C7="","",①交付申請書!C7)</f>
        <v>0</v>
      </c>
      <c r="D8" s="395" t="str">
        <f>IF('⑧1.活動計画変更（PR）'!P5=0,"",'⑧1.活動計画変更（PR）'!P5)</f>
        <v/>
      </c>
      <c r="E8" s="773">
        <f>IF(①交付申請書!D7="","",①交付申請書!D7)</f>
        <v>0</v>
      </c>
      <c r="F8" s="395" t="str">
        <f>IF('⑧1.活動計画変更（PR）'!R5=0,"",'⑧1.活動計画変更（PR）'!R5)</f>
        <v/>
      </c>
      <c r="G8" s="383">
        <f>IF(①交付申請書!E7="","",①交付申請書!E7)</f>
        <v>0</v>
      </c>
      <c r="H8" s="382" t="str">
        <f>IF('⑧1.活動計画変更（PR）'!S5=0,"",'⑧1.活動計画変更（PR）'!S5)</f>
        <v/>
      </c>
      <c r="I8" s="737">
        <f>SUM(C8,E8,G8)</f>
        <v>0</v>
      </c>
      <c r="J8" s="738">
        <f>SUM(D8,F8,H8)</f>
        <v>0</v>
      </c>
      <c r="K8" s="728"/>
      <c r="L8" s="729"/>
      <c r="N8" s="219"/>
    </row>
    <row r="9" spans="2:14" ht="21" customHeight="1" thickBot="1">
      <c r="B9" s="730" t="s">
        <v>607</v>
      </c>
      <c r="C9" s="739">
        <f>IF(①交付申請書!C8="","",①交付申請書!C8)</f>
        <v>0</v>
      </c>
      <c r="D9" s="397" t="str">
        <f>IF('⑧1.活動計画変更（販促）'!P5=0,"",'⑧1.活動計画変更（販促）'!P5)</f>
        <v/>
      </c>
      <c r="E9" s="863">
        <f>IF(①交付申請書!D8="","",①交付申請書!D8)</f>
        <v>0</v>
      </c>
      <c r="F9" s="397" t="str">
        <f>IF('⑧1.活動計画変更（販促）'!R5=0,"",'⑧1.活動計画変更（販促）'!R5)</f>
        <v/>
      </c>
      <c r="G9" s="387">
        <f>IF(①交付申請書!E8="","",①交付申請書!E8)</f>
        <v>0</v>
      </c>
      <c r="H9" s="386" t="str">
        <f>IF('⑧1.活動計画変更（販促）'!S5=0,"",'⑧1.活動計画変更（販促）'!S5)</f>
        <v/>
      </c>
      <c r="I9" s="740">
        <f>SUM(C9,E9,G9)</f>
        <v>0</v>
      </c>
      <c r="J9" s="741">
        <f>SUM(D9,F9,H9)</f>
        <v>0</v>
      </c>
      <c r="K9" s="731"/>
      <c r="L9" s="732"/>
    </row>
    <row r="10" spans="2:14" ht="21" customHeight="1" thickTop="1" thickBot="1">
      <c r="B10" s="454" t="s">
        <v>233</v>
      </c>
      <c r="C10" s="742">
        <f t="shared" ref="C10:J10" si="0">SUM(C8:C9)</f>
        <v>0</v>
      </c>
      <c r="D10" s="399">
        <f t="shared" si="0"/>
        <v>0</v>
      </c>
      <c r="E10" s="864">
        <f t="shared" si="0"/>
        <v>0</v>
      </c>
      <c r="F10" s="399">
        <f t="shared" si="0"/>
        <v>0</v>
      </c>
      <c r="G10" s="391">
        <f t="shared" si="0"/>
        <v>0</v>
      </c>
      <c r="H10" s="390">
        <f t="shared" si="0"/>
        <v>0</v>
      </c>
      <c r="I10" s="743">
        <f t="shared" si="0"/>
        <v>0</v>
      </c>
      <c r="J10" s="744">
        <f t="shared" si="0"/>
        <v>0</v>
      </c>
      <c r="K10" s="745" t="str">
        <f>IF(①交付申請書!G9="消費税仕入控除額","",①交付申請書!G9)</f>
        <v/>
      </c>
      <c r="L10" s="733" t="s">
        <v>234</v>
      </c>
      <c r="N10" s="223" t="s">
        <v>235</v>
      </c>
    </row>
    <row r="11" spans="2:14" ht="35.25" customHeight="1">
      <c r="B11" s="878" t="s">
        <v>236</v>
      </c>
    </row>
    <row r="12" spans="2:14" ht="24" customHeight="1" thickBot="1">
      <c r="B12" s="137" t="s">
        <v>556</v>
      </c>
      <c r="L12" s="293" t="s">
        <v>608</v>
      </c>
    </row>
    <row r="13" spans="2:14" ht="18" customHeight="1">
      <c r="B13" s="1160" t="s">
        <v>239</v>
      </c>
      <c r="C13" s="1321" t="s">
        <v>240</v>
      </c>
      <c r="D13" s="1623"/>
      <c r="E13" s="1626" t="s">
        <v>241</v>
      </c>
      <c r="F13" s="1125" t="s">
        <v>609</v>
      </c>
      <c r="G13" s="1126"/>
      <c r="H13" s="1126"/>
      <c r="I13" s="1127"/>
      <c r="J13" s="1321" t="s">
        <v>599</v>
      </c>
      <c r="K13" s="1626"/>
      <c r="L13" s="1315"/>
    </row>
    <row r="14" spans="2:14" ht="18" customHeight="1" thickBot="1">
      <c r="B14" s="1591"/>
      <c r="C14" s="1624"/>
      <c r="D14" s="1625"/>
      <c r="E14" s="1627"/>
      <c r="F14" s="1617" t="s">
        <v>610</v>
      </c>
      <c r="G14" s="1628"/>
      <c r="H14" s="1617" t="s">
        <v>611</v>
      </c>
      <c r="I14" s="1628"/>
      <c r="J14" s="1322"/>
      <c r="K14" s="1627"/>
      <c r="L14" s="1316"/>
    </row>
    <row r="15" spans="2:14" ht="18" customHeight="1">
      <c r="B15" s="1161"/>
      <c r="C15" s="862" t="s">
        <v>612</v>
      </c>
      <c r="D15" s="372" t="s">
        <v>613</v>
      </c>
      <c r="E15" s="1323"/>
      <c r="F15" s="865" t="s">
        <v>243</v>
      </c>
      <c r="G15" s="865" t="s">
        <v>244</v>
      </c>
      <c r="H15" s="246" t="s">
        <v>243</v>
      </c>
      <c r="I15" s="246" t="s">
        <v>244</v>
      </c>
      <c r="J15" s="1624"/>
      <c r="K15" s="1323"/>
      <c r="L15" s="1317"/>
    </row>
    <row r="16" spans="2:14" ht="21" customHeight="1">
      <c r="B16" s="294" t="s">
        <v>245</v>
      </c>
      <c r="C16" s="861">
        <f>IF(C10="",0,C10)</f>
        <v>0</v>
      </c>
      <c r="D16" s="866">
        <f>IF(D10="",0,D10)</f>
        <v>0</v>
      </c>
      <c r="E16" s="773">
        <f>IF(①交付申請書!D15="",0,①交付申請書!D15)</f>
        <v>0</v>
      </c>
      <c r="F16" s="736">
        <f>IF(C16&lt;D16,D16-C16,0)</f>
        <v>0</v>
      </c>
      <c r="G16" s="173">
        <f>IF(C16&gt;D16,-(D16-C16),0)</f>
        <v>0</v>
      </c>
      <c r="H16" s="773">
        <f>IF(D16&gt;E16,D16-E16,0)</f>
        <v>0</v>
      </c>
      <c r="I16" s="173">
        <f>IF(D16&lt;E16,-(D16-E16),0)</f>
        <v>0</v>
      </c>
      <c r="J16" s="1631"/>
      <c r="K16" s="1632"/>
      <c r="L16" s="1633"/>
    </row>
    <row r="17" spans="2:12" ht="21" customHeight="1">
      <c r="B17" s="294" t="s">
        <v>246</v>
      </c>
      <c r="C17" s="861">
        <f>IF(E10="",0,E10)</f>
        <v>0</v>
      </c>
      <c r="D17" s="866">
        <f>IF(F10="",0,F10)</f>
        <v>0</v>
      </c>
      <c r="E17" s="773">
        <f>IF(①交付申請書!D16="",0,①交付申請書!D16)</f>
        <v>0</v>
      </c>
      <c r="F17" s="736">
        <f>IF(C17&lt;D17,D17-C17,0)</f>
        <v>0</v>
      </c>
      <c r="G17" s="173">
        <f>IF(C17&gt;D17,-(D17-C17),0)</f>
        <v>0</v>
      </c>
      <c r="H17" s="773">
        <f>IF(D17&gt;E17,D17-E17,0)</f>
        <v>0</v>
      </c>
      <c r="I17" s="173">
        <f>IF(D17&lt;E17,-(D17-E17),0)</f>
        <v>0</v>
      </c>
      <c r="J17" s="1631"/>
      <c r="K17" s="1632"/>
      <c r="L17" s="1633"/>
    </row>
    <row r="18" spans="2:12" ht="21" customHeight="1" thickBot="1">
      <c r="B18" s="297" t="s">
        <v>247</v>
      </c>
      <c r="C18" s="867">
        <f>IF(G10="",0,G10)</f>
        <v>0</v>
      </c>
      <c r="D18" s="868">
        <f>IF(H10="",0,H10)</f>
        <v>0</v>
      </c>
      <c r="E18" s="863">
        <f>IF(①交付申請書!D17="",0,①交付申請書!D17)</f>
        <v>0</v>
      </c>
      <c r="F18" s="739">
        <f>IF(C18&lt;D18,D18-C18,0)</f>
        <v>0</v>
      </c>
      <c r="G18" s="320">
        <f>IF(C18&gt;D18,-(D18-C18),0)</f>
        <v>0</v>
      </c>
      <c r="H18" s="863">
        <f>IF(D18&gt;E18,D18-E18,0)</f>
        <v>0</v>
      </c>
      <c r="I18" s="320">
        <f>IF(D18&lt;E18,-(D18-E18),0)</f>
        <v>0</v>
      </c>
      <c r="J18" s="1634"/>
      <c r="K18" s="1635"/>
      <c r="L18" s="1636"/>
    </row>
    <row r="19" spans="2:12" ht="21" customHeight="1" thickTop="1" thickBot="1">
      <c r="B19" s="300" t="s">
        <v>248</v>
      </c>
      <c r="C19" s="869">
        <f>SUM(C16:C18)</f>
        <v>0</v>
      </c>
      <c r="D19" s="870">
        <f t="shared" ref="D19:I19" si="1">SUM(D16:D18)</f>
        <v>0</v>
      </c>
      <c r="E19" s="864">
        <f t="shared" si="1"/>
        <v>0</v>
      </c>
      <c r="F19" s="742">
        <f t="shared" si="1"/>
        <v>0</v>
      </c>
      <c r="G19" s="324">
        <f t="shared" si="1"/>
        <v>0</v>
      </c>
      <c r="H19" s="864">
        <f t="shared" si="1"/>
        <v>0</v>
      </c>
      <c r="I19" s="324">
        <f t="shared" si="1"/>
        <v>0</v>
      </c>
      <c r="J19" s="1637"/>
      <c r="K19" s="1638"/>
      <c r="L19" s="1639"/>
    </row>
    <row r="20" spans="2:12" ht="24" customHeight="1" thickBot="1">
      <c r="B20" s="137" t="s">
        <v>571</v>
      </c>
      <c r="L20" s="293" t="s">
        <v>608</v>
      </c>
    </row>
    <row r="21" spans="2:12" ht="18" customHeight="1">
      <c r="B21" s="1160" t="s">
        <v>239</v>
      </c>
      <c r="C21" s="1321" t="s">
        <v>240</v>
      </c>
      <c r="D21" s="1623"/>
      <c r="E21" s="1626" t="s">
        <v>241</v>
      </c>
      <c r="F21" s="1125" t="s">
        <v>609</v>
      </c>
      <c r="G21" s="1126"/>
      <c r="H21" s="1126"/>
      <c r="I21" s="1127"/>
      <c r="J21" s="1321" t="s">
        <v>599</v>
      </c>
      <c r="K21" s="1626"/>
      <c r="L21" s="1315"/>
    </row>
    <row r="22" spans="2:12" ht="18" customHeight="1" thickBot="1">
      <c r="B22" s="1591"/>
      <c r="C22" s="1624"/>
      <c r="D22" s="1625"/>
      <c r="E22" s="1627"/>
      <c r="F22" s="1617" t="s">
        <v>610</v>
      </c>
      <c r="G22" s="1628"/>
      <c r="H22" s="1617" t="s">
        <v>611</v>
      </c>
      <c r="I22" s="1628"/>
      <c r="J22" s="1322"/>
      <c r="K22" s="1627"/>
      <c r="L22" s="1316"/>
    </row>
    <row r="23" spans="2:12" ht="18" customHeight="1">
      <c r="B23" s="1161"/>
      <c r="C23" s="862" t="s">
        <v>612</v>
      </c>
      <c r="D23" s="372" t="s">
        <v>613</v>
      </c>
      <c r="E23" s="1323"/>
      <c r="F23" s="865" t="s">
        <v>243</v>
      </c>
      <c r="G23" s="865" t="s">
        <v>244</v>
      </c>
      <c r="H23" s="246" t="s">
        <v>243</v>
      </c>
      <c r="I23" s="246" t="s">
        <v>244</v>
      </c>
      <c r="J23" s="1624"/>
      <c r="K23" s="1323"/>
      <c r="L23" s="1317"/>
    </row>
    <row r="24" spans="2:12" ht="21" customHeight="1">
      <c r="B24" s="294" t="s">
        <v>245</v>
      </c>
      <c r="C24" s="861">
        <f>IF(C10="",0,C10)</f>
        <v>0</v>
      </c>
      <c r="D24" s="866">
        <f>IF(D10="",0,D10)</f>
        <v>0</v>
      </c>
      <c r="E24" s="773">
        <f>IF(①交付申請書!D22="",0,①交付申請書!D22)</f>
        <v>0</v>
      </c>
      <c r="F24" s="736">
        <f>IF(C24&lt;D24,D24-C24,0)</f>
        <v>0</v>
      </c>
      <c r="G24" s="173">
        <f>IF(C24&gt;D24,-(D24-C24),0)</f>
        <v>0</v>
      </c>
      <c r="H24" s="773">
        <f>IF(D24&gt;E24,D24-E24,0)</f>
        <v>0</v>
      </c>
      <c r="I24" s="173">
        <f>IF(D24&lt;E24,-(D24-E24),0)</f>
        <v>0</v>
      </c>
      <c r="J24" s="1631"/>
      <c r="K24" s="1632"/>
      <c r="L24" s="1633"/>
    </row>
    <row r="25" spans="2:12" ht="21" customHeight="1">
      <c r="B25" s="294" t="s">
        <v>246</v>
      </c>
      <c r="C25" s="861">
        <f>IF(E10="",0,E10)</f>
        <v>0</v>
      </c>
      <c r="D25" s="866">
        <f>IF(F10="",0,F10)</f>
        <v>0</v>
      </c>
      <c r="E25" s="773">
        <f>IF(①交付申請書!D23="",0,①交付申請書!D23)</f>
        <v>0</v>
      </c>
      <c r="F25" s="736">
        <f>IF(C25&lt;D25,D25-C25,0)</f>
        <v>0</v>
      </c>
      <c r="G25" s="173">
        <f>IF(C25&gt;D25,-(D25-C25),0)</f>
        <v>0</v>
      </c>
      <c r="H25" s="773">
        <f>IF(D25&gt;E25,D25-E25,0)</f>
        <v>0</v>
      </c>
      <c r="I25" s="173">
        <f>IF(D25&lt;E25,-(D25-E25),0)</f>
        <v>0</v>
      </c>
      <c r="J25" s="1631"/>
      <c r="K25" s="1632"/>
      <c r="L25" s="1633"/>
    </row>
    <row r="26" spans="2:12" ht="21" customHeight="1" thickBot="1">
      <c r="B26" s="297" t="s">
        <v>247</v>
      </c>
      <c r="C26" s="867">
        <f>IF(G10="",0,G10)</f>
        <v>0</v>
      </c>
      <c r="D26" s="868">
        <f>IF(H10="",0,H10)</f>
        <v>0</v>
      </c>
      <c r="E26" s="863">
        <f>IF(①交付申請書!D24="",0,①交付申請書!D24)</f>
        <v>0</v>
      </c>
      <c r="F26" s="739">
        <f>IF(C26&lt;D26,D26-C26,0)</f>
        <v>0</v>
      </c>
      <c r="G26" s="320">
        <f>IF(C26&gt;D26,-(D26-C26),0)</f>
        <v>0</v>
      </c>
      <c r="H26" s="863">
        <f>IF(D26&gt;E26,D26-E26,0)</f>
        <v>0</v>
      </c>
      <c r="I26" s="320">
        <f>IF(D26&lt;E26,-(D26-E26),0)</f>
        <v>0</v>
      </c>
      <c r="J26" s="1634"/>
      <c r="K26" s="1635"/>
      <c r="L26" s="1636"/>
    </row>
    <row r="27" spans="2:12" ht="21" customHeight="1" thickTop="1" thickBot="1">
      <c r="B27" s="300" t="s">
        <v>248</v>
      </c>
      <c r="C27" s="869">
        <f>SUM(C24:C26)</f>
        <v>0</v>
      </c>
      <c r="D27" s="870">
        <f t="shared" ref="D27:I27" si="2">SUM(D24:D26)</f>
        <v>0</v>
      </c>
      <c r="E27" s="864">
        <f t="shared" si="2"/>
        <v>0</v>
      </c>
      <c r="F27" s="742">
        <f t="shared" si="2"/>
        <v>0</v>
      </c>
      <c r="G27" s="324">
        <f t="shared" si="2"/>
        <v>0</v>
      </c>
      <c r="H27" s="864">
        <f t="shared" si="2"/>
        <v>0</v>
      </c>
      <c r="I27" s="324">
        <f t="shared" si="2"/>
        <v>0</v>
      </c>
      <c r="J27" s="1637"/>
      <c r="K27" s="1638"/>
      <c r="L27" s="1639"/>
    </row>
    <row r="28" spans="2:12" ht="14.25" customHeight="1" thickBot="1">
      <c r="B28" s="302"/>
      <c r="C28" s="303"/>
      <c r="D28" s="303"/>
      <c r="E28" s="303"/>
      <c r="F28" s="303"/>
      <c r="G28" s="304"/>
      <c r="H28" s="304"/>
    </row>
    <row r="29" spans="2:12" ht="21" customHeight="1" thickBot="1">
      <c r="B29" s="378" t="s">
        <v>614</v>
      </c>
      <c r="C29" s="305"/>
      <c r="D29" s="1629" t="str">
        <f>IF(①交付申請書!D27="日付を入力してください","",①交付申請書!D27)</f>
        <v/>
      </c>
      <c r="E29" s="1630"/>
      <c r="F29" s="734"/>
      <c r="H29" s="735"/>
    </row>
    <row r="30" spans="2:12" ht="9.75" customHeight="1"/>
    <row r="31" spans="2:12" ht="21" customHeight="1"/>
  </sheetData>
  <sheetProtection algorithmName="SHA-512" hashValue="yE65+SoVquDnyjd9pYl9iS3nq7bQjyKb/u7VLJ9u1BlG4QihoDpr4EZ/CcaAvYrp3chfUVsYm/Eo25+xjnam5g==" saltValue="e07Of19+tJfwsSFv+6bd4g==" spinCount="100000" sheet="1" formatCells="0" formatColumns="0" formatRows="0"/>
  <mergeCells count="31">
    <mergeCell ref="J13:L15"/>
    <mergeCell ref="B5:B7"/>
    <mergeCell ref="C5:H5"/>
    <mergeCell ref="I5:I7"/>
    <mergeCell ref="J5:J7"/>
    <mergeCell ref="K5:L7"/>
    <mergeCell ref="C6:D6"/>
    <mergeCell ref="E6:F6"/>
    <mergeCell ref="G6:H6"/>
    <mergeCell ref="B13:B15"/>
    <mergeCell ref="C13:D14"/>
    <mergeCell ref="F13:I13"/>
    <mergeCell ref="F14:G14"/>
    <mergeCell ref="H14:I14"/>
    <mergeCell ref="E13:E15"/>
    <mergeCell ref="D29:E29"/>
    <mergeCell ref="J16:L16"/>
    <mergeCell ref="J17:L17"/>
    <mergeCell ref="J18:L18"/>
    <mergeCell ref="J19:L19"/>
    <mergeCell ref="J24:L24"/>
    <mergeCell ref="J25:L25"/>
    <mergeCell ref="J26:L26"/>
    <mergeCell ref="J27:L27"/>
    <mergeCell ref="B21:B23"/>
    <mergeCell ref="C21:D22"/>
    <mergeCell ref="E21:E23"/>
    <mergeCell ref="F21:I21"/>
    <mergeCell ref="J21:L23"/>
    <mergeCell ref="F22:G22"/>
    <mergeCell ref="H22:I22"/>
  </mergeCells>
  <phoneticPr fontId="1"/>
  <conditionalFormatting sqref="L10">
    <cfRule type="containsText" dxfId="33" priority="4" operator="containsText" text="消費税仕入控除額">
      <formula>NOT(ISERROR(SEARCH("消費税仕入控除額",L10)))</formula>
    </cfRule>
  </conditionalFormatting>
  <conditionalFormatting sqref="K10">
    <cfRule type="containsText" dxfId="32" priority="3" operator="containsText" text="消費税仕入控除額">
      <formula>NOT(ISERROR(SEARCH("消費税仕入控除額",K10)))</formula>
    </cfRule>
  </conditionalFormatting>
  <conditionalFormatting sqref="D29:E29">
    <cfRule type="notContainsText" dxfId="31" priority="1" operator="notContains" text="入力">
      <formula>ISERROR(SEARCH("入力",D29))</formula>
    </cfRule>
    <cfRule type="beginsWith" dxfId="30" priority="2" operator="beginsWith" text="入力してください">
      <formula>LEFT(D29,LEN("入力してください"))="入力してください"</formula>
    </cfRule>
  </conditionalFormatting>
  <dataValidations count="3">
    <dataValidation allowBlank="1" showInputMessage="1" showErrorMessage="1" prompt="西暦で入力してください。_x000a_例：2021/2/28" sqref="H29" xr:uid="{00000000-0002-0000-3700-000000000000}"/>
    <dataValidation type="list" allowBlank="1" showInputMessage="1" showErrorMessage="1" sqref="L10" xr:uid="{00000000-0002-0000-3700-000001000000}">
      <formula1>"消費税仕入控除額,該当なし,含税額"</formula1>
    </dataValidation>
    <dataValidation allowBlank="1" showInputMessage="1" showErrorMessage="1" promptTitle="西暦で入力してください。" prompt="例：2022/3/1" sqref="D29:E29" xr:uid="{00000000-0002-0000-3700-000002000000}"/>
  </dataValidations>
  <pageMargins left="0.59055118110236227" right="0.39370078740157483" top="0.74803149606299213" bottom="0.35433070866141736" header="0.31496062992125984" footer="0.15748031496062992"/>
  <pageSetup paperSize="9" scale="79" fitToHeight="0" orientation="landscape" r:id="rId1"/>
  <headerFooter>
    <oddHeader>&amp;L様式８（別添２）</oddHeader>
    <oddFooter>&amp;C&amp;"ＭＳ Ｐゴシック,標準"&amp;10&amp;P / &amp;N</odd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F0"/>
  </sheetPr>
  <dimension ref="B1:O29"/>
  <sheetViews>
    <sheetView view="pageBreakPreview" zoomScaleNormal="100" zoomScaleSheetLayoutView="100" workbookViewId="0"/>
  </sheetViews>
  <sheetFormatPr defaultColWidth="9" defaultRowHeight="14"/>
  <cols>
    <col min="1" max="1" width="1.58203125" style="8" customWidth="1"/>
    <col min="2" max="2" width="12.58203125" style="8" customWidth="1"/>
    <col min="3" max="3" width="8.75" style="8" customWidth="1"/>
    <col min="4" max="4" width="5.83203125" style="8" customWidth="1"/>
    <col min="5" max="5" width="9.83203125" style="8" customWidth="1"/>
    <col min="6" max="6" width="6" style="8" customWidth="1"/>
    <col min="7" max="8" width="9.83203125" style="8" customWidth="1"/>
    <col min="9" max="9" width="14.58203125" style="8" customWidth="1"/>
    <col min="10" max="10" width="18.75" style="8" customWidth="1"/>
    <col min="11" max="12" width="9.83203125" style="8" customWidth="1"/>
    <col min="13" max="13" width="12.83203125" style="8" customWidth="1"/>
    <col min="14" max="14" width="3.08203125" style="8" customWidth="1"/>
    <col min="15" max="15" width="1.58203125" style="8" customWidth="1"/>
    <col min="16" max="16384" width="9" style="8"/>
  </cols>
  <sheetData>
    <row r="1" spans="2:15" ht="9" customHeight="1"/>
    <row r="2" spans="2:15" ht="23.25" customHeight="1">
      <c r="B2" s="925" t="s">
        <v>6</v>
      </c>
      <c r="C2" s="925"/>
      <c r="D2" s="925"/>
      <c r="E2" s="925"/>
      <c r="F2" s="925"/>
      <c r="G2" s="925"/>
      <c r="H2" s="925"/>
      <c r="I2" s="925"/>
      <c r="J2" s="925"/>
      <c r="K2" s="925"/>
      <c r="L2" s="925"/>
      <c r="M2" s="925"/>
      <c r="N2" s="20"/>
      <c r="O2" s="17"/>
    </row>
    <row r="3" spans="2:15" ht="10.5" customHeight="1"/>
    <row r="4" spans="2:15" ht="18" customHeight="1">
      <c r="B4" s="48"/>
      <c r="C4" s="21"/>
      <c r="D4" s="22"/>
      <c r="E4" s="22"/>
      <c r="F4" s="22"/>
      <c r="G4" s="22"/>
      <c r="H4" s="22"/>
      <c r="I4" s="22"/>
      <c r="J4" s="22"/>
      <c r="K4" s="923" t="s">
        <v>7</v>
      </c>
      <c r="L4" s="923" t="s">
        <v>8</v>
      </c>
      <c r="M4" s="923" t="s">
        <v>9</v>
      </c>
    </row>
    <row r="5" spans="2:15" ht="18" customHeight="1">
      <c r="B5" s="49"/>
      <c r="C5" s="24"/>
      <c r="D5" s="23"/>
      <c r="E5" s="23"/>
      <c r="F5" s="23"/>
      <c r="G5" s="23"/>
      <c r="H5" s="23"/>
      <c r="I5" s="23"/>
      <c r="J5" s="25"/>
      <c r="K5" s="924"/>
      <c r="L5" s="924"/>
      <c r="M5" s="924"/>
    </row>
    <row r="6" spans="2:15" ht="27.75" customHeight="1">
      <c r="B6" s="55" t="s">
        <v>615</v>
      </c>
      <c r="C6" s="47" t="s">
        <v>616</v>
      </c>
      <c r="D6" s="71"/>
      <c r="E6" s="71"/>
      <c r="F6" s="57"/>
      <c r="G6" s="34"/>
      <c r="H6" s="34"/>
      <c r="I6" s="74"/>
      <c r="J6" s="34"/>
      <c r="K6" s="35"/>
      <c r="L6" s="35"/>
      <c r="M6" s="35"/>
    </row>
    <row r="7" spans="2:15" ht="27.75" customHeight="1">
      <c r="B7" s="50" t="s">
        <v>617</v>
      </c>
      <c r="C7" s="106" t="s">
        <v>47</v>
      </c>
      <c r="D7" s="76" t="s">
        <v>20</v>
      </c>
      <c r="E7" s="873" t="s">
        <v>618</v>
      </c>
      <c r="F7" s="71"/>
      <c r="G7" s="71"/>
      <c r="H7" s="29"/>
      <c r="I7" s="29"/>
      <c r="J7" s="34"/>
      <c r="K7" s="35"/>
      <c r="L7" s="35"/>
      <c r="M7" s="35"/>
    </row>
    <row r="8" spans="2:15" ht="27.75" customHeight="1">
      <c r="B8" s="51"/>
      <c r="C8" s="110"/>
      <c r="D8" s="912" t="s">
        <v>22</v>
      </c>
      <c r="E8" s="874" t="s">
        <v>619</v>
      </c>
      <c r="F8" s="913"/>
      <c r="G8" s="913"/>
      <c r="H8" s="904"/>
      <c r="I8" s="904"/>
      <c r="J8" s="102"/>
      <c r="K8" s="35"/>
      <c r="L8" s="35"/>
      <c r="M8" s="35"/>
    </row>
    <row r="9" spans="2:15" ht="27.75" customHeight="1">
      <c r="B9" s="51"/>
      <c r="C9" s="106" t="s">
        <v>49</v>
      </c>
      <c r="D9" s="76" t="s">
        <v>20</v>
      </c>
      <c r="E9" s="47" t="s">
        <v>620</v>
      </c>
      <c r="F9" s="71"/>
      <c r="G9" s="71"/>
      <c r="H9" s="113"/>
      <c r="I9" s="113"/>
      <c r="J9" s="23"/>
      <c r="K9" s="35"/>
      <c r="L9" s="35"/>
      <c r="M9" s="35"/>
    </row>
    <row r="10" spans="2:15" ht="27.75" customHeight="1">
      <c r="B10" s="51"/>
      <c r="C10" s="110"/>
      <c r="D10" s="111" t="s">
        <v>22</v>
      </c>
      <c r="E10" s="874" t="s">
        <v>621</v>
      </c>
      <c r="F10" s="112"/>
      <c r="G10" s="112"/>
      <c r="H10" s="112"/>
      <c r="I10" s="29"/>
      <c r="J10" s="102"/>
      <c r="K10" s="35"/>
      <c r="L10" s="35"/>
      <c r="M10" s="35"/>
    </row>
    <row r="11" spans="2:15" ht="27.75" customHeight="1">
      <c r="B11" s="51"/>
      <c r="C11" s="106" t="s">
        <v>53</v>
      </c>
      <c r="D11" s="76" t="s">
        <v>20</v>
      </c>
      <c r="E11" s="47" t="s">
        <v>622</v>
      </c>
      <c r="F11" s="71"/>
      <c r="G11" s="71"/>
      <c r="H11" s="71"/>
      <c r="I11" s="29"/>
      <c r="J11" s="23"/>
      <c r="K11" s="35"/>
      <c r="L11" s="35"/>
      <c r="M11" s="35"/>
    </row>
    <row r="12" spans="2:15" ht="27.75" customHeight="1">
      <c r="B12" s="51"/>
      <c r="C12" s="110"/>
      <c r="D12" s="111" t="s">
        <v>22</v>
      </c>
      <c r="E12" s="874" t="s">
        <v>623</v>
      </c>
      <c r="F12" s="112"/>
      <c r="G12" s="112"/>
      <c r="H12" s="112"/>
      <c r="I12" s="113"/>
      <c r="J12" s="102"/>
      <c r="K12" s="35"/>
      <c r="L12" s="35"/>
      <c r="M12" s="35"/>
    </row>
    <row r="13" spans="2:15" ht="27.75" customHeight="1">
      <c r="B13" s="51"/>
      <c r="C13" s="106" t="s">
        <v>624</v>
      </c>
      <c r="D13" s="76" t="s">
        <v>20</v>
      </c>
      <c r="E13" s="47" t="s">
        <v>625</v>
      </c>
      <c r="F13" s="71"/>
      <c r="G13" s="71"/>
      <c r="H13" s="71"/>
      <c r="I13" s="113"/>
      <c r="J13" s="23"/>
      <c r="K13" s="35"/>
      <c r="L13" s="35"/>
      <c r="M13" s="35"/>
    </row>
    <row r="14" spans="2:15" ht="27.75" customHeight="1">
      <c r="B14" s="51"/>
      <c r="C14" s="110"/>
      <c r="D14" s="111" t="s">
        <v>22</v>
      </c>
      <c r="E14" s="874" t="s">
        <v>626</v>
      </c>
      <c r="F14" s="112"/>
      <c r="G14" s="112"/>
      <c r="H14" s="112"/>
      <c r="I14" s="29"/>
      <c r="J14" s="34"/>
      <c r="K14" s="35"/>
      <c r="L14" s="35"/>
      <c r="M14" s="35"/>
    </row>
    <row r="15" spans="2:15" ht="27.75" customHeight="1">
      <c r="B15" s="49"/>
      <c r="C15" s="26"/>
      <c r="D15" s="114"/>
      <c r="E15" s="115"/>
      <c r="F15" s="26"/>
      <c r="G15" s="26"/>
      <c r="H15" s="26"/>
      <c r="I15" s="34"/>
      <c r="J15" s="102"/>
      <c r="K15" s="35"/>
      <c r="L15" s="35"/>
      <c r="M15" s="35"/>
    </row>
    <row r="16" spans="2:15" ht="17.25" customHeight="1">
      <c r="D16" s="41"/>
    </row>
    <row r="17" spans="2:14" ht="9.75" customHeight="1"/>
    <row r="18" spans="2:14" ht="19.5" customHeight="1">
      <c r="B18" s="5" t="s">
        <v>423</v>
      </c>
    </row>
    <row r="19" spans="2:14" ht="19.5" customHeight="1">
      <c r="B19" s="18"/>
      <c r="C19" s="18"/>
      <c r="D19" s="18"/>
      <c r="E19" s="18"/>
      <c r="F19" s="18"/>
      <c r="G19" s="18"/>
      <c r="H19" s="18"/>
      <c r="I19" s="18"/>
      <c r="J19" s="18"/>
      <c r="K19" s="18"/>
      <c r="L19" s="18"/>
      <c r="M19" s="18"/>
      <c r="N19" s="18"/>
    </row>
    <row r="20" spans="2:14" ht="19.5" customHeight="1">
      <c r="B20" s="18"/>
      <c r="C20" s="18"/>
      <c r="D20" s="18"/>
      <c r="E20" s="18"/>
      <c r="F20" s="18"/>
      <c r="G20" s="18"/>
      <c r="H20" s="18"/>
      <c r="I20" s="18"/>
      <c r="J20" s="18"/>
      <c r="K20" s="18"/>
      <c r="L20" s="18"/>
      <c r="M20" s="18"/>
      <c r="N20" s="18"/>
    </row>
    <row r="21" spans="2:14" ht="19.5" customHeight="1">
      <c r="B21" s="18"/>
      <c r="C21" s="18"/>
      <c r="D21" s="18"/>
      <c r="E21" s="18"/>
      <c r="F21" s="18"/>
      <c r="G21" s="18"/>
      <c r="H21" s="18"/>
      <c r="I21" s="18"/>
      <c r="J21" s="18"/>
      <c r="K21" s="18"/>
      <c r="L21" s="18"/>
      <c r="M21" s="18"/>
      <c r="N21" s="18"/>
    </row>
    <row r="22" spans="2:14" ht="19.5" customHeight="1">
      <c r="B22" s="82"/>
      <c r="C22" s="82"/>
      <c r="D22" s="82"/>
      <c r="E22" s="82"/>
      <c r="F22" s="82"/>
      <c r="G22" s="82"/>
      <c r="H22" s="82"/>
      <c r="I22" s="82"/>
      <c r="J22" s="82"/>
      <c r="K22" s="82"/>
      <c r="L22" s="82"/>
      <c r="M22" s="82"/>
      <c r="N22" s="82"/>
    </row>
    <row r="23" spans="2:14" ht="19.5" customHeight="1">
      <c r="B23" s="82"/>
      <c r="C23" s="82"/>
      <c r="D23" s="82"/>
      <c r="E23" s="82"/>
      <c r="F23" s="82"/>
      <c r="G23" s="82"/>
      <c r="H23" s="82"/>
      <c r="I23" s="82"/>
      <c r="J23" s="82"/>
      <c r="K23" s="82"/>
      <c r="L23" s="82"/>
      <c r="M23" s="82"/>
      <c r="N23" s="82"/>
    </row>
    <row r="24" spans="2:14" ht="19.5" customHeight="1">
      <c r="B24" s="82"/>
      <c r="C24" s="82"/>
      <c r="D24" s="82"/>
      <c r="E24" s="82"/>
      <c r="F24" s="82"/>
      <c r="G24" s="82"/>
      <c r="H24" s="82"/>
      <c r="I24" s="82"/>
      <c r="J24" s="82"/>
      <c r="K24" s="82"/>
      <c r="L24" s="82"/>
      <c r="M24" s="82"/>
      <c r="N24" s="82"/>
    </row>
    <row r="25" spans="2:14" ht="19.5" customHeight="1">
      <c r="B25" s="82"/>
      <c r="C25" s="82"/>
      <c r="D25" s="82"/>
      <c r="E25" s="82"/>
      <c r="F25" s="82"/>
      <c r="G25" s="82"/>
      <c r="H25" s="82"/>
      <c r="I25" s="82"/>
      <c r="J25" s="82"/>
      <c r="K25" s="82"/>
      <c r="L25" s="82"/>
      <c r="M25" s="82"/>
      <c r="N25" s="82"/>
    </row>
    <row r="26" spans="2:14" ht="19.5" customHeight="1">
      <c r="B26" s="82"/>
      <c r="C26" s="82"/>
      <c r="D26" s="82"/>
      <c r="E26" s="82"/>
      <c r="F26" s="82"/>
      <c r="G26" s="82"/>
      <c r="H26" s="82"/>
    </row>
    <row r="27" spans="2:14" ht="18.75" customHeight="1">
      <c r="B27" s="82"/>
      <c r="C27" s="82"/>
      <c r="D27" s="82"/>
      <c r="E27" s="82"/>
      <c r="F27" s="82"/>
      <c r="G27" s="82"/>
      <c r="H27" s="82"/>
    </row>
    <row r="28" spans="2:14" ht="18.75" customHeight="1">
      <c r="B28" s="82"/>
      <c r="C28" s="82"/>
      <c r="D28" s="82"/>
      <c r="E28" s="82"/>
      <c r="F28" s="82"/>
      <c r="G28" s="82"/>
      <c r="H28" s="82"/>
    </row>
    <row r="29" spans="2:14" ht="18.75" customHeight="1"/>
  </sheetData>
  <mergeCells count="4">
    <mergeCell ref="B2:M2"/>
    <mergeCell ref="K4:K5"/>
    <mergeCell ref="L4:L5"/>
    <mergeCell ref="M4:M5"/>
  </mergeCells>
  <phoneticPr fontId="1"/>
  <hyperlinks>
    <hyperlink ref="B18" location="はじめに!A1" display="★目的別使用申請様式チャート図に戻る" xr:uid="{00000000-0004-0000-3800-000000000000}"/>
    <hyperlink ref="C6:E6" location="様式⑨事業成果!A1" display="Ⅰ.事業成果報告書" xr:uid="{00000000-0004-0000-3800-000001000000}"/>
    <hyperlink ref="D7:I7" location="'⑨1.活動内容（PR）'!A1" display="(1)" xr:uid="{00000000-0004-0000-3800-000002000000}"/>
    <hyperlink ref="D8:I8" location="'⑨1.活動内容（販促）'!A1" display="(2)" xr:uid="{00000000-0004-0000-3800-000003000000}"/>
    <hyperlink ref="D9:I9" location="'⑨2.目標と成果（PR）'!A1" display="(1)" xr:uid="{00000000-0004-0000-3800-000004000000}"/>
    <hyperlink ref="D10:I10" location="'⑨2.目標と成果（販促）'!A1" display="(2)" xr:uid="{00000000-0004-0000-3800-000005000000}"/>
    <hyperlink ref="D11:I11" location="'⑨3.評価分析（PR）'!A1" display="(1)" xr:uid="{00000000-0004-0000-3800-000006000000}"/>
    <hyperlink ref="D12:I12" location="'⑨3.評価分析（販促）'!A1" display="(2)" xr:uid="{00000000-0004-0000-3800-000007000000}"/>
    <hyperlink ref="D13:I13" location="'⑨4.活動方針（PR）'!A1" display="(1)" xr:uid="{00000000-0004-0000-3800-000008000000}"/>
    <hyperlink ref="D14:I14" location="'⑨4.活動方針（販促）'!A1" display="(2)" xr:uid="{00000000-0004-0000-3800-000009000000}"/>
  </hyperlinks>
  <pageMargins left="0.59055118110236227" right="0.39370078740157483" top="0.74803149606299213" bottom="0.23622047244094491" header="0.31496062992125984" footer="0.15748031496062992"/>
  <pageSetup paperSize="9" scale="94" orientation="landscape" horizontalDpi="300" verticalDpi="300" r:id="rId1"/>
  <headerFooter>
    <oddHeader>&amp;L様式９　チェックリスト</oddHeader>
  </headerFooter>
  <rowBreaks count="1" manualBreakCount="1">
    <brk id="16" max="13" man="1"/>
  </rowBreaks>
  <colBreaks count="1" manualBreakCount="1">
    <brk id="14" max="53" man="1"/>
  </col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sheetPr>
  <dimension ref="B1:N42"/>
  <sheetViews>
    <sheetView view="pageBreakPreview" zoomScaleNormal="100" zoomScaleSheetLayoutView="100" workbookViewId="0"/>
  </sheetViews>
  <sheetFormatPr defaultColWidth="9" defaultRowHeight="15"/>
  <cols>
    <col min="1" max="1" width="1.58203125" style="325" customWidth="1"/>
    <col min="2" max="2" width="4.83203125" style="325" customWidth="1"/>
    <col min="3" max="3" width="10.58203125" style="325" customWidth="1"/>
    <col min="4" max="4" width="10.75" style="325" customWidth="1"/>
    <col min="5" max="5" width="9" style="325" customWidth="1"/>
    <col min="6" max="6" width="6.58203125" style="325" customWidth="1"/>
    <col min="7" max="7" width="9.33203125" style="325" customWidth="1"/>
    <col min="8" max="8" width="10.58203125" style="325" customWidth="1"/>
    <col min="9" max="9" width="16.58203125" style="325" customWidth="1"/>
    <col min="10" max="10" width="14" style="325" customWidth="1"/>
    <col min="11" max="11" width="12.75" style="325" customWidth="1"/>
    <col min="12" max="13" width="9.83203125" style="325" customWidth="1"/>
    <col min="14" max="14" width="9" style="325"/>
    <col min="15" max="15" width="1.58203125" style="325" customWidth="1"/>
    <col min="16" max="16384" width="9" style="325"/>
  </cols>
  <sheetData>
    <row r="1" spans="2:14" ht="9" customHeight="1"/>
    <row r="2" spans="2:14" ht="19.5" customHeight="1">
      <c r="B2" s="469"/>
    </row>
    <row r="3" spans="2:14" ht="22.5" customHeight="1">
      <c r="L3" s="1378" t="s">
        <v>60</v>
      </c>
      <c r="M3" s="1378"/>
    </row>
    <row r="4" spans="2:14" ht="22.5" customHeight="1"/>
    <row r="5" spans="2:14" ht="22.5" customHeight="1">
      <c r="B5" s="326" t="s">
        <v>61</v>
      </c>
    </row>
    <row r="6" spans="2:14" ht="22.5" customHeight="1"/>
    <row r="7" spans="2:14" ht="22.5" customHeight="1"/>
    <row r="8" spans="2:14" ht="22.5" customHeight="1">
      <c r="I8" s="586" t="s">
        <v>516</v>
      </c>
      <c r="J8" s="1565" t="str">
        <f>IF(様式①申請!J8="","",様式①申請!J8)</f>
        <v/>
      </c>
      <c r="K8" s="928"/>
      <c r="L8" s="928"/>
      <c r="M8" s="928"/>
      <c r="N8" s="928"/>
    </row>
    <row r="9" spans="2:14" ht="28.5" customHeight="1">
      <c r="I9" s="327" t="s">
        <v>63</v>
      </c>
      <c r="J9" s="929" t="str">
        <f>IF(様式①申請!J9="","",様式①申請!J9)</f>
        <v/>
      </c>
      <c r="K9" s="930"/>
      <c r="L9" s="930"/>
      <c r="M9" s="930"/>
      <c r="N9" s="930"/>
    </row>
    <row r="10" spans="2:14" ht="22.5" customHeight="1">
      <c r="M10" s="931"/>
      <c r="N10" s="931"/>
    </row>
    <row r="11" spans="2:14" ht="22.5" customHeight="1"/>
    <row r="12" spans="2:14" ht="22.5" customHeight="1">
      <c r="E12" s="587" t="s">
        <v>627</v>
      </c>
      <c r="K12" s="329"/>
    </row>
    <row r="13" spans="2:14" ht="22.5" customHeight="1">
      <c r="C13" s="329"/>
      <c r="D13" s="329"/>
      <c r="E13" s="329"/>
      <c r="F13" s="329"/>
      <c r="G13" s="329"/>
      <c r="I13" s="329"/>
    </row>
    <row r="14" spans="2:14" ht="22.5" customHeight="1"/>
    <row r="15" spans="2:14" ht="22.5" customHeight="1"/>
    <row r="16" spans="2:14" ht="22.5" customHeight="1">
      <c r="D16" s="817" t="s">
        <v>628</v>
      </c>
    </row>
    <row r="17" spans="2:13" ht="22.5" customHeight="1">
      <c r="D17" s="817" t="s">
        <v>629</v>
      </c>
    </row>
    <row r="18" spans="2:13" ht="22.5" customHeight="1">
      <c r="D18" s="329"/>
    </row>
    <row r="19" spans="2:13" ht="22.5" customHeight="1">
      <c r="D19" s="329"/>
    </row>
    <row r="20" spans="2:13" ht="22.5" customHeight="1">
      <c r="D20" s="329"/>
    </row>
    <row r="21" spans="2:13" ht="22.5" customHeight="1">
      <c r="D21" s="329"/>
    </row>
    <row r="22" spans="2:13" ht="22.5" customHeight="1">
      <c r="D22" s="329"/>
    </row>
    <row r="23" spans="2:13" ht="22.5" customHeight="1"/>
    <row r="24" spans="2:13" ht="22.5" customHeight="1"/>
    <row r="25" spans="2:13" ht="11.25" customHeight="1"/>
    <row r="26" spans="2:13" ht="8.25" customHeight="1"/>
    <row r="27" spans="2:13" ht="19.5" customHeight="1"/>
    <row r="28" spans="2:13" ht="19.5" customHeight="1"/>
    <row r="29" spans="2:13" ht="19.5" customHeight="1"/>
    <row r="30" spans="2:13" ht="19.5" customHeight="1"/>
    <row r="31" spans="2:13" ht="19.5" customHeight="1"/>
    <row r="32" spans="2:13" ht="19.5" customHeight="1">
      <c r="B32" s="331"/>
      <c r="C32" s="331"/>
      <c r="D32" s="331"/>
      <c r="E32" s="331"/>
      <c r="F32" s="331"/>
      <c r="G32" s="331"/>
      <c r="H32" s="331"/>
      <c r="I32" s="331"/>
      <c r="J32" s="331"/>
      <c r="K32" s="331"/>
      <c r="L32" s="331"/>
      <c r="M32" s="331"/>
    </row>
    <row r="33" spans="2:13" ht="19.5" customHeight="1">
      <c r="B33" s="331"/>
      <c r="C33" s="331"/>
      <c r="D33" s="331"/>
      <c r="E33" s="331"/>
      <c r="F33" s="331"/>
      <c r="G33" s="331"/>
      <c r="H33" s="331"/>
      <c r="I33" s="331"/>
      <c r="J33" s="331"/>
      <c r="K33" s="331"/>
      <c r="L33" s="331"/>
      <c r="M33" s="331"/>
    </row>
    <row r="34" spans="2:13" ht="19.5" customHeight="1">
      <c r="B34" s="331"/>
      <c r="C34" s="331"/>
      <c r="D34" s="331"/>
      <c r="E34" s="331"/>
      <c r="F34" s="331"/>
      <c r="G34" s="331"/>
      <c r="H34" s="331"/>
      <c r="I34" s="331"/>
      <c r="J34" s="331"/>
      <c r="K34" s="331"/>
      <c r="L34" s="331"/>
      <c r="M34" s="331"/>
    </row>
    <row r="35" spans="2:13" ht="19.5" customHeight="1">
      <c r="B35" s="331"/>
      <c r="C35" s="331"/>
      <c r="D35" s="331"/>
      <c r="E35" s="331"/>
      <c r="F35" s="331"/>
      <c r="G35" s="331"/>
      <c r="H35" s="331"/>
      <c r="I35" s="331"/>
      <c r="J35" s="331"/>
      <c r="K35" s="331"/>
      <c r="L35" s="331"/>
      <c r="M35" s="331"/>
    </row>
    <row r="36" spans="2:13" ht="19.5" customHeight="1">
      <c r="B36" s="331"/>
      <c r="C36" s="331"/>
      <c r="D36" s="331"/>
      <c r="E36" s="331"/>
      <c r="F36" s="331"/>
      <c r="G36" s="331"/>
      <c r="H36" s="331"/>
      <c r="I36" s="331"/>
      <c r="J36" s="331"/>
      <c r="K36" s="331"/>
      <c r="L36" s="331"/>
      <c r="M36" s="331"/>
    </row>
    <row r="37" spans="2:13" ht="19.5" customHeight="1">
      <c r="B37" s="331"/>
      <c r="C37" s="331"/>
      <c r="D37" s="331"/>
      <c r="E37" s="331"/>
      <c r="F37" s="331"/>
      <c r="G37" s="331"/>
      <c r="H37" s="331"/>
      <c r="I37" s="331"/>
      <c r="J37" s="331"/>
      <c r="K37" s="331"/>
      <c r="L37" s="331"/>
      <c r="M37" s="331"/>
    </row>
    <row r="38" spans="2:13" ht="19.5" customHeight="1">
      <c r="B38" s="331"/>
      <c r="C38" s="331"/>
      <c r="D38" s="331"/>
      <c r="E38" s="331"/>
      <c r="F38" s="331"/>
      <c r="G38" s="331"/>
      <c r="H38" s="331"/>
      <c r="I38" s="331"/>
      <c r="J38" s="331"/>
      <c r="K38" s="331"/>
      <c r="L38" s="331"/>
      <c r="M38" s="331"/>
    </row>
    <row r="39" spans="2:13" ht="19.5" customHeight="1">
      <c r="B39" s="331"/>
      <c r="C39" s="331"/>
      <c r="D39" s="331"/>
      <c r="E39" s="331"/>
      <c r="F39" s="331"/>
      <c r="G39" s="331"/>
      <c r="H39" s="331"/>
      <c r="I39" s="331"/>
    </row>
    <row r="40" spans="2:13" ht="18.75" customHeight="1">
      <c r="B40" s="331"/>
      <c r="C40" s="331"/>
      <c r="D40" s="331"/>
      <c r="E40" s="331"/>
      <c r="F40" s="331"/>
      <c r="G40" s="331"/>
      <c r="H40" s="331"/>
      <c r="I40" s="331"/>
    </row>
    <row r="41" spans="2:13" ht="18.75" customHeight="1">
      <c r="B41" s="331"/>
      <c r="C41" s="331"/>
      <c r="D41" s="331"/>
      <c r="E41" s="331"/>
      <c r="F41" s="331"/>
      <c r="G41" s="331"/>
      <c r="H41" s="331"/>
      <c r="I41" s="331"/>
    </row>
    <row r="42" spans="2:13" ht="18.75" customHeight="1"/>
  </sheetData>
  <sheetProtection algorithmName="SHA-512" hashValue="SQjIKu6vs/I1oNDock7LQyUuSGN4PjUZm0ys9NCGmy69Cn0auL8NNbxxpyDiW1LOYGEFuKxPy0fAlcVmdd/CvQ==" saltValue="jdB3GuUDUYJ6gJHWz/tgiQ==" spinCount="100000" sheet="1" scenarios="1" formatCells="0" formatColumns="0" formatRows="0"/>
  <mergeCells count="4">
    <mergeCell ref="L3:M3"/>
    <mergeCell ref="J8:N8"/>
    <mergeCell ref="J9:N9"/>
    <mergeCell ref="M10:N10"/>
  </mergeCells>
  <phoneticPr fontId="1"/>
  <conditionalFormatting sqref="L3:M3">
    <cfRule type="containsText" dxfId="29" priority="3" operator="containsText" text="日付を入力してください">
      <formula>NOT(ISERROR(SEARCH("日付を入力してください",L3)))</formula>
    </cfRule>
  </conditionalFormatting>
  <dataValidations count="1">
    <dataValidation allowBlank="1" showInputMessage="1" showErrorMessage="1" promptTitle="西暦で入力してください。" prompt="例：2021/1/1" sqref="L3:M3" xr:uid="{00000000-0002-0000-3900-000000000000}"/>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&amp;L様式第９号</oddHeader>
  </headerFooter>
  <drawing r:id="rId2"/>
  <legacy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pageSetUpPr fitToPage="1"/>
  </sheetPr>
  <dimension ref="A1:N29"/>
  <sheetViews>
    <sheetView view="pageBreakPreview" zoomScaleNormal="100" zoomScaleSheetLayoutView="100" workbookViewId="0"/>
  </sheetViews>
  <sheetFormatPr defaultColWidth="9" defaultRowHeight="14"/>
  <cols>
    <col min="1" max="1" width="1.58203125" style="150" customWidth="1"/>
    <col min="2" max="2" width="6.83203125" style="237" customWidth="1"/>
    <col min="3" max="3" width="41.58203125" style="237" customWidth="1"/>
    <col min="4" max="5" width="14.58203125" style="237" customWidth="1"/>
    <col min="6" max="9" width="11.08203125" style="282" customWidth="1"/>
    <col min="10" max="10" width="18.75" style="282" customWidth="1"/>
    <col min="11" max="11" width="1.58203125" style="150" customWidth="1"/>
    <col min="12" max="16384" width="9" style="150"/>
  </cols>
  <sheetData>
    <row r="1" spans="1:14" ht="8.25" customHeight="1">
      <c r="C1" s="238"/>
      <c r="D1" s="238"/>
      <c r="E1" s="238"/>
    </row>
    <row r="2" spans="1:14" ht="16.5" customHeight="1" thickBot="1">
      <c r="B2" s="239" t="s">
        <v>630</v>
      </c>
      <c r="D2" s="240"/>
      <c r="E2" s="240"/>
      <c r="K2" s="213"/>
      <c r="N2" s="213"/>
    </row>
    <row r="3" spans="1:14" ht="19.5" customHeight="1">
      <c r="A3" s="150" t="s">
        <v>523</v>
      </c>
      <c r="B3" s="1254" t="s">
        <v>165</v>
      </c>
      <c r="C3" s="1252" t="s">
        <v>288</v>
      </c>
      <c r="D3" s="1252" t="s">
        <v>631</v>
      </c>
      <c r="E3" s="1252" t="s">
        <v>151</v>
      </c>
      <c r="F3" s="1650" t="s">
        <v>632</v>
      </c>
      <c r="G3" s="1650"/>
      <c r="H3" s="1650"/>
      <c r="I3" s="1650"/>
      <c r="J3" s="1651"/>
    </row>
    <row r="4" spans="1:14" ht="27.75" customHeight="1">
      <c r="B4" s="1649"/>
      <c r="C4" s="1644"/>
      <c r="D4" s="1644"/>
      <c r="E4" s="1644"/>
      <c r="F4" s="1256"/>
      <c r="G4" s="1256"/>
      <c r="H4" s="1256"/>
      <c r="I4" s="1256"/>
      <c r="J4" s="1652"/>
    </row>
    <row r="5" spans="1:14" ht="42" customHeight="1">
      <c r="B5" s="228" t="str">
        <f>IF('⑥4.実施内容（PR）'!B5="","",'⑥4.実施内容（PR）'!B5)</f>
        <v/>
      </c>
      <c r="C5" s="199" t="str">
        <f>IF('⑥4.実施内容（PR）'!B5="","",IF('⑥4.実施内容（PR）'!D5="事業中止","事業中止",'⑥4.実施内容（PR）'!C5))</f>
        <v/>
      </c>
      <c r="D5" s="749" t="str">
        <f>IF('⑥4.実施内容（PR）'!B5="","",IF('⑥4.実施内容（PR）'!D5="事業中止","",'⑥4.実施内容（PR）'!E5))</f>
        <v/>
      </c>
      <c r="E5" s="749" t="str">
        <f>IF('⑥4.実施内容（PR）'!B5="","",IF('⑥4.実施内容（PR）'!D5="事業中止","",'⑥4.実施内容（PR）'!F5))</f>
        <v/>
      </c>
      <c r="F5" s="1645"/>
      <c r="G5" s="1645"/>
      <c r="H5" s="1645"/>
      <c r="I5" s="1645"/>
      <c r="J5" s="1646"/>
    </row>
    <row r="6" spans="1:14" ht="42" customHeight="1">
      <c r="B6" s="228" t="str">
        <f>IF('⑥4.実施内容（PR）'!B6="","",'⑥4.実施内容（PR）'!B6)</f>
        <v/>
      </c>
      <c r="C6" s="199" t="str">
        <f>IF('⑥4.実施内容（PR）'!B6="","",IF('⑥4.実施内容（PR）'!D6="事業中止","事業中止",'⑥4.実施内容（PR）'!C6))</f>
        <v/>
      </c>
      <c r="D6" s="749" t="str">
        <f>IF('⑥4.実施内容（PR）'!B6="","",IF('⑥4.実施内容（PR）'!D6="事業中止","",'⑥4.実施内容（PR）'!E6))</f>
        <v/>
      </c>
      <c r="E6" s="749" t="str">
        <f>IF('⑥4.実施内容（PR）'!B6="","",IF('⑥4.実施内容（PR）'!D6="事業中止","",'⑥4.実施内容（PR）'!F6))</f>
        <v/>
      </c>
      <c r="F6" s="1645"/>
      <c r="G6" s="1645"/>
      <c r="H6" s="1645"/>
      <c r="I6" s="1645"/>
      <c r="J6" s="1646"/>
    </row>
    <row r="7" spans="1:14" ht="42" customHeight="1">
      <c r="B7" s="228" t="str">
        <f>IF('⑥4.実施内容（PR）'!B7="","",'⑥4.実施内容（PR）'!B7)</f>
        <v/>
      </c>
      <c r="C7" s="199" t="str">
        <f>IF('⑥4.実施内容（PR）'!B7="","",IF('⑥4.実施内容（PR）'!D7="事業中止","事業中止",'⑥4.実施内容（PR）'!C7))</f>
        <v/>
      </c>
      <c r="D7" s="749" t="str">
        <f>IF('⑥4.実施内容（PR）'!B7="","",IF('⑥4.実施内容（PR）'!D7="事業中止","",'⑥4.実施内容（PR）'!E7))</f>
        <v/>
      </c>
      <c r="E7" s="749" t="str">
        <f>IF('⑥4.実施内容（PR）'!B7="","",IF('⑥4.実施内容（PR）'!D7="事業中止","",'⑥4.実施内容（PR）'!F7))</f>
        <v/>
      </c>
      <c r="F7" s="1645"/>
      <c r="G7" s="1645"/>
      <c r="H7" s="1645"/>
      <c r="I7" s="1645"/>
      <c r="J7" s="1646"/>
    </row>
    <row r="8" spans="1:14" ht="42" customHeight="1">
      <c r="B8" s="228" t="str">
        <f>IF('⑥4.実施内容（PR）'!B8="","",'⑥4.実施内容（PR）'!B8)</f>
        <v/>
      </c>
      <c r="C8" s="199" t="str">
        <f>IF('⑥4.実施内容（PR）'!B8="","",IF('⑥4.実施内容（PR）'!D8="事業中止","事業中止",'⑥4.実施内容（PR）'!C8))</f>
        <v/>
      </c>
      <c r="D8" s="749" t="str">
        <f>IF('⑥4.実施内容（PR）'!B8="","",IF('⑥4.実施内容（PR）'!D8="事業中止","",'⑥4.実施内容（PR）'!E8))</f>
        <v/>
      </c>
      <c r="E8" s="749" t="str">
        <f>IF('⑥4.実施内容（PR）'!B8="","",IF('⑥4.実施内容（PR）'!D8="事業中止","",'⑥4.実施内容（PR）'!F8))</f>
        <v/>
      </c>
      <c r="F8" s="1645"/>
      <c r="G8" s="1645"/>
      <c r="H8" s="1645"/>
      <c r="I8" s="1645"/>
      <c r="J8" s="1646"/>
    </row>
    <row r="9" spans="1:14" ht="42" customHeight="1">
      <c r="B9" s="228" t="str">
        <f>IF('⑥4.実施内容（PR）'!B9="","",'⑥4.実施内容（PR）'!B9)</f>
        <v/>
      </c>
      <c r="C9" s="199" t="str">
        <f>IF('⑥4.実施内容（PR）'!B9="","",IF('⑥4.実施内容（PR）'!D9="事業中止","事業中止",'⑥4.実施内容（PR）'!C9))</f>
        <v/>
      </c>
      <c r="D9" s="749" t="str">
        <f>IF('⑥4.実施内容（PR）'!B9="","",IF('⑥4.実施内容（PR）'!D9="事業中止","",'⑥4.実施内容（PR）'!E9))</f>
        <v/>
      </c>
      <c r="E9" s="749" t="str">
        <f>IF('⑥4.実施内容（PR）'!B9="","",IF('⑥4.実施内容（PR）'!D9="事業中止","",'⑥4.実施内容（PR）'!F9))</f>
        <v/>
      </c>
      <c r="F9" s="1645"/>
      <c r="G9" s="1645"/>
      <c r="H9" s="1645"/>
      <c r="I9" s="1645"/>
      <c r="J9" s="1646"/>
    </row>
    <row r="10" spans="1:14" ht="42" customHeight="1">
      <c r="B10" s="228" t="str">
        <f>IF('⑥4.実施内容（PR）'!B10="","",'⑥4.実施内容（PR）'!B10)</f>
        <v/>
      </c>
      <c r="C10" s="199" t="str">
        <f>IF('⑥4.実施内容（PR）'!B10="","",IF('⑥4.実施内容（PR）'!D10="事業中止","事業中止",'⑥4.実施内容（PR）'!C10))</f>
        <v/>
      </c>
      <c r="D10" s="749" t="str">
        <f>IF('⑥4.実施内容（PR）'!B10="","",IF('⑥4.実施内容（PR）'!D10="事業中止","",'⑥4.実施内容（PR）'!E10))</f>
        <v/>
      </c>
      <c r="E10" s="749" t="str">
        <f>IF('⑥4.実施内容（PR）'!B10="","",IF('⑥4.実施内容（PR）'!D10="事業中止","",'⑥4.実施内容（PR）'!F10))</f>
        <v/>
      </c>
      <c r="F10" s="1645"/>
      <c r="G10" s="1645"/>
      <c r="H10" s="1645"/>
      <c r="I10" s="1645"/>
      <c r="J10" s="1646"/>
    </row>
    <row r="11" spans="1:14" ht="42" customHeight="1">
      <c r="B11" s="228" t="str">
        <f>IF('⑥4.実施内容（PR）'!B11="","",'⑥4.実施内容（PR）'!B11)</f>
        <v/>
      </c>
      <c r="C11" s="199" t="str">
        <f>IF('⑥4.実施内容（PR）'!B11="","",IF('⑥4.実施内容（PR）'!D11="事業中止","事業中止",'⑥4.実施内容（PR）'!C11))</f>
        <v/>
      </c>
      <c r="D11" s="749" t="str">
        <f>IF('⑥4.実施内容（PR）'!B11="","",IF('⑥4.実施内容（PR）'!D11="事業中止","",'⑥4.実施内容（PR）'!E11))</f>
        <v/>
      </c>
      <c r="E11" s="749" t="str">
        <f>IF('⑥4.実施内容（PR）'!B11="","",IF('⑥4.実施内容（PR）'!D11="事業中止","",'⑥4.実施内容（PR）'!F11))</f>
        <v/>
      </c>
      <c r="F11" s="1645"/>
      <c r="G11" s="1645"/>
      <c r="H11" s="1645"/>
      <c r="I11" s="1645"/>
      <c r="J11" s="1646"/>
    </row>
    <row r="12" spans="1:14" ht="42" customHeight="1">
      <c r="B12" s="228" t="str">
        <f>IF('⑥4.実施内容（PR）'!B12="","",'⑥4.実施内容（PR）'!B12)</f>
        <v/>
      </c>
      <c r="C12" s="199" t="str">
        <f>IF('⑥4.実施内容（PR）'!B12="","",IF('⑥4.実施内容（PR）'!D12="事業中止","事業中止",'⑥4.実施内容（PR）'!C12))</f>
        <v/>
      </c>
      <c r="D12" s="749" t="str">
        <f>IF('⑥4.実施内容（PR）'!B12="","",IF('⑥4.実施内容（PR）'!D12="事業中止","",'⑥4.実施内容（PR）'!E12))</f>
        <v/>
      </c>
      <c r="E12" s="749" t="str">
        <f>IF('⑥4.実施内容（PR）'!B12="","",IF('⑥4.実施内容（PR）'!D12="事業中止","",'⑥4.実施内容（PR）'!F12))</f>
        <v/>
      </c>
      <c r="F12" s="1645"/>
      <c r="G12" s="1645"/>
      <c r="H12" s="1645"/>
      <c r="I12" s="1645"/>
      <c r="J12" s="1646"/>
    </row>
    <row r="13" spans="1:14" ht="42" customHeight="1">
      <c r="B13" s="228" t="str">
        <f>IF('⑥4.実施内容（PR）'!B13="","",'⑥4.実施内容（PR）'!B13)</f>
        <v/>
      </c>
      <c r="C13" s="199" t="str">
        <f>IF('⑥4.実施内容（PR）'!B13="","",IF('⑥4.実施内容（PR）'!D13="事業中止","事業中止",'⑥4.実施内容（PR）'!C13))</f>
        <v/>
      </c>
      <c r="D13" s="749" t="str">
        <f>IF('⑥4.実施内容（PR）'!B13="","",IF('⑥4.実施内容（PR）'!D13="事業中止","",'⑥4.実施内容（PR）'!E13))</f>
        <v/>
      </c>
      <c r="E13" s="749" t="str">
        <f>IF('⑥4.実施内容（PR）'!B13="","",IF('⑥4.実施内容（PR）'!D13="事業中止","",'⑥4.実施内容（PR）'!F13))</f>
        <v/>
      </c>
      <c r="F13" s="1645"/>
      <c r="G13" s="1645"/>
      <c r="H13" s="1645"/>
      <c r="I13" s="1645"/>
      <c r="J13" s="1646"/>
    </row>
    <row r="14" spans="1:14" ht="42" customHeight="1" thickBot="1">
      <c r="B14" s="229" t="str">
        <f>IF('⑥4.実施内容（PR）'!B14="","",'⑥4.実施内容（PR）'!B14)</f>
        <v/>
      </c>
      <c r="C14" s="200" t="str">
        <f>IF('⑥4.実施内容（PR）'!B14="","",IF('⑥4.実施内容（PR）'!D14="事業中止","事業中止",'⑥4.実施内容（PR）'!C14))</f>
        <v/>
      </c>
      <c r="D14" s="750" t="str">
        <f>IF('⑥4.実施内容（PR）'!B14="","",IF('⑥4.実施内容（PR）'!D14="事業中止","",'⑥4.実施内容（PR）'!E14))</f>
        <v/>
      </c>
      <c r="E14" s="750" t="str">
        <f>IF('⑥4.実施内容（PR）'!B14="","",IF('⑥4.実施内容（PR）'!D14="事業中止","",'⑥4.実施内容（PR）'!F14))</f>
        <v/>
      </c>
      <c r="F14" s="1642"/>
      <c r="G14" s="1642"/>
      <c r="H14" s="1642"/>
      <c r="I14" s="1642"/>
      <c r="J14" s="1643"/>
    </row>
    <row r="15" spans="1:14" ht="42" customHeight="1">
      <c r="B15" s="227" t="str">
        <f>IF('⑥4.実施内容（PR）'!B15="","",'⑥4.実施内容（PR）'!B15)</f>
        <v/>
      </c>
      <c r="C15" s="201" t="str">
        <f>IF('⑥4.実施内容（PR）'!B15="","",IF('⑥4.実施内容（PR）'!D15="事業中止","事業中止",'⑥4.実施内容（PR）'!C15))</f>
        <v/>
      </c>
      <c r="D15" s="751" t="str">
        <f>IF('⑥4.実施内容（PR）'!B15="","",IF('⑥4.実施内容（PR）'!D15="事業中止","",'⑥4.実施内容（PR）'!E15))</f>
        <v/>
      </c>
      <c r="E15" s="751" t="str">
        <f>IF('⑥4.実施内容（PR）'!B15="","",IF('⑥4.実施内容（PR）'!D15="事業中止","",'⑥4.実施内容（PR）'!F15))</f>
        <v/>
      </c>
      <c r="F15" s="1647"/>
      <c r="G15" s="1647"/>
      <c r="H15" s="1647"/>
      <c r="I15" s="1647"/>
      <c r="J15" s="1648"/>
    </row>
    <row r="16" spans="1:14" ht="42" customHeight="1">
      <c r="B16" s="228" t="str">
        <f>IF('⑥4.実施内容（PR）'!B16="","",'⑥4.実施内容（PR）'!B16)</f>
        <v/>
      </c>
      <c r="C16" s="199" t="str">
        <f>IF('⑥4.実施内容（PR）'!B16="","",IF('⑥4.実施内容（PR）'!D16="事業中止","事業中止",'⑥4.実施内容（PR）'!C16))</f>
        <v/>
      </c>
      <c r="D16" s="749" t="str">
        <f>IF('⑥4.実施内容（PR）'!B16="","",IF('⑥4.実施内容（PR）'!D16="事業中止","",'⑥4.実施内容（PR）'!E16))</f>
        <v/>
      </c>
      <c r="E16" s="749" t="str">
        <f>IF('⑥4.実施内容（PR）'!B16="","",IF('⑥4.実施内容（PR）'!D16="事業中止","",'⑥4.実施内容（PR）'!F16))</f>
        <v/>
      </c>
      <c r="F16" s="1645"/>
      <c r="G16" s="1645"/>
      <c r="H16" s="1645"/>
      <c r="I16" s="1645"/>
      <c r="J16" s="1646"/>
    </row>
    <row r="17" spans="2:10" ht="42" customHeight="1">
      <c r="B17" s="228" t="str">
        <f>IF('⑥4.実施内容（PR）'!B17="","",'⑥4.実施内容（PR）'!B17)</f>
        <v/>
      </c>
      <c r="C17" s="199" t="str">
        <f>IF('⑥4.実施内容（PR）'!B17="","",IF('⑥4.実施内容（PR）'!D17="事業中止","事業中止",'⑥4.実施内容（PR）'!C17))</f>
        <v/>
      </c>
      <c r="D17" s="749" t="str">
        <f>IF('⑥4.実施内容（PR）'!B17="","",IF('⑥4.実施内容（PR）'!D17="事業中止","",'⑥4.実施内容（PR）'!E17))</f>
        <v/>
      </c>
      <c r="E17" s="749" t="str">
        <f>IF('⑥4.実施内容（PR）'!B17="","",IF('⑥4.実施内容（PR）'!D17="事業中止","",'⑥4.実施内容（PR）'!F17))</f>
        <v/>
      </c>
      <c r="F17" s="1645"/>
      <c r="G17" s="1645"/>
      <c r="H17" s="1645"/>
      <c r="I17" s="1645"/>
      <c r="J17" s="1646"/>
    </row>
    <row r="18" spans="2:10" ht="42" customHeight="1">
      <c r="B18" s="228" t="str">
        <f>IF('⑥4.実施内容（PR）'!B18="","",'⑥4.実施内容（PR）'!B18)</f>
        <v/>
      </c>
      <c r="C18" s="199" t="str">
        <f>IF('⑥4.実施内容（PR）'!B18="","",IF('⑥4.実施内容（PR）'!D18="事業中止","事業中止",'⑥4.実施内容（PR）'!C18))</f>
        <v/>
      </c>
      <c r="D18" s="749" t="str">
        <f>IF('⑥4.実施内容（PR）'!B18="","",IF('⑥4.実施内容（PR）'!D18="事業中止","",'⑥4.実施内容（PR）'!E18))</f>
        <v/>
      </c>
      <c r="E18" s="749" t="str">
        <f>IF('⑥4.実施内容（PR）'!B18="","",IF('⑥4.実施内容（PR）'!D18="事業中止","",'⑥4.実施内容（PR）'!F18))</f>
        <v/>
      </c>
      <c r="F18" s="1645"/>
      <c r="G18" s="1645"/>
      <c r="H18" s="1645"/>
      <c r="I18" s="1645"/>
      <c r="J18" s="1646"/>
    </row>
    <row r="19" spans="2:10" ht="42" customHeight="1">
      <c r="B19" s="228" t="str">
        <f>IF('⑥4.実施内容（PR）'!B19="","",'⑥4.実施内容（PR）'!B19)</f>
        <v/>
      </c>
      <c r="C19" s="199" t="str">
        <f>IF('⑥4.実施内容（PR）'!B19="","",IF('⑥4.実施内容（PR）'!D19="事業中止","事業中止",'⑥4.実施内容（PR）'!C19))</f>
        <v/>
      </c>
      <c r="D19" s="749" t="str">
        <f>IF('⑥4.実施内容（PR）'!B19="","",IF('⑥4.実施内容（PR）'!D19="事業中止","",'⑥4.実施内容（PR）'!E19))</f>
        <v/>
      </c>
      <c r="E19" s="749" t="str">
        <f>IF('⑥4.実施内容（PR）'!B19="","",IF('⑥4.実施内容（PR）'!D19="事業中止","",'⑥4.実施内容（PR）'!F19))</f>
        <v/>
      </c>
      <c r="F19" s="1645"/>
      <c r="G19" s="1645"/>
      <c r="H19" s="1645"/>
      <c r="I19" s="1645"/>
      <c r="J19" s="1646"/>
    </row>
    <row r="20" spans="2:10" ht="42" customHeight="1">
      <c r="B20" s="228" t="str">
        <f>IF('⑥4.実施内容（PR）'!B20="","",'⑥4.実施内容（PR）'!B20)</f>
        <v/>
      </c>
      <c r="C20" s="199" t="str">
        <f>IF('⑥4.実施内容（PR）'!B20="","",IF('⑥4.実施内容（PR）'!D20="事業中止","事業中止",'⑥4.実施内容（PR）'!C20))</f>
        <v/>
      </c>
      <c r="D20" s="749" t="str">
        <f>IF('⑥4.実施内容（PR）'!B20="","",IF('⑥4.実施内容（PR）'!D20="事業中止","",'⑥4.実施内容（PR）'!E20))</f>
        <v/>
      </c>
      <c r="E20" s="749" t="str">
        <f>IF('⑥4.実施内容（PR）'!B20="","",IF('⑥4.実施内容（PR）'!D20="事業中止","",'⑥4.実施内容（PR）'!F20))</f>
        <v/>
      </c>
      <c r="F20" s="1645"/>
      <c r="G20" s="1645"/>
      <c r="H20" s="1645"/>
      <c r="I20" s="1645"/>
      <c r="J20" s="1646"/>
    </row>
    <row r="21" spans="2:10" ht="42" customHeight="1">
      <c r="B21" s="228" t="str">
        <f>IF('⑥4.実施内容（PR）'!B21="","",'⑥4.実施内容（PR）'!B21)</f>
        <v/>
      </c>
      <c r="C21" s="199" t="str">
        <f>IF('⑥4.実施内容（PR）'!B21="","",IF('⑥4.実施内容（PR）'!D21="事業中止","事業中止",'⑥4.実施内容（PR）'!C21))</f>
        <v/>
      </c>
      <c r="D21" s="749" t="str">
        <f>IF('⑥4.実施内容（PR）'!B21="","",IF('⑥4.実施内容（PR）'!D21="事業中止","",'⑥4.実施内容（PR）'!E21))</f>
        <v/>
      </c>
      <c r="E21" s="749" t="str">
        <f>IF('⑥4.実施内容（PR）'!B21="","",IF('⑥4.実施内容（PR）'!D21="事業中止","",'⑥4.実施内容（PR）'!F21))</f>
        <v/>
      </c>
      <c r="F21" s="1645"/>
      <c r="G21" s="1645"/>
      <c r="H21" s="1645"/>
      <c r="I21" s="1645"/>
      <c r="J21" s="1646"/>
    </row>
    <row r="22" spans="2:10" ht="42" customHeight="1">
      <c r="B22" s="228" t="str">
        <f>IF('⑥4.実施内容（PR）'!B22="","",'⑥4.実施内容（PR）'!B22)</f>
        <v/>
      </c>
      <c r="C22" s="199" t="str">
        <f>IF('⑥4.実施内容（PR）'!B22="","",IF('⑥4.実施内容（PR）'!D22="事業中止","事業中止",'⑥4.実施内容（PR）'!C22))</f>
        <v/>
      </c>
      <c r="D22" s="749" t="str">
        <f>IF('⑥4.実施内容（PR）'!B22="","",IF('⑥4.実施内容（PR）'!D22="事業中止","",'⑥4.実施内容（PR）'!E22))</f>
        <v/>
      </c>
      <c r="E22" s="749" t="str">
        <f>IF('⑥4.実施内容（PR）'!B22="","",IF('⑥4.実施内容（PR）'!D22="事業中止","",'⑥4.実施内容（PR）'!F22))</f>
        <v/>
      </c>
      <c r="F22" s="1645"/>
      <c r="G22" s="1645"/>
      <c r="H22" s="1645"/>
      <c r="I22" s="1645"/>
      <c r="J22" s="1646"/>
    </row>
    <row r="23" spans="2:10" ht="42" customHeight="1">
      <c r="B23" s="228" t="str">
        <f>IF('⑥4.実施内容（PR）'!B23="","",'⑥4.実施内容（PR）'!B23)</f>
        <v/>
      </c>
      <c r="C23" s="199" t="str">
        <f>IF('⑥4.実施内容（PR）'!B23="","",IF('⑥4.実施内容（PR）'!D23="事業中止","事業中止",'⑥4.実施内容（PR）'!C23))</f>
        <v/>
      </c>
      <c r="D23" s="749" t="str">
        <f>IF('⑥4.実施内容（PR）'!B23="","",IF('⑥4.実施内容（PR）'!D23="事業中止","",'⑥4.実施内容（PR）'!E23))</f>
        <v/>
      </c>
      <c r="E23" s="749" t="str">
        <f>IF('⑥4.実施内容（PR）'!B23="","",IF('⑥4.実施内容（PR）'!D23="事業中止","",'⑥4.実施内容（PR）'!F23))</f>
        <v/>
      </c>
      <c r="F23" s="1645"/>
      <c r="G23" s="1645"/>
      <c r="H23" s="1645"/>
      <c r="I23" s="1645"/>
      <c r="J23" s="1646"/>
    </row>
    <row r="24" spans="2:10" ht="42" customHeight="1" thickBot="1">
      <c r="B24" s="229" t="str">
        <f>IF('⑥4.実施内容（PR）'!B24="","",'⑥4.実施内容（PR）'!B24)</f>
        <v/>
      </c>
      <c r="C24" s="200" t="str">
        <f>IF('⑥4.実施内容（PR）'!B24="","",IF('⑥4.実施内容（PR）'!D24="事業中止","事業中止",'⑥4.実施内容（PR）'!C24))</f>
        <v/>
      </c>
      <c r="D24" s="750" t="str">
        <f>IF('⑥4.実施内容（PR）'!B24="","",IF('⑥4.実施内容（PR）'!D24="事業中止","",'⑥4.実施内容（PR）'!E24))</f>
        <v/>
      </c>
      <c r="E24" s="750" t="str">
        <f>IF('⑥4.実施内容（PR）'!B24="","",IF('⑥4.実施内容（PR）'!D24="事業中止","",'⑥4.実施内容（PR）'!F24))</f>
        <v/>
      </c>
      <c r="F24" s="1642"/>
      <c r="G24" s="1642"/>
      <c r="H24" s="1642"/>
      <c r="I24" s="1642"/>
      <c r="J24" s="1643"/>
    </row>
    <row r="25" spans="2:10" ht="17.25" customHeight="1">
      <c r="B25" s="242"/>
      <c r="C25" s="243"/>
    </row>
    <row r="26" spans="2:10" ht="17.25" customHeight="1">
      <c r="B26" s="242"/>
      <c r="C26" s="243"/>
    </row>
    <row r="27" spans="2:10" ht="17.25" customHeight="1">
      <c r="B27" s="242"/>
      <c r="C27" s="243"/>
    </row>
    <row r="28" spans="2:10" ht="17.25" customHeight="1">
      <c r="B28" s="242"/>
      <c r="C28" s="243"/>
    </row>
    <row r="29" spans="2:10">
      <c r="B29" s="242"/>
    </row>
  </sheetData>
  <sheetProtection algorithmName="SHA-512" hashValue="nLWqTsqK9oa60rkTg2pdLGLniNSrlqHVps0ke6J7JbZ8Ilb6a6guQzYWUM6SOjfJEGam97jZyEq+Fs8y30VknQ==" saltValue="egNsnExUHYvH6nJHsh60UA==" spinCount="100000" sheet="1" scenarios="1" formatCells="0" formatColumns="0" formatRows="0"/>
  <mergeCells count="25">
    <mergeCell ref="B3:B4"/>
    <mergeCell ref="F3:J4"/>
    <mergeCell ref="F5:J5"/>
    <mergeCell ref="F22:J22"/>
    <mergeCell ref="F23:J23"/>
    <mergeCell ref="F17:J17"/>
    <mergeCell ref="F6:J6"/>
    <mergeCell ref="F7:J7"/>
    <mergeCell ref="F8:J8"/>
    <mergeCell ref="F24:J24"/>
    <mergeCell ref="C3:C4"/>
    <mergeCell ref="D3:D4"/>
    <mergeCell ref="E3:E4"/>
    <mergeCell ref="F18:J18"/>
    <mergeCell ref="F21:J21"/>
    <mergeCell ref="F14:J14"/>
    <mergeCell ref="F15:J15"/>
    <mergeCell ref="F16:J16"/>
    <mergeCell ref="F20:J20"/>
    <mergeCell ref="F9:J9"/>
    <mergeCell ref="F10:J10"/>
    <mergeCell ref="F11:J11"/>
    <mergeCell ref="F12:J12"/>
    <mergeCell ref="F13:J13"/>
    <mergeCell ref="F19:J19"/>
  </mergeCells>
  <phoneticPr fontId="1"/>
  <conditionalFormatting sqref="C5:C24">
    <cfRule type="containsText" dxfId="28" priority="1" operator="containsText" text="事業中止">
      <formula>NOT(ISERROR(SEARCH("事業中止",C5)))</formula>
    </cfRule>
  </conditionalFormatting>
  <pageMargins left="0.59055118110236227" right="0.39370078740157483" top="0.74803149606299213" bottom="0.31496062992125984" header="0.31496062992125984" footer="0.15748031496062992"/>
  <pageSetup paperSize="9" scale="86" fitToHeight="0" orientation="landscape" r:id="rId1"/>
  <headerFooter>
    <oddHeader>&amp;L様式９（関係書類1）</oddHeader>
    <oddFooter xml:space="preserve">&amp;C&amp;"ＭＳ Ｐゴシック,標準"&amp;10&amp;P /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B1:T27"/>
  <sheetViews>
    <sheetView view="pageBreakPreview" zoomScaleNormal="100" zoomScaleSheetLayoutView="100" workbookViewId="0">
      <selection activeCell="B3" sqref="B3:P26"/>
    </sheetView>
  </sheetViews>
  <sheetFormatPr defaultColWidth="9" defaultRowHeight="13"/>
  <cols>
    <col min="1" max="1" width="1.58203125" style="7" customWidth="1"/>
    <col min="2" max="16" width="8.08203125" style="7" customWidth="1"/>
    <col min="17" max="17" width="1.5" style="7" customWidth="1"/>
    <col min="18" max="20" width="9" style="7" customWidth="1"/>
    <col min="21" max="21" width="1.58203125" style="7" customWidth="1"/>
    <col min="22" max="16384" width="9" style="7"/>
  </cols>
  <sheetData>
    <row r="1" spans="2:20" ht="9" customHeight="1"/>
    <row r="2" spans="2:20" ht="19.5" customHeight="1" thickBot="1">
      <c r="B2" s="6" t="s">
        <v>95</v>
      </c>
    </row>
    <row r="3" spans="2:20" ht="19" customHeight="1">
      <c r="B3" s="1035"/>
      <c r="C3" s="1036"/>
      <c r="D3" s="1036"/>
      <c r="E3" s="1036"/>
      <c r="F3" s="1036"/>
      <c r="G3" s="1036"/>
      <c r="H3" s="1036"/>
      <c r="I3" s="1036"/>
      <c r="J3" s="1036"/>
      <c r="K3" s="1036"/>
      <c r="L3" s="1036"/>
      <c r="M3" s="1036"/>
      <c r="N3" s="1036"/>
      <c r="O3" s="1036"/>
      <c r="P3" s="1037"/>
      <c r="Q3" s="95"/>
      <c r="R3" s="95"/>
      <c r="S3" s="95"/>
      <c r="T3" s="95"/>
    </row>
    <row r="4" spans="2:20" ht="19" customHeight="1">
      <c r="B4" s="1038"/>
      <c r="C4" s="1039"/>
      <c r="D4" s="1039"/>
      <c r="E4" s="1039"/>
      <c r="F4" s="1039"/>
      <c r="G4" s="1039"/>
      <c r="H4" s="1039"/>
      <c r="I4" s="1039"/>
      <c r="J4" s="1039"/>
      <c r="K4" s="1039"/>
      <c r="L4" s="1039"/>
      <c r="M4" s="1039"/>
      <c r="N4" s="1039"/>
      <c r="O4" s="1039"/>
      <c r="P4" s="1040"/>
      <c r="Q4" s="95"/>
      <c r="R4" s="95"/>
      <c r="S4" s="95"/>
      <c r="T4" s="95"/>
    </row>
    <row r="5" spans="2:20" ht="19" customHeight="1">
      <c r="B5" s="1038"/>
      <c r="C5" s="1039"/>
      <c r="D5" s="1039"/>
      <c r="E5" s="1039"/>
      <c r="F5" s="1039"/>
      <c r="G5" s="1039"/>
      <c r="H5" s="1039"/>
      <c r="I5" s="1039"/>
      <c r="J5" s="1039"/>
      <c r="K5" s="1039"/>
      <c r="L5" s="1039"/>
      <c r="M5" s="1039"/>
      <c r="N5" s="1039"/>
      <c r="O5" s="1039"/>
      <c r="P5" s="1040"/>
      <c r="Q5" s="95"/>
      <c r="R5" s="95"/>
      <c r="S5" s="95"/>
      <c r="T5" s="95"/>
    </row>
    <row r="6" spans="2:20" ht="19" customHeight="1">
      <c r="B6" s="1038"/>
      <c r="C6" s="1039"/>
      <c r="D6" s="1039"/>
      <c r="E6" s="1039"/>
      <c r="F6" s="1039"/>
      <c r="G6" s="1039"/>
      <c r="H6" s="1039"/>
      <c r="I6" s="1039"/>
      <c r="J6" s="1039"/>
      <c r="K6" s="1039"/>
      <c r="L6" s="1039"/>
      <c r="M6" s="1039"/>
      <c r="N6" s="1039"/>
      <c r="O6" s="1039"/>
      <c r="P6" s="1040"/>
      <c r="Q6" s="95"/>
      <c r="R6" s="95"/>
      <c r="S6" s="95"/>
      <c r="T6" s="95"/>
    </row>
    <row r="7" spans="2:20" ht="19" customHeight="1">
      <c r="B7" s="1038"/>
      <c r="C7" s="1039"/>
      <c r="D7" s="1039"/>
      <c r="E7" s="1039"/>
      <c r="F7" s="1039"/>
      <c r="G7" s="1039"/>
      <c r="H7" s="1039"/>
      <c r="I7" s="1039"/>
      <c r="J7" s="1039"/>
      <c r="K7" s="1039"/>
      <c r="L7" s="1039"/>
      <c r="M7" s="1039"/>
      <c r="N7" s="1039"/>
      <c r="O7" s="1039"/>
      <c r="P7" s="1040"/>
      <c r="Q7" s="95"/>
      <c r="R7" s="95"/>
      <c r="S7" s="95"/>
      <c r="T7" s="95"/>
    </row>
    <row r="8" spans="2:20" ht="19" customHeight="1">
      <c r="B8" s="1038"/>
      <c r="C8" s="1039"/>
      <c r="D8" s="1039"/>
      <c r="E8" s="1039"/>
      <c r="F8" s="1039"/>
      <c r="G8" s="1039"/>
      <c r="H8" s="1039"/>
      <c r="I8" s="1039"/>
      <c r="J8" s="1039"/>
      <c r="K8" s="1039"/>
      <c r="L8" s="1039"/>
      <c r="M8" s="1039"/>
      <c r="N8" s="1039"/>
      <c r="O8" s="1039"/>
      <c r="P8" s="1040"/>
      <c r="Q8" s="95"/>
      <c r="R8" s="95"/>
      <c r="S8" s="95"/>
      <c r="T8" s="95"/>
    </row>
    <row r="9" spans="2:20" ht="19" customHeight="1">
      <c r="B9" s="1038"/>
      <c r="C9" s="1039"/>
      <c r="D9" s="1039"/>
      <c r="E9" s="1039"/>
      <c r="F9" s="1039"/>
      <c r="G9" s="1039"/>
      <c r="H9" s="1039"/>
      <c r="I9" s="1039"/>
      <c r="J9" s="1039"/>
      <c r="K9" s="1039"/>
      <c r="L9" s="1039"/>
      <c r="M9" s="1039"/>
      <c r="N9" s="1039"/>
      <c r="O9" s="1039"/>
      <c r="P9" s="1040"/>
      <c r="Q9" s="95"/>
      <c r="R9" s="95"/>
      <c r="S9" s="95"/>
      <c r="T9" s="95"/>
    </row>
    <row r="10" spans="2:20" ht="19" customHeight="1">
      <c r="B10" s="1038"/>
      <c r="C10" s="1039"/>
      <c r="D10" s="1039"/>
      <c r="E10" s="1039"/>
      <c r="F10" s="1039"/>
      <c r="G10" s="1039"/>
      <c r="H10" s="1039"/>
      <c r="I10" s="1039"/>
      <c r="J10" s="1039"/>
      <c r="K10" s="1039"/>
      <c r="L10" s="1039"/>
      <c r="M10" s="1039"/>
      <c r="N10" s="1039"/>
      <c r="O10" s="1039"/>
      <c r="P10" s="1040"/>
      <c r="Q10" s="95"/>
      <c r="R10" s="95"/>
      <c r="S10" s="95"/>
      <c r="T10" s="95"/>
    </row>
    <row r="11" spans="2:20" ht="19" customHeight="1">
      <c r="B11" s="1038"/>
      <c r="C11" s="1039"/>
      <c r="D11" s="1039"/>
      <c r="E11" s="1039"/>
      <c r="F11" s="1039"/>
      <c r="G11" s="1039"/>
      <c r="H11" s="1039"/>
      <c r="I11" s="1039"/>
      <c r="J11" s="1039"/>
      <c r="K11" s="1039"/>
      <c r="L11" s="1039"/>
      <c r="M11" s="1039"/>
      <c r="N11" s="1039"/>
      <c r="O11" s="1039"/>
      <c r="P11" s="1040"/>
      <c r="Q11" s="95"/>
      <c r="R11" s="95"/>
      <c r="S11" s="95"/>
      <c r="T11" s="95"/>
    </row>
    <row r="12" spans="2:20" ht="19" customHeight="1">
      <c r="B12" s="1038"/>
      <c r="C12" s="1039"/>
      <c r="D12" s="1039"/>
      <c r="E12" s="1039"/>
      <c r="F12" s="1039"/>
      <c r="G12" s="1039"/>
      <c r="H12" s="1039"/>
      <c r="I12" s="1039"/>
      <c r="J12" s="1039"/>
      <c r="K12" s="1039"/>
      <c r="L12" s="1039"/>
      <c r="M12" s="1039"/>
      <c r="N12" s="1039"/>
      <c r="O12" s="1039"/>
      <c r="P12" s="1040"/>
      <c r="Q12" s="95"/>
      <c r="R12" s="95"/>
      <c r="S12" s="95"/>
      <c r="T12" s="95"/>
    </row>
    <row r="13" spans="2:20" ht="19" customHeight="1">
      <c r="B13" s="1038"/>
      <c r="C13" s="1039"/>
      <c r="D13" s="1039"/>
      <c r="E13" s="1039"/>
      <c r="F13" s="1039"/>
      <c r="G13" s="1039"/>
      <c r="H13" s="1039"/>
      <c r="I13" s="1039"/>
      <c r="J13" s="1039"/>
      <c r="K13" s="1039"/>
      <c r="L13" s="1039"/>
      <c r="M13" s="1039"/>
      <c r="N13" s="1039"/>
      <c r="O13" s="1039"/>
      <c r="P13" s="1040"/>
      <c r="Q13" s="95"/>
      <c r="R13" s="95"/>
      <c r="S13" s="95"/>
      <c r="T13" s="95"/>
    </row>
    <row r="14" spans="2:20" ht="19" customHeight="1">
      <c r="B14" s="1038"/>
      <c r="C14" s="1039"/>
      <c r="D14" s="1039"/>
      <c r="E14" s="1039"/>
      <c r="F14" s="1039"/>
      <c r="G14" s="1039"/>
      <c r="H14" s="1039"/>
      <c r="I14" s="1039"/>
      <c r="J14" s="1039"/>
      <c r="K14" s="1039"/>
      <c r="L14" s="1039"/>
      <c r="M14" s="1039"/>
      <c r="N14" s="1039"/>
      <c r="O14" s="1039"/>
      <c r="P14" s="1040"/>
      <c r="Q14" s="95"/>
      <c r="R14" s="95"/>
      <c r="S14" s="95"/>
      <c r="T14" s="95"/>
    </row>
    <row r="15" spans="2:20" ht="19" customHeight="1">
      <c r="B15" s="1038"/>
      <c r="C15" s="1039"/>
      <c r="D15" s="1039"/>
      <c r="E15" s="1039"/>
      <c r="F15" s="1039"/>
      <c r="G15" s="1039"/>
      <c r="H15" s="1039"/>
      <c r="I15" s="1039"/>
      <c r="J15" s="1039"/>
      <c r="K15" s="1039"/>
      <c r="L15" s="1039"/>
      <c r="M15" s="1039"/>
      <c r="N15" s="1039"/>
      <c r="O15" s="1039"/>
      <c r="P15" s="1040"/>
      <c r="Q15" s="95"/>
      <c r="R15" s="95"/>
      <c r="S15" s="95"/>
      <c r="T15" s="95"/>
    </row>
    <row r="16" spans="2:20" ht="19" customHeight="1">
      <c r="B16" s="1038"/>
      <c r="C16" s="1039"/>
      <c r="D16" s="1039"/>
      <c r="E16" s="1039"/>
      <c r="F16" s="1039"/>
      <c r="G16" s="1039"/>
      <c r="H16" s="1039"/>
      <c r="I16" s="1039"/>
      <c r="J16" s="1039"/>
      <c r="K16" s="1039"/>
      <c r="L16" s="1039"/>
      <c r="M16" s="1039"/>
      <c r="N16" s="1039"/>
      <c r="O16" s="1039"/>
      <c r="P16" s="1040"/>
      <c r="Q16" s="95"/>
      <c r="R16" s="95"/>
      <c r="S16" s="95"/>
      <c r="T16" s="95"/>
    </row>
    <row r="17" spans="2:20" ht="19" customHeight="1">
      <c r="B17" s="1038"/>
      <c r="C17" s="1039"/>
      <c r="D17" s="1039"/>
      <c r="E17" s="1039"/>
      <c r="F17" s="1039"/>
      <c r="G17" s="1039"/>
      <c r="H17" s="1039"/>
      <c r="I17" s="1039"/>
      <c r="J17" s="1039"/>
      <c r="K17" s="1039"/>
      <c r="L17" s="1039"/>
      <c r="M17" s="1039"/>
      <c r="N17" s="1039"/>
      <c r="O17" s="1039"/>
      <c r="P17" s="1040"/>
      <c r="Q17" s="95"/>
      <c r="R17" s="95"/>
      <c r="S17" s="95"/>
      <c r="T17" s="95"/>
    </row>
    <row r="18" spans="2:20" ht="19" customHeight="1">
      <c r="B18" s="1038"/>
      <c r="C18" s="1039"/>
      <c r="D18" s="1039"/>
      <c r="E18" s="1039"/>
      <c r="F18" s="1039"/>
      <c r="G18" s="1039"/>
      <c r="H18" s="1039"/>
      <c r="I18" s="1039"/>
      <c r="J18" s="1039"/>
      <c r="K18" s="1039"/>
      <c r="L18" s="1039"/>
      <c r="M18" s="1039"/>
      <c r="N18" s="1039"/>
      <c r="O18" s="1039"/>
      <c r="P18" s="1040"/>
      <c r="Q18" s="95"/>
      <c r="R18" s="95"/>
      <c r="S18" s="95"/>
      <c r="T18" s="95"/>
    </row>
    <row r="19" spans="2:20" ht="19" customHeight="1">
      <c r="B19" s="1038"/>
      <c r="C19" s="1039"/>
      <c r="D19" s="1039"/>
      <c r="E19" s="1039"/>
      <c r="F19" s="1039"/>
      <c r="G19" s="1039"/>
      <c r="H19" s="1039"/>
      <c r="I19" s="1039"/>
      <c r="J19" s="1039"/>
      <c r="K19" s="1039"/>
      <c r="L19" s="1039"/>
      <c r="M19" s="1039"/>
      <c r="N19" s="1039"/>
      <c r="O19" s="1039"/>
      <c r="P19" s="1040"/>
      <c r="Q19" s="95"/>
      <c r="R19" s="95"/>
      <c r="S19" s="95"/>
      <c r="T19" s="95"/>
    </row>
    <row r="20" spans="2:20" ht="19" customHeight="1">
      <c r="B20" s="1038"/>
      <c r="C20" s="1039"/>
      <c r="D20" s="1039"/>
      <c r="E20" s="1039"/>
      <c r="F20" s="1039"/>
      <c r="G20" s="1039"/>
      <c r="H20" s="1039"/>
      <c r="I20" s="1039"/>
      <c r="J20" s="1039"/>
      <c r="K20" s="1039"/>
      <c r="L20" s="1039"/>
      <c r="M20" s="1039"/>
      <c r="N20" s="1039"/>
      <c r="O20" s="1039"/>
      <c r="P20" s="1040"/>
      <c r="Q20" s="95"/>
      <c r="R20" s="95"/>
      <c r="S20" s="95"/>
      <c r="T20" s="95"/>
    </row>
    <row r="21" spans="2:20" ht="19" customHeight="1">
      <c r="B21" s="1038"/>
      <c r="C21" s="1039"/>
      <c r="D21" s="1039"/>
      <c r="E21" s="1039"/>
      <c r="F21" s="1039"/>
      <c r="G21" s="1039"/>
      <c r="H21" s="1039"/>
      <c r="I21" s="1039"/>
      <c r="J21" s="1039"/>
      <c r="K21" s="1039"/>
      <c r="L21" s="1039"/>
      <c r="M21" s="1039"/>
      <c r="N21" s="1039"/>
      <c r="O21" s="1039"/>
      <c r="P21" s="1040"/>
      <c r="Q21" s="95"/>
      <c r="R21" s="95"/>
      <c r="S21" s="95"/>
      <c r="T21" s="95"/>
    </row>
    <row r="22" spans="2:20" ht="19" customHeight="1">
      <c r="B22" s="1038"/>
      <c r="C22" s="1039"/>
      <c r="D22" s="1039"/>
      <c r="E22" s="1039"/>
      <c r="F22" s="1039"/>
      <c r="G22" s="1039"/>
      <c r="H22" s="1039"/>
      <c r="I22" s="1039"/>
      <c r="J22" s="1039"/>
      <c r="K22" s="1039"/>
      <c r="L22" s="1039"/>
      <c r="M22" s="1039"/>
      <c r="N22" s="1039"/>
      <c r="O22" s="1039"/>
      <c r="P22" s="1040"/>
      <c r="Q22" s="95"/>
      <c r="R22" s="95"/>
      <c r="S22" s="95"/>
      <c r="T22" s="95"/>
    </row>
    <row r="23" spans="2:20" ht="19" customHeight="1">
      <c r="B23" s="1038"/>
      <c r="C23" s="1039"/>
      <c r="D23" s="1039"/>
      <c r="E23" s="1039"/>
      <c r="F23" s="1039"/>
      <c r="G23" s="1039"/>
      <c r="H23" s="1039"/>
      <c r="I23" s="1039"/>
      <c r="J23" s="1039"/>
      <c r="K23" s="1039"/>
      <c r="L23" s="1039"/>
      <c r="M23" s="1039"/>
      <c r="N23" s="1039"/>
      <c r="O23" s="1039"/>
      <c r="P23" s="1040"/>
      <c r="Q23" s="95"/>
      <c r="R23" s="95"/>
      <c r="S23" s="95"/>
      <c r="T23" s="95"/>
    </row>
    <row r="24" spans="2:20" ht="19" customHeight="1">
      <c r="B24" s="1038"/>
      <c r="C24" s="1039"/>
      <c r="D24" s="1039"/>
      <c r="E24" s="1039"/>
      <c r="F24" s="1039"/>
      <c r="G24" s="1039"/>
      <c r="H24" s="1039"/>
      <c r="I24" s="1039"/>
      <c r="J24" s="1039"/>
      <c r="K24" s="1039"/>
      <c r="L24" s="1039"/>
      <c r="M24" s="1039"/>
      <c r="N24" s="1039"/>
      <c r="O24" s="1039"/>
      <c r="P24" s="1040"/>
      <c r="Q24" s="95"/>
      <c r="R24" s="95"/>
      <c r="S24" s="95"/>
      <c r="T24" s="95"/>
    </row>
    <row r="25" spans="2:20" ht="19" customHeight="1">
      <c r="B25" s="1038"/>
      <c r="C25" s="1039"/>
      <c r="D25" s="1039"/>
      <c r="E25" s="1039"/>
      <c r="F25" s="1039"/>
      <c r="G25" s="1039"/>
      <c r="H25" s="1039"/>
      <c r="I25" s="1039"/>
      <c r="J25" s="1039"/>
      <c r="K25" s="1039"/>
      <c r="L25" s="1039"/>
      <c r="M25" s="1039"/>
      <c r="N25" s="1039"/>
      <c r="O25" s="1039"/>
      <c r="P25" s="1040"/>
      <c r="Q25" s="95"/>
      <c r="R25" s="95"/>
      <c r="S25" s="95"/>
      <c r="T25" s="95"/>
    </row>
    <row r="26" spans="2:20" ht="19" customHeight="1" thickBot="1">
      <c r="B26" s="1041"/>
      <c r="C26" s="1042"/>
      <c r="D26" s="1042"/>
      <c r="E26" s="1042"/>
      <c r="F26" s="1042"/>
      <c r="G26" s="1042"/>
      <c r="H26" s="1042"/>
      <c r="I26" s="1042"/>
      <c r="J26" s="1042"/>
      <c r="K26" s="1042"/>
      <c r="L26" s="1042"/>
      <c r="M26" s="1042"/>
      <c r="N26" s="1042"/>
      <c r="O26" s="1042"/>
      <c r="P26" s="1043"/>
      <c r="Q26" s="95"/>
      <c r="R26" s="96" t="s">
        <v>96</v>
      </c>
      <c r="S26" s="95"/>
      <c r="T26" s="95"/>
    </row>
    <row r="27" spans="2:20" ht="9" customHeight="1"/>
  </sheetData>
  <sheetProtection formatCells="0" formatColumns="0" formatRows="0" insertColumns="0" insertRows="0" deleteColumns="0" deleteRows="0"/>
  <mergeCells count="1">
    <mergeCell ref="B3:P26"/>
  </mergeCells>
  <phoneticPr fontId="1"/>
  <pageMargins left="0.59055118110236227" right="0.19685039370078741" top="0.78740157480314965" bottom="0.43307086614173229" header="0.31496062992125984" footer="0.15748031496062992"/>
  <pageSetup paperSize="9" orientation="landscape" cellComments="asDisplayed" r:id="rId1"/>
  <headerFooter>
    <oddHeader>&amp;L様式１、２、６（別添１）</oddHeader>
    <oddFooter xml:space="preserve">&amp;C&amp;"ＭＳ Ｐゴシック,標準"&amp;10&amp;P / &amp;N </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F0"/>
    <pageSetUpPr fitToPage="1"/>
  </sheetPr>
  <dimension ref="A1:N59"/>
  <sheetViews>
    <sheetView view="pageBreakPreview" zoomScaleNormal="100" zoomScaleSheetLayoutView="100" workbookViewId="0"/>
  </sheetViews>
  <sheetFormatPr defaultColWidth="9" defaultRowHeight="14"/>
  <cols>
    <col min="1" max="1" width="1.58203125" style="150" customWidth="1"/>
    <col min="2" max="2" width="6.83203125" style="237" customWidth="1"/>
    <col min="3" max="3" width="41.58203125" style="237" customWidth="1"/>
    <col min="4" max="5" width="14.58203125" style="237" customWidth="1"/>
    <col min="6" max="9" width="11.08203125" style="282" customWidth="1"/>
    <col min="10" max="10" width="18.75" style="282" customWidth="1"/>
    <col min="11" max="11" width="1.58203125" style="150" customWidth="1"/>
    <col min="12" max="16384" width="9" style="150"/>
  </cols>
  <sheetData>
    <row r="1" spans="1:14" ht="8.25" customHeight="1">
      <c r="C1" s="238"/>
      <c r="D1" s="238"/>
      <c r="E1" s="238"/>
    </row>
    <row r="2" spans="1:14" ht="16.5" customHeight="1" thickBot="1">
      <c r="B2" s="871" t="s">
        <v>633</v>
      </c>
      <c r="D2" s="240"/>
      <c r="E2" s="240"/>
      <c r="K2" s="213"/>
      <c r="N2" s="213"/>
    </row>
    <row r="3" spans="1:14" ht="19.5" customHeight="1">
      <c r="A3" s="150" t="s">
        <v>523</v>
      </c>
      <c r="B3" s="1254" t="s">
        <v>165</v>
      </c>
      <c r="C3" s="1252" t="s">
        <v>288</v>
      </c>
      <c r="D3" s="1252" t="s">
        <v>631</v>
      </c>
      <c r="E3" s="1252" t="s">
        <v>151</v>
      </c>
      <c r="F3" s="1650" t="s">
        <v>632</v>
      </c>
      <c r="G3" s="1650"/>
      <c r="H3" s="1650"/>
      <c r="I3" s="1650"/>
      <c r="J3" s="1651"/>
    </row>
    <row r="4" spans="1:14" ht="27.75" customHeight="1">
      <c r="B4" s="1649"/>
      <c r="C4" s="1644"/>
      <c r="D4" s="1644"/>
      <c r="E4" s="1644"/>
      <c r="F4" s="1256"/>
      <c r="G4" s="1256"/>
      <c r="H4" s="1256"/>
      <c r="I4" s="1256"/>
      <c r="J4" s="1652"/>
    </row>
    <row r="5" spans="1:14" ht="42" customHeight="1">
      <c r="B5" s="228" t="str">
        <f>IF('⑥4.実施内容（販促）'!B5="","",'⑥4.実施内容（販促）'!B5)</f>
        <v/>
      </c>
      <c r="C5" s="199" t="str">
        <f>IF('⑥4.実施内容（販促）'!B5="","",IF('⑥4.実施内容（販促）'!D5="事業中止","事業中止",'⑥4.実施内容（販促）'!C5))</f>
        <v/>
      </c>
      <c r="D5" s="749" t="str">
        <f>IF('⑥4.実施内容（販促）'!B5="","",IF('⑥4.実施内容（販促）'!D5="事業中止","",'⑥4.実施内容（販促）'!E5))</f>
        <v/>
      </c>
      <c r="E5" s="749" t="str">
        <f>IF('⑥4.実施内容（販促）'!B5="","",IF('⑥4.実施内容（販促）'!D5="事業中止","",'⑥4.実施内容（販促）'!F5))</f>
        <v/>
      </c>
      <c r="F5" s="1645"/>
      <c r="G5" s="1645"/>
      <c r="H5" s="1645"/>
      <c r="I5" s="1645"/>
      <c r="J5" s="1646"/>
    </row>
    <row r="6" spans="1:14" ht="42" customHeight="1">
      <c r="B6" s="228" t="str">
        <f>IF('⑥4.実施内容（販促）'!B6="","",'⑥4.実施内容（販促）'!B6)</f>
        <v/>
      </c>
      <c r="C6" s="199" t="str">
        <f>IF('⑥4.実施内容（販促）'!B6="","",IF('⑥4.実施内容（販促）'!D6="事業中止","事業中止",'⑥4.実施内容（販促）'!C6))</f>
        <v/>
      </c>
      <c r="D6" s="749" t="str">
        <f>IF('⑥4.実施内容（販促）'!B6="","",IF('⑥4.実施内容（販促）'!D6="事業中止","",'⑥4.実施内容（販促）'!E6))</f>
        <v/>
      </c>
      <c r="E6" s="749" t="str">
        <f>IF('⑥4.実施内容（販促）'!B6="","",IF('⑥4.実施内容（販促）'!D6="事業中止","",'⑥4.実施内容（販促）'!F6))</f>
        <v/>
      </c>
      <c r="F6" s="1645"/>
      <c r="G6" s="1645"/>
      <c r="H6" s="1645"/>
      <c r="I6" s="1645"/>
      <c r="J6" s="1646"/>
    </row>
    <row r="7" spans="1:14" ht="42" customHeight="1">
      <c r="B7" s="228" t="str">
        <f>IF('⑥4.実施内容（販促）'!B7="","",'⑥4.実施内容（販促）'!B7)</f>
        <v/>
      </c>
      <c r="C7" s="199" t="str">
        <f>IF('⑥4.実施内容（販促）'!B7="","",IF('⑥4.実施内容（販促）'!D7="事業中止","事業中止",'⑥4.実施内容（販促）'!C7))</f>
        <v/>
      </c>
      <c r="D7" s="749" t="str">
        <f>IF('⑥4.実施内容（販促）'!B7="","",IF('⑥4.実施内容（販促）'!D7="事業中止","",'⑥4.実施内容（販促）'!E7))</f>
        <v/>
      </c>
      <c r="E7" s="749" t="str">
        <f>IF('⑥4.実施内容（販促）'!B7="","",IF('⑥4.実施内容（販促）'!D7="事業中止","",'⑥4.実施内容（販促）'!F7))</f>
        <v/>
      </c>
      <c r="F7" s="1645"/>
      <c r="G7" s="1645"/>
      <c r="H7" s="1645"/>
      <c r="I7" s="1645"/>
      <c r="J7" s="1646"/>
    </row>
    <row r="8" spans="1:14" ht="42" customHeight="1">
      <c r="B8" s="228" t="str">
        <f>IF('⑥4.実施内容（販促）'!B8="","",'⑥4.実施内容（販促）'!B8)</f>
        <v/>
      </c>
      <c r="C8" s="199" t="str">
        <f>IF('⑥4.実施内容（販促）'!B8="","",IF('⑥4.実施内容（販促）'!D8="事業中止","事業中止",'⑥4.実施内容（販促）'!C8))</f>
        <v/>
      </c>
      <c r="D8" s="749" t="str">
        <f>IF('⑥4.実施内容（販促）'!B8="","",IF('⑥4.実施内容（販促）'!D8="事業中止","",'⑥4.実施内容（販促）'!E8))</f>
        <v/>
      </c>
      <c r="E8" s="749" t="str">
        <f>IF('⑥4.実施内容（販促）'!B8="","",IF('⑥4.実施内容（販促）'!D8="事業中止","",'⑥4.実施内容（販促）'!F8))</f>
        <v/>
      </c>
      <c r="F8" s="1645"/>
      <c r="G8" s="1645"/>
      <c r="H8" s="1645"/>
      <c r="I8" s="1645"/>
      <c r="J8" s="1646"/>
    </row>
    <row r="9" spans="1:14" ht="42" customHeight="1">
      <c r="B9" s="228" t="str">
        <f>IF('⑥4.実施内容（販促）'!B9="","",'⑥4.実施内容（販促）'!B9)</f>
        <v/>
      </c>
      <c r="C9" s="199" t="str">
        <f>IF('⑥4.実施内容（販促）'!B9="","",IF('⑥4.実施内容（販促）'!D9="事業中止","事業中止",'⑥4.実施内容（販促）'!C9))</f>
        <v/>
      </c>
      <c r="D9" s="749" t="str">
        <f>IF('⑥4.実施内容（販促）'!B9="","",IF('⑥4.実施内容（販促）'!D9="事業中止","",'⑥4.実施内容（販促）'!E9))</f>
        <v/>
      </c>
      <c r="E9" s="749" t="str">
        <f>IF('⑥4.実施内容（販促）'!B9="","",IF('⑥4.実施内容（販促）'!D9="事業中止","",'⑥4.実施内容（販促）'!F9))</f>
        <v/>
      </c>
      <c r="F9" s="1645"/>
      <c r="G9" s="1645"/>
      <c r="H9" s="1645"/>
      <c r="I9" s="1645"/>
      <c r="J9" s="1646"/>
    </row>
    <row r="10" spans="1:14" ht="42" customHeight="1">
      <c r="B10" s="228" t="str">
        <f>IF('⑥4.実施内容（販促）'!B10="","",'⑥4.実施内容（販促）'!B10)</f>
        <v/>
      </c>
      <c r="C10" s="199" t="str">
        <f>IF('⑥4.実施内容（販促）'!B10="","",IF('⑥4.実施内容（販促）'!D10="事業中止","事業中止",'⑥4.実施内容（販促）'!C10))</f>
        <v/>
      </c>
      <c r="D10" s="749" t="str">
        <f>IF('⑥4.実施内容（販促）'!B10="","",IF('⑥4.実施内容（販促）'!D10="事業中止","",'⑥4.実施内容（販促）'!E10))</f>
        <v/>
      </c>
      <c r="E10" s="749" t="str">
        <f>IF('⑥4.実施内容（販促）'!B10="","",IF('⑥4.実施内容（販促）'!D10="事業中止","",'⑥4.実施内容（販促）'!F10))</f>
        <v/>
      </c>
      <c r="F10" s="1645"/>
      <c r="G10" s="1645"/>
      <c r="H10" s="1645"/>
      <c r="I10" s="1645"/>
      <c r="J10" s="1646"/>
    </row>
    <row r="11" spans="1:14" ht="42" customHeight="1">
      <c r="B11" s="228" t="str">
        <f>IF('⑥4.実施内容（販促）'!B11="","",'⑥4.実施内容（販促）'!B11)</f>
        <v/>
      </c>
      <c r="C11" s="199" t="str">
        <f>IF('⑥4.実施内容（販促）'!B11="","",IF('⑥4.実施内容（販促）'!D11="事業中止","事業中止",'⑥4.実施内容（販促）'!C11))</f>
        <v/>
      </c>
      <c r="D11" s="749" t="str">
        <f>IF('⑥4.実施内容（販促）'!B11="","",IF('⑥4.実施内容（販促）'!D11="事業中止","",'⑥4.実施内容（販促）'!E11))</f>
        <v/>
      </c>
      <c r="E11" s="749" t="str">
        <f>IF('⑥4.実施内容（販促）'!B11="","",IF('⑥4.実施内容（販促）'!D11="事業中止","",'⑥4.実施内容（販促）'!F11))</f>
        <v/>
      </c>
      <c r="F11" s="1645"/>
      <c r="G11" s="1645"/>
      <c r="H11" s="1645"/>
      <c r="I11" s="1645"/>
      <c r="J11" s="1646"/>
    </row>
    <row r="12" spans="1:14" ht="42" customHeight="1">
      <c r="B12" s="228" t="str">
        <f>IF('⑥4.実施内容（販促）'!B12="","",'⑥4.実施内容（販促）'!B12)</f>
        <v/>
      </c>
      <c r="C12" s="199" t="str">
        <f>IF('⑥4.実施内容（販促）'!B12="","",IF('⑥4.実施内容（販促）'!D12="事業中止","事業中止",'⑥4.実施内容（販促）'!C12))</f>
        <v/>
      </c>
      <c r="D12" s="749" t="str">
        <f>IF('⑥4.実施内容（販促）'!B12="","",IF('⑥4.実施内容（販促）'!D12="事業中止","",'⑥4.実施内容（販促）'!E12))</f>
        <v/>
      </c>
      <c r="E12" s="749" t="str">
        <f>IF('⑥4.実施内容（販促）'!B12="","",IF('⑥4.実施内容（販促）'!D12="事業中止","",'⑥4.実施内容（販促）'!F12))</f>
        <v/>
      </c>
      <c r="F12" s="1645"/>
      <c r="G12" s="1645"/>
      <c r="H12" s="1645"/>
      <c r="I12" s="1645"/>
      <c r="J12" s="1646"/>
    </row>
    <row r="13" spans="1:14" ht="42" customHeight="1">
      <c r="B13" s="228" t="str">
        <f>IF('⑥4.実施内容（販促）'!B13="","",'⑥4.実施内容（販促）'!B13)</f>
        <v/>
      </c>
      <c r="C13" s="199" t="str">
        <f>IF('⑥4.実施内容（販促）'!B13="","",IF('⑥4.実施内容（販促）'!D13="事業中止","事業中止",'⑥4.実施内容（販促）'!C13))</f>
        <v/>
      </c>
      <c r="D13" s="749" t="str">
        <f>IF('⑥4.実施内容（販促）'!B13="","",IF('⑥4.実施内容（販促）'!D13="事業中止","",'⑥4.実施内容（販促）'!E13))</f>
        <v/>
      </c>
      <c r="E13" s="749" t="str">
        <f>IF('⑥4.実施内容（販促）'!B13="","",IF('⑥4.実施内容（販促）'!D13="事業中止","",'⑥4.実施内容（販促）'!F13))</f>
        <v/>
      </c>
      <c r="F13" s="1645"/>
      <c r="G13" s="1645"/>
      <c r="H13" s="1645"/>
      <c r="I13" s="1645"/>
      <c r="J13" s="1646"/>
    </row>
    <row r="14" spans="1:14" ht="42" customHeight="1" thickBot="1">
      <c r="B14" s="229" t="str">
        <f>IF('⑥4.実施内容（販促）'!B14="","",'⑥4.実施内容（販促）'!B14)</f>
        <v/>
      </c>
      <c r="C14" s="200" t="str">
        <f>IF('⑥4.実施内容（販促）'!B14="","",IF('⑥4.実施内容（販促）'!D14="事業中止","事業中止",'⑥4.実施内容（販促）'!C14))</f>
        <v/>
      </c>
      <c r="D14" s="750" t="str">
        <f>IF('⑥4.実施内容（販促）'!B14="","",IF('⑥4.実施内容（販促）'!D14="事業中止","",'⑥4.実施内容（販促）'!E14))</f>
        <v/>
      </c>
      <c r="E14" s="750" t="str">
        <f>IF('⑥4.実施内容（販促）'!B14="","",IF('⑥4.実施内容（販促）'!D14="事業中止","",'⑥4.実施内容（販促）'!F14))</f>
        <v/>
      </c>
      <c r="F14" s="1642"/>
      <c r="G14" s="1642"/>
      <c r="H14" s="1642"/>
      <c r="I14" s="1642"/>
      <c r="J14" s="1643"/>
    </row>
    <row r="15" spans="1:14" ht="42" customHeight="1">
      <c r="B15" s="227" t="str">
        <f>IF('⑥4.実施内容（販促）'!B15="","",'⑥4.実施内容（販促）'!B15)</f>
        <v/>
      </c>
      <c r="C15" s="201" t="str">
        <f>IF('⑥4.実施内容（販促）'!B15="","",IF('⑥4.実施内容（販促）'!D15="事業中止","事業中止",'⑥4.実施内容（販促）'!C15))</f>
        <v/>
      </c>
      <c r="D15" s="751" t="str">
        <f>IF('⑥4.実施内容（販促）'!B15="","",IF('⑥4.実施内容（販促）'!D15="事業中止","",'⑥4.実施内容（販促）'!E15))</f>
        <v/>
      </c>
      <c r="E15" s="751" t="str">
        <f>IF('⑥4.実施内容（販促）'!B15="","",IF('⑥4.実施内容（販促）'!D15="事業中止","",'⑥4.実施内容（販促）'!F15))</f>
        <v/>
      </c>
      <c r="F15" s="1647"/>
      <c r="G15" s="1647"/>
      <c r="H15" s="1647"/>
      <c r="I15" s="1647"/>
      <c r="J15" s="1648"/>
    </row>
    <row r="16" spans="1:14" ht="42" customHeight="1">
      <c r="B16" s="228" t="str">
        <f>IF('⑥4.実施内容（販促）'!B16="","",'⑥4.実施内容（販促）'!B16)</f>
        <v/>
      </c>
      <c r="C16" s="199" t="str">
        <f>IF('⑥4.実施内容（販促）'!B16="","",IF('⑥4.実施内容（販促）'!D16="事業中止","事業中止",'⑥4.実施内容（販促）'!C16))</f>
        <v/>
      </c>
      <c r="D16" s="749" t="str">
        <f>IF('⑥4.実施内容（販促）'!B16="","",IF('⑥4.実施内容（販促）'!D16="事業中止","",'⑥4.実施内容（販促）'!E16))</f>
        <v/>
      </c>
      <c r="E16" s="749" t="str">
        <f>IF('⑥4.実施内容（販促）'!B16="","",IF('⑥4.実施内容（販促）'!D16="事業中止","",'⑥4.実施内容（販促）'!F16))</f>
        <v/>
      </c>
      <c r="F16" s="1645"/>
      <c r="G16" s="1645"/>
      <c r="H16" s="1645"/>
      <c r="I16" s="1645"/>
      <c r="J16" s="1646"/>
    </row>
    <row r="17" spans="2:10" ht="42" customHeight="1">
      <c r="B17" s="228" t="str">
        <f>IF('⑥4.実施内容（販促）'!B17="","",'⑥4.実施内容（販促）'!B17)</f>
        <v/>
      </c>
      <c r="C17" s="199" t="str">
        <f>IF('⑥4.実施内容（販促）'!B17="","",IF('⑥4.実施内容（販促）'!D17="事業中止","事業中止",'⑥4.実施内容（販促）'!C17))</f>
        <v/>
      </c>
      <c r="D17" s="749" t="str">
        <f>IF('⑥4.実施内容（販促）'!B17="","",IF('⑥4.実施内容（販促）'!D17="事業中止","",'⑥4.実施内容（販促）'!E17))</f>
        <v/>
      </c>
      <c r="E17" s="749" t="str">
        <f>IF('⑥4.実施内容（販促）'!B17="","",IF('⑥4.実施内容（販促）'!D17="事業中止","",'⑥4.実施内容（販促）'!F17))</f>
        <v/>
      </c>
      <c r="F17" s="1645"/>
      <c r="G17" s="1645"/>
      <c r="H17" s="1645"/>
      <c r="I17" s="1645"/>
      <c r="J17" s="1646"/>
    </row>
    <row r="18" spans="2:10" ht="42" customHeight="1">
      <c r="B18" s="228" t="str">
        <f>IF('⑥4.実施内容（販促）'!B18="","",'⑥4.実施内容（販促）'!B18)</f>
        <v/>
      </c>
      <c r="C18" s="199" t="str">
        <f>IF('⑥4.実施内容（販促）'!B18="","",IF('⑥4.実施内容（販促）'!D18="事業中止","事業中止",'⑥4.実施内容（販促）'!C18))</f>
        <v/>
      </c>
      <c r="D18" s="749" t="str">
        <f>IF('⑥4.実施内容（販促）'!B18="","",IF('⑥4.実施内容（販促）'!D18="事業中止","",'⑥4.実施内容（販促）'!E18))</f>
        <v/>
      </c>
      <c r="E18" s="749" t="str">
        <f>IF('⑥4.実施内容（販促）'!B18="","",IF('⑥4.実施内容（販促）'!D18="事業中止","",'⑥4.実施内容（販促）'!F18))</f>
        <v/>
      </c>
      <c r="F18" s="1645"/>
      <c r="G18" s="1645"/>
      <c r="H18" s="1645"/>
      <c r="I18" s="1645"/>
      <c r="J18" s="1646"/>
    </row>
    <row r="19" spans="2:10" ht="42" customHeight="1">
      <c r="B19" s="228" t="str">
        <f>IF('⑥4.実施内容（販促）'!B19="","",'⑥4.実施内容（販促）'!B19)</f>
        <v/>
      </c>
      <c r="C19" s="199" t="str">
        <f>IF('⑥4.実施内容（販促）'!B19="","",IF('⑥4.実施内容（販促）'!D19="事業中止","事業中止",'⑥4.実施内容（販促）'!C19))</f>
        <v/>
      </c>
      <c r="D19" s="749" t="str">
        <f>IF('⑥4.実施内容（販促）'!B19="","",IF('⑥4.実施内容（販促）'!D19="事業中止","",'⑥4.実施内容（販促）'!E19))</f>
        <v/>
      </c>
      <c r="E19" s="749" t="str">
        <f>IF('⑥4.実施内容（販促）'!B19="","",IF('⑥4.実施内容（販促）'!D19="事業中止","",'⑥4.実施内容（販促）'!F19))</f>
        <v/>
      </c>
      <c r="F19" s="1645"/>
      <c r="G19" s="1645"/>
      <c r="H19" s="1645"/>
      <c r="I19" s="1645"/>
      <c r="J19" s="1646"/>
    </row>
    <row r="20" spans="2:10" ht="42" customHeight="1">
      <c r="B20" s="228" t="str">
        <f>IF('⑥4.実施内容（販促）'!B20="","",'⑥4.実施内容（販促）'!B20)</f>
        <v/>
      </c>
      <c r="C20" s="199" t="str">
        <f>IF('⑥4.実施内容（販促）'!B20="","",IF('⑥4.実施内容（販促）'!D20="事業中止","事業中止",'⑥4.実施内容（販促）'!C20))</f>
        <v/>
      </c>
      <c r="D20" s="749" t="str">
        <f>IF('⑥4.実施内容（販促）'!B20="","",IF('⑥4.実施内容（販促）'!D20="事業中止","",'⑥4.実施内容（販促）'!E20))</f>
        <v/>
      </c>
      <c r="E20" s="749" t="str">
        <f>IF('⑥4.実施内容（販促）'!B20="","",IF('⑥4.実施内容（販促）'!D20="事業中止","",'⑥4.実施内容（販促）'!F20))</f>
        <v/>
      </c>
      <c r="F20" s="1645"/>
      <c r="G20" s="1645"/>
      <c r="H20" s="1645"/>
      <c r="I20" s="1645"/>
      <c r="J20" s="1646"/>
    </row>
    <row r="21" spans="2:10" ht="42" customHeight="1">
      <c r="B21" s="228" t="str">
        <f>IF('⑥4.実施内容（販促）'!B21="","",'⑥4.実施内容（販促）'!B21)</f>
        <v/>
      </c>
      <c r="C21" s="199" t="str">
        <f>IF('⑥4.実施内容（販促）'!B21="","",IF('⑥4.実施内容（販促）'!D21="事業中止","事業中止",'⑥4.実施内容（販促）'!C21))</f>
        <v/>
      </c>
      <c r="D21" s="749" t="str">
        <f>IF('⑥4.実施内容（販促）'!B21="","",IF('⑥4.実施内容（販促）'!D21="事業中止","",'⑥4.実施内容（販促）'!E21))</f>
        <v/>
      </c>
      <c r="E21" s="749" t="str">
        <f>IF('⑥4.実施内容（販促）'!B21="","",IF('⑥4.実施内容（販促）'!D21="事業中止","",'⑥4.実施内容（販促）'!F21))</f>
        <v/>
      </c>
      <c r="F21" s="1645"/>
      <c r="G21" s="1645"/>
      <c r="H21" s="1645"/>
      <c r="I21" s="1645"/>
      <c r="J21" s="1646"/>
    </row>
    <row r="22" spans="2:10" ht="42" customHeight="1">
      <c r="B22" s="228" t="str">
        <f>IF('⑥4.実施内容（販促）'!B22="","",'⑥4.実施内容（販促）'!B22)</f>
        <v/>
      </c>
      <c r="C22" s="199" t="str">
        <f>IF('⑥4.実施内容（販促）'!B22="","",IF('⑥4.実施内容（販促）'!D22="事業中止","事業中止",'⑥4.実施内容（販促）'!C22))</f>
        <v/>
      </c>
      <c r="D22" s="749" t="str">
        <f>IF('⑥4.実施内容（販促）'!B22="","",IF('⑥4.実施内容（販促）'!D22="事業中止","",'⑥4.実施内容（販促）'!E22))</f>
        <v/>
      </c>
      <c r="E22" s="749" t="str">
        <f>IF('⑥4.実施内容（販促）'!B22="","",IF('⑥4.実施内容（販促）'!D22="事業中止","",'⑥4.実施内容（販促）'!F22))</f>
        <v/>
      </c>
      <c r="F22" s="1645"/>
      <c r="G22" s="1645"/>
      <c r="H22" s="1645"/>
      <c r="I22" s="1645"/>
      <c r="J22" s="1646"/>
    </row>
    <row r="23" spans="2:10" ht="42" customHeight="1">
      <c r="B23" s="228" t="str">
        <f>IF('⑥4.実施内容（販促）'!B23="","",'⑥4.実施内容（販促）'!B23)</f>
        <v/>
      </c>
      <c r="C23" s="199" t="str">
        <f>IF('⑥4.実施内容（販促）'!B23="","",IF('⑥4.実施内容（販促）'!D23="事業中止","事業中止",'⑥4.実施内容（販促）'!C23))</f>
        <v/>
      </c>
      <c r="D23" s="749" t="str">
        <f>IF('⑥4.実施内容（販促）'!B23="","",IF('⑥4.実施内容（販促）'!D23="事業中止","",'⑥4.実施内容（販促）'!E23))</f>
        <v/>
      </c>
      <c r="E23" s="749" t="str">
        <f>IF('⑥4.実施内容（販促）'!B23="","",IF('⑥4.実施内容（販促）'!D23="事業中止","",'⑥4.実施内容（販促）'!F23))</f>
        <v/>
      </c>
      <c r="F23" s="1645"/>
      <c r="G23" s="1645"/>
      <c r="H23" s="1645"/>
      <c r="I23" s="1645"/>
      <c r="J23" s="1646"/>
    </row>
    <row r="24" spans="2:10" ht="42" customHeight="1" thickBot="1">
      <c r="B24" s="229" t="str">
        <f>IF('⑥4.実施内容（販促）'!B24="","",'⑥4.実施内容（販促）'!B24)</f>
        <v/>
      </c>
      <c r="C24" s="200" t="str">
        <f>IF('⑥4.実施内容（販促）'!B24="","",IF('⑥4.実施内容（販促）'!D24="事業中止","事業中止",'⑥4.実施内容（販促）'!C24))</f>
        <v/>
      </c>
      <c r="D24" s="750" t="str">
        <f>IF('⑥4.実施内容（販促）'!B24="","",IF('⑥4.実施内容（販促）'!D24="事業中止","",'⑥4.実施内容（販促）'!E24))</f>
        <v/>
      </c>
      <c r="E24" s="750" t="str">
        <f>IF('⑥4.実施内容（販促）'!B24="","",IF('⑥4.実施内容（販促）'!D24="事業中止","",'⑥4.実施内容（販促）'!F24))</f>
        <v/>
      </c>
      <c r="F24" s="1642"/>
      <c r="G24" s="1642"/>
      <c r="H24" s="1642"/>
      <c r="I24" s="1642"/>
      <c r="J24" s="1643"/>
    </row>
    <row r="25" spans="2:10" ht="42" customHeight="1">
      <c r="B25" s="227" t="str">
        <f>IF('⑥4.実施内容（販促）'!B25="","",'⑥4.実施内容（販促）'!B25)</f>
        <v/>
      </c>
      <c r="C25" s="201" t="str">
        <f>IF('⑥4.実施内容（販促）'!B25="","",IF('⑥4.実施内容（販促）'!D25="事業中止","事業中止",'⑥4.実施内容（販促）'!C25))</f>
        <v/>
      </c>
      <c r="D25" s="751" t="str">
        <f>IF('⑥4.実施内容（販促）'!B25="","",IF('⑥4.実施内容（販促）'!D25="事業中止","",'⑥4.実施内容（販促）'!E25))</f>
        <v/>
      </c>
      <c r="E25" s="751" t="str">
        <f>IF('⑥4.実施内容（販促）'!B25="","",IF('⑥4.実施内容（販促）'!D25="事業中止","",'⑥4.実施内容（販促）'!F25))</f>
        <v/>
      </c>
      <c r="F25" s="1647"/>
      <c r="G25" s="1647"/>
      <c r="H25" s="1647"/>
      <c r="I25" s="1647"/>
      <c r="J25" s="1648"/>
    </row>
    <row r="26" spans="2:10" ht="42" customHeight="1">
      <c r="B26" s="228" t="str">
        <f>IF('⑥4.実施内容（販促）'!B26="","",'⑥4.実施内容（販促）'!B26)</f>
        <v/>
      </c>
      <c r="C26" s="199" t="str">
        <f>IF('⑥4.実施内容（販促）'!B26="","",IF('⑥4.実施内容（販促）'!D26="事業中止","事業中止",'⑥4.実施内容（販促）'!C26))</f>
        <v/>
      </c>
      <c r="D26" s="749" t="str">
        <f>IF('⑥4.実施内容（販促）'!B26="","",IF('⑥4.実施内容（販促）'!D26="事業中止","",'⑥4.実施内容（販促）'!E26))</f>
        <v/>
      </c>
      <c r="E26" s="749" t="str">
        <f>IF('⑥4.実施内容（販促）'!B26="","",IF('⑥4.実施内容（販促）'!D26="事業中止","",'⑥4.実施内容（販促）'!F26))</f>
        <v/>
      </c>
      <c r="F26" s="1645"/>
      <c r="G26" s="1645"/>
      <c r="H26" s="1645"/>
      <c r="I26" s="1645"/>
      <c r="J26" s="1646"/>
    </row>
    <row r="27" spans="2:10" ht="42" customHeight="1">
      <c r="B27" s="228" t="str">
        <f>IF('⑥4.実施内容（販促）'!B27="","",'⑥4.実施内容（販促）'!B27)</f>
        <v/>
      </c>
      <c r="C27" s="199" t="str">
        <f>IF('⑥4.実施内容（販促）'!B27="","",IF('⑥4.実施内容（販促）'!D27="事業中止","事業中止",'⑥4.実施内容（販促）'!C27))</f>
        <v/>
      </c>
      <c r="D27" s="749" t="str">
        <f>IF('⑥4.実施内容（販促）'!B27="","",IF('⑥4.実施内容（販促）'!D27="事業中止","",'⑥4.実施内容（販促）'!E27))</f>
        <v/>
      </c>
      <c r="E27" s="749" t="str">
        <f>IF('⑥4.実施内容（販促）'!B27="","",IF('⑥4.実施内容（販促）'!D27="事業中止","",'⑥4.実施内容（販促）'!F27))</f>
        <v/>
      </c>
      <c r="F27" s="1645"/>
      <c r="G27" s="1645"/>
      <c r="H27" s="1645"/>
      <c r="I27" s="1645"/>
      <c r="J27" s="1646"/>
    </row>
    <row r="28" spans="2:10" ht="42" customHeight="1">
      <c r="B28" s="228" t="str">
        <f>IF('⑥4.実施内容（販促）'!B28="","",'⑥4.実施内容（販促）'!B28)</f>
        <v/>
      </c>
      <c r="C28" s="199" t="str">
        <f>IF('⑥4.実施内容（販促）'!B28="","",IF('⑥4.実施内容（販促）'!D28="事業中止","事業中止",'⑥4.実施内容（販促）'!C28))</f>
        <v/>
      </c>
      <c r="D28" s="749" t="str">
        <f>IF('⑥4.実施内容（販促）'!B28="","",IF('⑥4.実施内容（販促）'!D28="事業中止","",'⑥4.実施内容（販促）'!E28))</f>
        <v/>
      </c>
      <c r="E28" s="749" t="str">
        <f>IF('⑥4.実施内容（販促）'!B28="","",IF('⑥4.実施内容（販促）'!D28="事業中止","",'⑥4.実施内容（販促）'!F28))</f>
        <v/>
      </c>
      <c r="F28" s="1645"/>
      <c r="G28" s="1645"/>
      <c r="H28" s="1645"/>
      <c r="I28" s="1645"/>
      <c r="J28" s="1646"/>
    </row>
    <row r="29" spans="2:10" ht="42" customHeight="1">
      <c r="B29" s="228" t="str">
        <f>IF('⑥4.実施内容（販促）'!B29="","",'⑥4.実施内容（販促）'!B29)</f>
        <v/>
      </c>
      <c r="C29" s="199" t="str">
        <f>IF('⑥4.実施内容（販促）'!B29="","",IF('⑥4.実施内容（販促）'!D29="事業中止","事業中止",'⑥4.実施内容（販促）'!C29))</f>
        <v/>
      </c>
      <c r="D29" s="749" t="str">
        <f>IF('⑥4.実施内容（販促）'!B29="","",IF('⑥4.実施内容（販促）'!D29="事業中止","",'⑥4.実施内容（販促）'!E29))</f>
        <v/>
      </c>
      <c r="E29" s="749" t="str">
        <f>IF('⑥4.実施内容（販促）'!B29="","",IF('⑥4.実施内容（販促）'!D29="事業中止","",'⑥4.実施内容（販促）'!F29))</f>
        <v/>
      </c>
      <c r="F29" s="1645"/>
      <c r="G29" s="1645"/>
      <c r="H29" s="1645"/>
      <c r="I29" s="1645"/>
      <c r="J29" s="1646"/>
    </row>
    <row r="30" spans="2:10" ht="42" customHeight="1">
      <c r="B30" s="228" t="str">
        <f>IF('⑥4.実施内容（販促）'!B30="","",'⑥4.実施内容（販促）'!B30)</f>
        <v/>
      </c>
      <c r="C30" s="199" t="str">
        <f>IF('⑥4.実施内容（販促）'!B30="","",IF('⑥4.実施内容（販促）'!D30="事業中止","事業中止",'⑥4.実施内容（販促）'!C30))</f>
        <v/>
      </c>
      <c r="D30" s="749" t="str">
        <f>IF('⑥4.実施内容（販促）'!B30="","",IF('⑥4.実施内容（販促）'!D30="事業中止","",'⑥4.実施内容（販促）'!E30))</f>
        <v/>
      </c>
      <c r="E30" s="749" t="str">
        <f>IF('⑥4.実施内容（販促）'!B30="","",IF('⑥4.実施内容（販促）'!D30="事業中止","",'⑥4.実施内容（販促）'!F30))</f>
        <v/>
      </c>
      <c r="F30" s="1645"/>
      <c r="G30" s="1645"/>
      <c r="H30" s="1645"/>
      <c r="I30" s="1645"/>
      <c r="J30" s="1646"/>
    </row>
    <row r="31" spans="2:10" ht="42" customHeight="1">
      <c r="B31" s="228" t="str">
        <f>IF('⑥4.実施内容（販促）'!B31="","",'⑥4.実施内容（販促）'!B31)</f>
        <v/>
      </c>
      <c r="C31" s="199" t="str">
        <f>IF('⑥4.実施内容（販促）'!B31="","",IF('⑥4.実施内容（販促）'!D31="事業中止","事業中止",'⑥4.実施内容（販促）'!C31))</f>
        <v/>
      </c>
      <c r="D31" s="749" t="str">
        <f>IF('⑥4.実施内容（販促）'!B31="","",IF('⑥4.実施内容（販促）'!D31="事業中止","",'⑥4.実施内容（販促）'!E31))</f>
        <v/>
      </c>
      <c r="E31" s="749" t="str">
        <f>IF('⑥4.実施内容（販促）'!B31="","",IF('⑥4.実施内容（販促）'!D31="事業中止","",'⑥4.実施内容（販促）'!F31))</f>
        <v/>
      </c>
      <c r="F31" s="1645"/>
      <c r="G31" s="1645"/>
      <c r="H31" s="1645"/>
      <c r="I31" s="1645"/>
      <c r="J31" s="1646"/>
    </row>
    <row r="32" spans="2:10" ht="42" customHeight="1">
      <c r="B32" s="228" t="str">
        <f>IF('⑥4.実施内容（販促）'!B32="","",'⑥4.実施内容（販促）'!B32)</f>
        <v/>
      </c>
      <c r="C32" s="199" t="str">
        <f>IF('⑥4.実施内容（販促）'!B32="","",IF('⑥4.実施内容（販促）'!D32="事業中止","事業中止",'⑥4.実施内容（販促）'!C32))</f>
        <v/>
      </c>
      <c r="D32" s="749" t="str">
        <f>IF('⑥4.実施内容（販促）'!B32="","",IF('⑥4.実施内容（販促）'!D32="事業中止","",'⑥4.実施内容（販促）'!E32))</f>
        <v/>
      </c>
      <c r="E32" s="749" t="str">
        <f>IF('⑥4.実施内容（販促）'!B32="","",IF('⑥4.実施内容（販促）'!D32="事業中止","",'⑥4.実施内容（販促）'!F32))</f>
        <v/>
      </c>
      <c r="F32" s="1645"/>
      <c r="G32" s="1645"/>
      <c r="H32" s="1645"/>
      <c r="I32" s="1645"/>
      <c r="J32" s="1646"/>
    </row>
    <row r="33" spans="2:10" ht="42" customHeight="1">
      <c r="B33" s="228" t="str">
        <f>IF('⑥4.実施内容（販促）'!B33="","",'⑥4.実施内容（販促）'!B33)</f>
        <v/>
      </c>
      <c r="C33" s="199" t="str">
        <f>IF('⑥4.実施内容（販促）'!B33="","",IF('⑥4.実施内容（販促）'!D33="事業中止","事業中止",'⑥4.実施内容（販促）'!C33))</f>
        <v/>
      </c>
      <c r="D33" s="749" t="str">
        <f>IF('⑥4.実施内容（販促）'!B33="","",IF('⑥4.実施内容（販促）'!D33="事業中止","",'⑥4.実施内容（販促）'!E33))</f>
        <v/>
      </c>
      <c r="E33" s="749" t="str">
        <f>IF('⑥4.実施内容（販促）'!B33="","",IF('⑥4.実施内容（販促）'!D33="事業中止","",'⑥4.実施内容（販促）'!F33))</f>
        <v/>
      </c>
      <c r="F33" s="1645"/>
      <c r="G33" s="1645"/>
      <c r="H33" s="1645"/>
      <c r="I33" s="1645"/>
      <c r="J33" s="1646"/>
    </row>
    <row r="34" spans="2:10" ht="42" customHeight="1" thickBot="1">
      <c r="B34" s="229" t="str">
        <f>IF('⑥4.実施内容（販促）'!B34="","",'⑥4.実施内容（販促）'!B34)</f>
        <v/>
      </c>
      <c r="C34" s="200" t="str">
        <f>IF('⑥4.実施内容（販促）'!B34="","",IF('⑥4.実施内容（販促）'!D34="事業中止","事業中止",'⑥4.実施内容（販促）'!C34))</f>
        <v/>
      </c>
      <c r="D34" s="750" t="str">
        <f>IF('⑥4.実施内容（販促）'!B34="","",IF('⑥4.実施内容（販促）'!D34="事業中止","",'⑥4.実施内容（販促）'!E34))</f>
        <v/>
      </c>
      <c r="E34" s="750" t="str">
        <f>IF('⑥4.実施内容（販促）'!B34="","",IF('⑥4.実施内容（販促）'!D34="事業中止","",'⑥4.実施内容（販促）'!F34))</f>
        <v/>
      </c>
      <c r="F34" s="1642"/>
      <c r="G34" s="1642"/>
      <c r="H34" s="1642"/>
      <c r="I34" s="1642"/>
      <c r="J34" s="1643"/>
    </row>
    <row r="35" spans="2:10" ht="42" customHeight="1">
      <c r="B35" s="227" t="str">
        <f>IF('⑥4.実施内容（販促）'!B35="","",'⑥4.実施内容（販促）'!B35)</f>
        <v/>
      </c>
      <c r="C35" s="201" t="str">
        <f>IF('⑥4.実施内容（販促）'!B35="","",IF('⑥4.実施内容（販促）'!D35="事業中止","事業中止",'⑥4.実施内容（販促）'!C35))</f>
        <v/>
      </c>
      <c r="D35" s="751" t="str">
        <f>IF('⑥4.実施内容（販促）'!B35="","",IF('⑥4.実施内容（販促）'!D35="事業中止","",'⑥4.実施内容（販促）'!E35))</f>
        <v/>
      </c>
      <c r="E35" s="751" t="str">
        <f>IF('⑥4.実施内容（販促）'!B35="","",IF('⑥4.実施内容（販促）'!D35="事業中止","",'⑥4.実施内容（販促）'!F35))</f>
        <v/>
      </c>
      <c r="F35" s="1647"/>
      <c r="G35" s="1647"/>
      <c r="H35" s="1647"/>
      <c r="I35" s="1647"/>
      <c r="J35" s="1648"/>
    </row>
    <row r="36" spans="2:10" ht="42" customHeight="1">
      <c r="B36" s="228" t="str">
        <f>IF('⑥4.実施内容（販促）'!B36="","",'⑥4.実施内容（販促）'!B36)</f>
        <v/>
      </c>
      <c r="C36" s="199" t="str">
        <f>IF('⑥4.実施内容（販促）'!B36="","",IF('⑥4.実施内容（販促）'!D36="事業中止","事業中止",'⑥4.実施内容（販促）'!C36))</f>
        <v/>
      </c>
      <c r="D36" s="749" t="str">
        <f>IF('⑥4.実施内容（販促）'!B36="","",IF('⑥4.実施内容（販促）'!D36="事業中止","",'⑥4.実施内容（販促）'!E36))</f>
        <v/>
      </c>
      <c r="E36" s="749" t="str">
        <f>IF('⑥4.実施内容（販促）'!B36="","",IF('⑥4.実施内容（販促）'!D36="事業中止","",'⑥4.実施内容（販促）'!F36))</f>
        <v/>
      </c>
      <c r="F36" s="1645"/>
      <c r="G36" s="1645"/>
      <c r="H36" s="1645"/>
      <c r="I36" s="1645"/>
      <c r="J36" s="1646"/>
    </row>
    <row r="37" spans="2:10" ht="42" customHeight="1">
      <c r="B37" s="228" t="str">
        <f>IF('⑥4.実施内容（販促）'!B37="","",'⑥4.実施内容（販促）'!B37)</f>
        <v/>
      </c>
      <c r="C37" s="199" t="str">
        <f>IF('⑥4.実施内容（販促）'!B37="","",IF('⑥4.実施内容（販促）'!D37="事業中止","事業中止",'⑥4.実施内容（販促）'!C37))</f>
        <v/>
      </c>
      <c r="D37" s="749" t="str">
        <f>IF('⑥4.実施内容（販促）'!B37="","",IF('⑥4.実施内容（販促）'!D37="事業中止","",'⑥4.実施内容（販促）'!E37))</f>
        <v/>
      </c>
      <c r="E37" s="749" t="str">
        <f>IF('⑥4.実施内容（販促）'!B37="","",IF('⑥4.実施内容（販促）'!D37="事業中止","",'⑥4.実施内容（販促）'!F37))</f>
        <v/>
      </c>
      <c r="F37" s="1645"/>
      <c r="G37" s="1645"/>
      <c r="H37" s="1645"/>
      <c r="I37" s="1645"/>
      <c r="J37" s="1646"/>
    </row>
    <row r="38" spans="2:10" ht="42" customHeight="1">
      <c r="B38" s="228" t="str">
        <f>IF('⑥4.実施内容（販促）'!B38="","",'⑥4.実施内容（販促）'!B38)</f>
        <v/>
      </c>
      <c r="C38" s="199" t="str">
        <f>IF('⑥4.実施内容（販促）'!B38="","",IF('⑥4.実施内容（販促）'!D38="事業中止","事業中止",'⑥4.実施内容（販促）'!C38))</f>
        <v/>
      </c>
      <c r="D38" s="749" t="str">
        <f>IF('⑥4.実施内容（販促）'!B38="","",IF('⑥4.実施内容（販促）'!D38="事業中止","",'⑥4.実施内容（販促）'!E38))</f>
        <v/>
      </c>
      <c r="E38" s="749" t="str">
        <f>IF('⑥4.実施内容（販促）'!B38="","",IF('⑥4.実施内容（販促）'!D38="事業中止","",'⑥4.実施内容（販促）'!F38))</f>
        <v/>
      </c>
      <c r="F38" s="1645"/>
      <c r="G38" s="1645"/>
      <c r="H38" s="1645"/>
      <c r="I38" s="1645"/>
      <c r="J38" s="1646"/>
    </row>
    <row r="39" spans="2:10" ht="42" customHeight="1">
      <c r="B39" s="228" t="str">
        <f>IF('⑥4.実施内容（販促）'!B39="","",'⑥4.実施内容（販促）'!B39)</f>
        <v/>
      </c>
      <c r="C39" s="199" t="str">
        <f>IF('⑥4.実施内容（販促）'!B39="","",IF('⑥4.実施内容（販促）'!D39="事業中止","事業中止",'⑥4.実施内容（販促）'!C39))</f>
        <v/>
      </c>
      <c r="D39" s="749" t="str">
        <f>IF('⑥4.実施内容（販促）'!B39="","",IF('⑥4.実施内容（販促）'!D39="事業中止","",'⑥4.実施内容（販促）'!E39))</f>
        <v/>
      </c>
      <c r="E39" s="749" t="str">
        <f>IF('⑥4.実施内容（販促）'!B39="","",IF('⑥4.実施内容（販促）'!D39="事業中止","",'⑥4.実施内容（販促）'!F39))</f>
        <v/>
      </c>
      <c r="F39" s="1645"/>
      <c r="G39" s="1645"/>
      <c r="H39" s="1645"/>
      <c r="I39" s="1645"/>
      <c r="J39" s="1646"/>
    </row>
    <row r="40" spans="2:10" ht="42" customHeight="1">
      <c r="B40" s="228" t="str">
        <f>IF('⑥4.実施内容（販促）'!B40="","",'⑥4.実施内容（販促）'!B40)</f>
        <v/>
      </c>
      <c r="C40" s="199" t="str">
        <f>IF('⑥4.実施内容（販促）'!B40="","",IF('⑥4.実施内容（販促）'!D40="事業中止","事業中止",'⑥4.実施内容（販促）'!C40))</f>
        <v/>
      </c>
      <c r="D40" s="749" t="str">
        <f>IF('⑥4.実施内容（販促）'!B40="","",IF('⑥4.実施内容（販促）'!D40="事業中止","",'⑥4.実施内容（販促）'!E40))</f>
        <v/>
      </c>
      <c r="E40" s="749" t="str">
        <f>IF('⑥4.実施内容（販促）'!B40="","",IF('⑥4.実施内容（販促）'!D40="事業中止","",'⑥4.実施内容（販促）'!F40))</f>
        <v/>
      </c>
      <c r="F40" s="1645"/>
      <c r="G40" s="1645"/>
      <c r="H40" s="1645"/>
      <c r="I40" s="1645"/>
      <c r="J40" s="1646"/>
    </row>
    <row r="41" spans="2:10" ht="42" customHeight="1">
      <c r="B41" s="228" t="str">
        <f>IF('⑥4.実施内容（販促）'!B41="","",'⑥4.実施内容（販促）'!B41)</f>
        <v/>
      </c>
      <c r="C41" s="199" t="str">
        <f>IF('⑥4.実施内容（販促）'!B41="","",IF('⑥4.実施内容（販促）'!D41="事業中止","事業中止",'⑥4.実施内容（販促）'!C41))</f>
        <v/>
      </c>
      <c r="D41" s="749" t="str">
        <f>IF('⑥4.実施内容（販促）'!B41="","",IF('⑥4.実施内容（販促）'!D41="事業中止","",'⑥4.実施内容（販促）'!E41))</f>
        <v/>
      </c>
      <c r="E41" s="749" t="str">
        <f>IF('⑥4.実施内容（販促）'!B41="","",IF('⑥4.実施内容（販促）'!D41="事業中止","",'⑥4.実施内容（販促）'!F41))</f>
        <v/>
      </c>
      <c r="F41" s="1645"/>
      <c r="G41" s="1645"/>
      <c r="H41" s="1645"/>
      <c r="I41" s="1645"/>
      <c r="J41" s="1646"/>
    </row>
    <row r="42" spans="2:10" ht="42" customHeight="1">
      <c r="B42" s="228" t="str">
        <f>IF('⑥4.実施内容（販促）'!B42="","",'⑥4.実施内容（販促）'!B42)</f>
        <v/>
      </c>
      <c r="C42" s="199" t="str">
        <f>IF('⑥4.実施内容（販促）'!B42="","",IF('⑥4.実施内容（販促）'!D42="事業中止","事業中止",'⑥4.実施内容（販促）'!C42))</f>
        <v/>
      </c>
      <c r="D42" s="749" t="str">
        <f>IF('⑥4.実施内容（販促）'!B42="","",IF('⑥4.実施内容（販促）'!D42="事業中止","",'⑥4.実施内容（販促）'!E42))</f>
        <v/>
      </c>
      <c r="E42" s="749" t="str">
        <f>IF('⑥4.実施内容（販促）'!B42="","",IF('⑥4.実施内容（販促）'!D42="事業中止","",'⑥4.実施内容（販促）'!F42))</f>
        <v/>
      </c>
      <c r="F42" s="1645"/>
      <c r="G42" s="1645"/>
      <c r="H42" s="1645"/>
      <c r="I42" s="1645"/>
      <c r="J42" s="1646"/>
    </row>
    <row r="43" spans="2:10" ht="42" customHeight="1">
      <c r="B43" s="228" t="str">
        <f>IF('⑥4.実施内容（販促）'!B43="","",'⑥4.実施内容（販促）'!B43)</f>
        <v/>
      </c>
      <c r="C43" s="199" t="str">
        <f>IF('⑥4.実施内容（販促）'!B43="","",IF('⑥4.実施内容（販促）'!D43="事業中止","事業中止",'⑥4.実施内容（販促）'!C43))</f>
        <v/>
      </c>
      <c r="D43" s="749" t="str">
        <f>IF('⑥4.実施内容（販促）'!B43="","",IF('⑥4.実施内容（販促）'!D43="事業中止","",'⑥4.実施内容（販促）'!E43))</f>
        <v/>
      </c>
      <c r="E43" s="749" t="str">
        <f>IF('⑥4.実施内容（販促）'!B43="","",IF('⑥4.実施内容（販促）'!D43="事業中止","",'⑥4.実施内容（販促）'!F43))</f>
        <v/>
      </c>
      <c r="F43" s="1645"/>
      <c r="G43" s="1645"/>
      <c r="H43" s="1645"/>
      <c r="I43" s="1645"/>
      <c r="J43" s="1646"/>
    </row>
    <row r="44" spans="2:10" ht="42" customHeight="1" thickBot="1">
      <c r="B44" s="229" t="str">
        <f>IF('⑥4.実施内容（販促）'!B44="","",'⑥4.実施内容（販促）'!B44)</f>
        <v/>
      </c>
      <c r="C44" s="200" t="str">
        <f>IF('⑥4.実施内容（販促）'!B44="","",IF('⑥4.実施内容（販促）'!D44="事業中止","事業中止",'⑥4.実施内容（販促）'!C44))</f>
        <v/>
      </c>
      <c r="D44" s="750" t="str">
        <f>IF('⑥4.実施内容（販促）'!B44="","",IF('⑥4.実施内容（販促）'!D44="事業中止","",'⑥4.実施内容（販促）'!E44))</f>
        <v/>
      </c>
      <c r="E44" s="750" t="str">
        <f>IF('⑥4.実施内容（販促）'!B44="","",IF('⑥4.実施内容（販促）'!D44="事業中止","",'⑥4.実施内容（販促）'!F44))</f>
        <v/>
      </c>
      <c r="F44" s="1642"/>
      <c r="G44" s="1642"/>
      <c r="H44" s="1642"/>
      <c r="I44" s="1642"/>
      <c r="J44" s="1643"/>
    </row>
    <row r="45" spans="2:10" ht="42" customHeight="1">
      <c r="B45" s="227" t="str">
        <f>IF('⑥4.実施内容（販促）'!B45="","",'⑥4.実施内容（販促）'!B45)</f>
        <v/>
      </c>
      <c r="C45" s="201" t="str">
        <f>IF('⑥4.実施内容（販促）'!B45="","",IF('⑥4.実施内容（販促）'!D45="事業中止","事業中止",'⑥4.実施内容（販促）'!C45))</f>
        <v/>
      </c>
      <c r="D45" s="751" t="str">
        <f>IF('⑥4.実施内容（販促）'!B45="","",IF('⑥4.実施内容（販促）'!D45="事業中止","",'⑥4.実施内容（販促）'!E45))</f>
        <v/>
      </c>
      <c r="E45" s="751" t="str">
        <f>IF('⑥4.実施内容（販促）'!B45="","",IF('⑥4.実施内容（販促）'!D45="事業中止","",'⑥4.実施内容（販促）'!F45))</f>
        <v/>
      </c>
      <c r="F45" s="1647"/>
      <c r="G45" s="1647"/>
      <c r="H45" s="1647"/>
      <c r="I45" s="1647"/>
      <c r="J45" s="1648"/>
    </row>
    <row r="46" spans="2:10" ht="42" customHeight="1">
      <c r="B46" s="228" t="str">
        <f>IF('⑥4.実施内容（販促）'!B46="","",'⑥4.実施内容（販促）'!B46)</f>
        <v/>
      </c>
      <c r="C46" s="199" t="str">
        <f>IF('⑥4.実施内容（販促）'!B46="","",IF('⑥4.実施内容（販促）'!D46="事業中止","事業中止",'⑥4.実施内容（販促）'!C46))</f>
        <v/>
      </c>
      <c r="D46" s="749" t="str">
        <f>IF('⑥4.実施内容（販促）'!B46="","",IF('⑥4.実施内容（販促）'!D46="事業中止","",'⑥4.実施内容（販促）'!E46))</f>
        <v/>
      </c>
      <c r="E46" s="749" t="str">
        <f>IF('⑥4.実施内容（販促）'!B46="","",IF('⑥4.実施内容（販促）'!D46="事業中止","",'⑥4.実施内容（販促）'!F46))</f>
        <v/>
      </c>
      <c r="F46" s="1645"/>
      <c r="G46" s="1645"/>
      <c r="H46" s="1645"/>
      <c r="I46" s="1645"/>
      <c r="J46" s="1646"/>
    </row>
    <row r="47" spans="2:10" ht="42" customHeight="1">
      <c r="B47" s="228" t="str">
        <f>IF('⑥4.実施内容（販促）'!B47="","",'⑥4.実施内容（販促）'!B47)</f>
        <v/>
      </c>
      <c r="C47" s="199" t="str">
        <f>IF('⑥4.実施内容（販促）'!B47="","",IF('⑥4.実施内容（販促）'!D47="事業中止","事業中止",'⑥4.実施内容（販促）'!C47))</f>
        <v/>
      </c>
      <c r="D47" s="749" t="str">
        <f>IF('⑥4.実施内容（販促）'!B47="","",IF('⑥4.実施内容（販促）'!D47="事業中止","",'⑥4.実施内容（販促）'!E47))</f>
        <v/>
      </c>
      <c r="E47" s="749" t="str">
        <f>IF('⑥4.実施内容（販促）'!B47="","",IF('⑥4.実施内容（販促）'!D47="事業中止","",'⑥4.実施内容（販促）'!F47))</f>
        <v/>
      </c>
      <c r="F47" s="1645"/>
      <c r="G47" s="1645"/>
      <c r="H47" s="1645"/>
      <c r="I47" s="1645"/>
      <c r="J47" s="1646"/>
    </row>
    <row r="48" spans="2:10" ht="42" customHeight="1">
      <c r="B48" s="228" t="str">
        <f>IF('⑥4.実施内容（販促）'!B48="","",'⑥4.実施内容（販促）'!B48)</f>
        <v/>
      </c>
      <c r="C48" s="199" t="str">
        <f>IF('⑥4.実施内容（販促）'!B48="","",IF('⑥4.実施内容（販促）'!D48="事業中止","事業中止",'⑥4.実施内容（販促）'!C48))</f>
        <v/>
      </c>
      <c r="D48" s="749" t="str">
        <f>IF('⑥4.実施内容（販促）'!B48="","",IF('⑥4.実施内容（販促）'!D48="事業中止","",'⑥4.実施内容（販促）'!E48))</f>
        <v/>
      </c>
      <c r="E48" s="749" t="str">
        <f>IF('⑥4.実施内容（販促）'!B48="","",IF('⑥4.実施内容（販促）'!D48="事業中止","",'⑥4.実施内容（販促）'!F48))</f>
        <v/>
      </c>
      <c r="F48" s="1645"/>
      <c r="G48" s="1645"/>
      <c r="H48" s="1645"/>
      <c r="I48" s="1645"/>
      <c r="J48" s="1646"/>
    </row>
    <row r="49" spans="2:10" ht="42" customHeight="1">
      <c r="B49" s="228" t="str">
        <f>IF('⑥4.実施内容（販促）'!B49="","",'⑥4.実施内容（販促）'!B49)</f>
        <v/>
      </c>
      <c r="C49" s="199" t="str">
        <f>IF('⑥4.実施内容（販促）'!B49="","",IF('⑥4.実施内容（販促）'!D49="事業中止","事業中止",'⑥4.実施内容（販促）'!C49))</f>
        <v/>
      </c>
      <c r="D49" s="749" t="str">
        <f>IF('⑥4.実施内容（販促）'!B49="","",IF('⑥4.実施内容（販促）'!D49="事業中止","",'⑥4.実施内容（販促）'!E49))</f>
        <v/>
      </c>
      <c r="E49" s="749" t="str">
        <f>IF('⑥4.実施内容（販促）'!B49="","",IF('⑥4.実施内容（販促）'!D49="事業中止","",'⑥4.実施内容（販促）'!F49))</f>
        <v/>
      </c>
      <c r="F49" s="1645"/>
      <c r="G49" s="1645"/>
      <c r="H49" s="1645"/>
      <c r="I49" s="1645"/>
      <c r="J49" s="1646"/>
    </row>
    <row r="50" spans="2:10" ht="42" customHeight="1">
      <c r="B50" s="228" t="str">
        <f>IF('⑥4.実施内容（販促）'!B50="","",'⑥4.実施内容（販促）'!B50)</f>
        <v/>
      </c>
      <c r="C50" s="199" t="str">
        <f>IF('⑥4.実施内容（販促）'!B50="","",IF('⑥4.実施内容（販促）'!D50="事業中止","事業中止",'⑥4.実施内容（販促）'!C50))</f>
        <v/>
      </c>
      <c r="D50" s="749" t="str">
        <f>IF('⑥4.実施内容（販促）'!B50="","",IF('⑥4.実施内容（販促）'!D50="事業中止","",'⑥4.実施内容（販促）'!E50))</f>
        <v/>
      </c>
      <c r="E50" s="749" t="str">
        <f>IF('⑥4.実施内容（販促）'!B50="","",IF('⑥4.実施内容（販促）'!D50="事業中止","",'⑥4.実施内容（販促）'!F50))</f>
        <v/>
      </c>
      <c r="F50" s="1645"/>
      <c r="G50" s="1645"/>
      <c r="H50" s="1645"/>
      <c r="I50" s="1645"/>
      <c r="J50" s="1646"/>
    </row>
    <row r="51" spans="2:10" ht="42" customHeight="1">
      <c r="B51" s="228" t="str">
        <f>IF('⑥4.実施内容（販促）'!B51="","",'⑥4.実施内容（販促）'!B51)</f>
        <v/>
      </c>
      <c r="C51" s="199" t="str">
        <f>IF('⑥4.実施内容（販促）'!B51="","",IF('⑥4.実施内容（販促）'!D51="事業中止","事業中止",'⑥4.実施内容（販促）'!C51))</f>
        <v/>
      </c>
      <c r="D51" s="749" t="str">
        <f>IF('⑥4.実施内容（販促）'!B51="","",IF('⑥4.実施内容（販促）'!D51="事業中止","",'⑥4.実施内容（販促）'!E51))</f>
        <v/>
      </c>
      <c r="E51" s="749" t="str">
        <f>IF('⑥4.実施内容（販促）'!B51="","",IF('⑥4.実施内容（販促）'!D51="事業中止","",'⑥4.実施内容（販促）'!F51))</f>
        <v/>
      </c>
      <c r="F51" s="1645"/>
      <c r="G51" s="1645"/>
      <c r="H51" s="1645"/>
      <c r="I51" s="1645"/>
      <c r="J51" s="1646"/>
    </row>
    <row r="52" spans="2:10" ht="42" customHeight="1">
      <c r="B52" s="228" t="str">
        <f>IF('⑥4.実施内容（販促）'!B52="","",'⑥4.実施内容（販促）'!B52)</f>
        <v/>
      </c>
      <c r="C52" s="199" t="str">
        <f>IF('⑥4.実施内容（販促）'!B52="","",IF('⑥4.実施内容（販促）'!D52="事業中止","事業中止",'⑥4.実施内容（販促）'!C52))</f>
        <v/>
      </c>
      <c r="D52" s="749" t="str">
        <f>IF('⑥4.実施内容（販促）'!B52="","",IF('⑥4.実施内容（販促）'!D52="事業中止","",'⑥4.実施内容（販促）'!E52))</f>
        <v/>
      </c>
      <c r="E52" s="749" t="str">
        <f>IF('⑥4.実施内容（販促）'!B52="","",IF('⑥4.実施内容（販促）'!D52="事業中止","",'⑥4.実施内容（販促）'!F52))</f>
        <v/>
      </c>
      <c r="F52" s="1645"/>
      <c r="G52" s="1645"/>
      <c r="H52" s="1645"/>
      <c r="I52" s="1645"/>
      <c r="J52" s="1646"/>
    </row>
    <row r="53" spans="2:10" ht="42" customHeight="1">
      <c r="B53" s="228" t="str">
        <f>IF('⑥4.実施内容（販促）'!B53="","",'⑥4.実施内容（販促）'!B53)</f>
        <v/>
      </c>
      <c r="C53" s="199" t="str">
        <f>IF('⑥4.実施内容（販促）'!B53="","",IF('⑥4.実施内容（販促）'!D53="事業中止","事業中止",'⑥4.実施内容（販促）'!C53))</f>
        <v/>
      </c>
      <c r="D53" s="749" t="str">
        <f>IF('⑥4.実施内容（販促）'!B53="","",IF('⑥4.実施内容（販促）'!D53="事業中止","",'⑥4.実施内容（販促）'!E53))</f>
        <v/>
      </c>
      <c r="E53" s="749" t="str">
        <f>IF('⑥4.実施内容（販促）'!B53="","",IF('⑥4.実施内容（販促）'!D53="事業中止","",'⑥4.実施内容（販促）'!F53))</f>
        <v/>
      </c>
      <c r="F53" s="1645"/>
      <c r="G53" s="1645"/>
      <c r="H53" s="1645"/>
      <c r="I53" s="1645"/>
      <c r="J53" s="1646"/>
    </row>
    <row r="54" spans="2:10" ht="42" customHeight="1" thickBot="1">
      <c r="B54" s="229" t="str">
        <f>IF('⑥4.実施内容（販促）'!B54="","",'⑥4.実施内容（販促）'!B54)</f>
        <v/>
      </c>
      <c r="C54" s="200" t="str">
        <f>IF('⑥4.実施内容（販促）'!B54="","",IF('⑥4.実施内容（販促）'!D54="事業中止","事業中止",'⑥4.実施内容（販促）'!C54))</f>
        <v/>
      </c>
      <c r="D54" s="750" t="str">
        <f>IF('⑥4.実施内容（販促）'!B54="","",IF('⑥4.実施内容（販促）'!D54="事業中止","",'⑥4.実施内容（販促）'!E54))</f>
        <v/>
      </c>
      <c r="E54" s="750" t="str">
        <f>IF('⑥4.実施内容（販促）'!B54="","",IF('⑥4.実施内容（販促）'!D54="事業中止","",'⑥4.実施内容（販促）'!F54))</f>
        <v/>
      </c>
      <c r="F54" s="1642"/>
      <c r="G54" s="1642"/>
      <c r="H54" s="1642"/>
      <c r="I54" s="1642"/>
      <c r="J54" s="1643"/>
    </row>
    <row r="55" spans="2:10" ht="17.25" customHeight="1">
      <c r="B55" s="242"/>
      <c r="C55" s="243"/>
    </row>
    <row r="56" spans="2:10" ht="17.25" customHeight="1">
      <c r="B56" s="242"/>
      <c r="C56" s="243"/>
    </row>
    <row r="57" spans="2:10" ht="17.25" customHeight="1">
      <c r="B57" s="242"/>
      <c r="C57" s="243"/>
    </row>
    <row r="58" spans="2:10" ht="17.25" customHeight="1">
      <c r="B58" s="242"/>
      <c r="C58" s="243"/>
    </row>
    <row r="59" spans="2:10">
      <c r="B59" s="242"/>
    </row>
  </sheetData>
  <sheetProtection algorithmName="SHA-512" hashValue="Yy7KXnEcsVZ0LVpJed2GDPdKwGOcezxKjq/WE3Ti+VH5D0XxKt81yaOqpR+Rx/OZCQbM6qU2gV1D5OPmlSaS5w==" saltValue="odzDa81JlLhH0nwC+Crluw==" spinCount="100000" sheet="1" formatCells="0" formatColumns="0" formatRows="0"/>
  <mergeCells count="55">
    <mergeCell ref="F5:J5"/>
    <mergeCell ref="B3:B4"/>
    <mergeCell ref="C3:C4"/>
    <mergeCell ref="D3:D4"/>
    <mergeCell ref="E3:E4"/>
    <mergeCell ref="F3:J4"/>
    <mergeCell ref="F17:J17"/>
    <mergeCell ref="F6:J6"/>
    <mergeCell ref="F7:J7"/>
    <mergeCell ref="F8:J8"/>
    <mergeCell ref="F9:J9"/>
    <mergeCell ref="F10:J10"/>
    <mergeCell ref="F11:J11"/>
    <mergeCell ref="F12:J12"/>
    <mergeCell ref="F13:J13"/>
    <mergeCell ref="F14:J14"/>
    <mergeCell ref="F15:J15"/>
    <mergeCell ref="F16:J16"/>
    <mergeCell ref="F24:J24"/>
    <mergeCell ref="F18:J18"/>
    <mergeCell ref="F19:J19"/>
    <mergeCell ref="F20:J20"/>
    <mergeCell ref="F21:J21"/>
    <mergeCell ref="F22:J22"/>
    <mergeCell ref="F23:J23"/>
    <mergeCell ref="F25:J25"/>
    <mergeCell ref="F26:J26"/>
    <mergeCell ref="F27:J27"/>
    <mergeCell ref="F28:J28"/>
    <mergeCell ref="F29:J29"/>
    <mergeCell ref="F30:J30"/>
    <mergeCell ref="F31:J31"/>
    <mergeCell ref="F32:J32"/>
    <mergeCell ref="F33:J33"/>
    <mergeCell ref="F34:J34"/>
    <mergeCell ref="F35:J35"/>
    <mergeCell ref="F36:J36"/>
    <mergeCell ref="F37:J37"/>
    <mergeCell ref="F38:J38"/>
    <mergeCell ref="F39:J39"/>
    <mergeCell ref="F40:J40"/>
    <mergeCell ref="F41:J41"/>
    <mergeCell ref="F42:J42"/>
    <mergeCell ref="F43:J43"/>
    <mergeCell ref="F44:J44"/>
    <mergeCell ref="F45:J45"/>
    <mergeCell ref="F46:J46"/>
    <mergeCell ref="F47:J47"/>
    <mergeCell ref="F48:J48"/>
    <mergeCell ref="F49:J49"/>
    <mergeCell ref="F50:J50"/>
    <mergeCell ref="F51:J51"/>
    <mergeCell ref="F52:J52"/>
    <mergeCell ref="F53:J53"/>
    <mergeCell ref="F54:J54"/>
  </mergeCells>
  <phoneticPr fontId="1"/>
  <conditionalFormatting sqref="C5:C24">
    <cfRule type="containsText" dxfId="27" priority="4" operator="containsText" text="事業中止">
      <formula>NOT(ISERROR(SEARCH("事業中止",C5)))</formula>
    </cfRule>
  </conditionalFormatting>
  <conditionalFormatting sqref="C25:C34">
    <cfRule type="containsText" dxfId="26" priority="3" operator="containsText" text="事業中止">
      <formula>NOT(ISERROR(SEARCH("事業中止",C25)))</formula>
    </cfRule>
  </conditionalFormatting>
  <conditionalFormatting sqref="C35:C44">
    <cfRule type="containsText" dxfId="25" priority="2" operator="containsText" text="事業中止">
      <formula>NOT(ISERROR(SEARCH("事業中止",C35)))</formula>
    </cfRule>
  </conditionalFormatting>
  <conditionalFormatting sqref="C45:C54">
    <cfRule type="containsText" dxfId="24" priority="1" operator="containsText" text="事業中止">
      <formula>NOT(ISERROR(SEARCH("事業中止",C45)))</formula>
    </cfRule>
  </conditionalFormatting>
  <pageMargins left="0.59055118110236227" right="0.39370078740157483" top="0.74803149606299213" bottom="0.31496062992125984" header="0.31496062992125984" footer="0.15748031496062992"/>
  <pageSetup paperSize="9" scale="86" fitToHeight="0" orientation="landscape" r:id="rId1"/>
  <headerFooter>
    <oddHeader>&amp;L様式９（関係書類1）</oddHeader>
    <oddFooter xml:space="preserve">&amp;C&amp;"ＭＳ Ｐゴシック,標準"&amp;10&amp;P / &amp;N </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F0"/>
    <pageSetUpPr fitToPage="1"/>
  </sheetPr>
  <dimension ref="A1:P30"/>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43.25" style="150" customWidth="1"/>
    <col min="4" max="5" width="12.58203125" style="150" customWidth="1"/>
    <col min="6" max="12" width="12.08203125" style="150" customWidth="1"/>
    <col min="13" max="13" width="1.58203125" style="150" customWidth="1"/>
    <col min="14" max="16384" width="9" style="150"/>
  </cols>
  <sheetData>
    <row r="1" spans="1:16" ht="8.25" customHeight="1">
      <c r="C1" s="212"/>
      <c r="D1" s="212"/>
      <c r="E1" s="212"/>
      <c r="F1" s="212"/>
      <c r="G1" s="212"/>
      <c r="H1" s="212"/>
      <c r="I1" s="212"/>
      <c r="J1" s="212"/>
      <c r="K1" s="212"/>
      <c r="L1" s="212"/>
    </row>
    <row r="2" spans="1:16" ht="16.5" customHeight="1" thickBot="1">
      <c r="B2" s="871" t="s">
        <v>634</v>
      </c>
      <c r="D2" s="213"/>
      <c r="E2" s="213"/>
      <c r="F2" s="213"/>
      <c r="I2" s="213"/>
      <c r="K2" s="752"/>
      <c r="L2" s="306" t="s">
        <v>440</v>
      </c>
      <c r="M2" s="213"/>
      <c r="P2" s="213"/>
    </row>
    <row r="3" spans="1:16" ht="19.5" customHeight="1">
      <c r="A3" s="150" t="s">
        <v>523</v>
      </c>
      <c r="B3" s="1074" t="s">
        <v>119</v>
      </c>
      <c r="C3" s="1655" t="s">
        <v>99</v>
      </c>
      <c r="D3" s="1655" t="s">
        <v>586</v>
      </c>
      <c r="E3" s="1655" t="s">
        <v>102</v>
      </c>
      <c r="F3" s="1658" t="s">
        <v>635</v>
      </c>
      <c r="G3" s="1653" t="s">
        <v>526</v>
      </c>
      <c r="H3" s="1654"/>
      <c r="I3" s="1653" t="s">
        <v>636</v>
      </c>
      <c r="J3" s="1654"/>
      <c r="K3" s="1653" t="s">
        <v>637</v>
      </c>
      <c r="L3" s="1654"/>
    </row>
    <row r="4" spans="1:16" ht="27.75" customHeight="1" thickBot="1">
      <c r="B4" s="1657"/>
      <c r="C4" s="1656"/>
      <c r="D4" s="1656"/>
      <c r="E4" s="1656"/>
      <c r="F4" s="1659"/>
      <c r="G4" s="753" t="s">
        <v>638</v>
      </c>
      <c r="H4" s="754" t="s">
        <v>639</v>
      </c>
      <c r="I4" s="753" t="s">
        <v>638</v>
      </c>
      <c r="J4" s="754" t="s">
        <v>639</v>
      </c>
      <c r="K4" s="753" t="s">
        <v>638</v>
      </c>
      <c r="L4" s="754" t="s">
        <v>639</v>
      </c>
    </row>
    <row r="5" spans="1:16" ht="45" customHeight="1" thickBot="1">
      <c r="B5" s="755"/>
      <c r="C5" s="756" t="s">
        <v>454</v>
      </c>
      <c r="D5" s="757"/>
      <c r="E5" s="757"/>
      <c r="F5" s="762" t="str">
        <f t="shared" ref="F5:L5" si="0">IF(SUM(F6:F25)=0,"",SUM(F6:F25))</f>
        <v/>
      </c>
      <c r="G5" s="763" t="str">
        <f t="shared" si="0"/>
        <v/>
      </c>
      <c r="H5" s="764" t="str">
        <f>IF(SUM(H6:H25)=0,"",SUM(H6:H25))</f>
        <v/>
      </c>
      <c r="I5" s="765" t="str">
        <f t="shared" si="0"/>
        <v/>
      </c>
      <c r="J5" s="766" t="str">
        <f t="shared" si="0"/>
        <v/>
      </c>
      <c r="K5" s="778" t="str">
        <f t="shared" si="0"/>
        <v/>
      </c>
      <c r="L5" s="766" t="str">
        <f t="shared" si="0"/>
        <v/>
      </c>
    </row>
    <row r="6" spans="1:16" ht="45" customHeight="1" thickTop="1">
      <c r="B6" s="368" t="str">
        <f>IF('⑥6.成果報告（PR）'!B7="","",'⑥6.成果報告（PR）'!B7)</f>
        <v/>
      </c>
      <c r="C6" s="767" t="str">
        <f>IF('⑥6.成果報告（PR）'!C7="","",'⑥6.成果報告（PR）'!C7)</f>
        <v/>
      </c>
      <c r="D6" s="783" t="str">
        <f>IF('⑥6.成果報告（PR）'!D7="","",'⑥6.成果報告（PR）'!D7)</f>
        <v/>
      </c>
      <c r="E6" s="783" t="str">
        <f>IF('⑥6.成果報告（PR）'!E7="","",'⑥6.成果報告（PR）'!E7)</f>
        <v/>
      </c>
      <c r="F6" s="768" t="str">
        <f>IF('⑥6.成果報告（PR）'!F7="","",'⑥6.成果報告（PR）'!F7)</f>
        <v/>
      </c>
      <c r="G6" s="769" t="str">
        <f>IF(B6="","",'⑧1.活動計画変更（PR）'!Q6)</f>
        <v/>
      </c>
      <c r="H6" s="893" t="str">
        <f>IF('⑥6.成果報告（PR）'!G7="","",'⑥6.成果報告（PR）'!G7)</f>
        <v/>
      </c>
      <c r="I6" s="770" t="str">
        <f>IF('⑥6.成果報告（PR）'!H7="","",'⑥6.成果報告（PR）'!H7)</f>
        <v/>
      </c>
      <c r="J6" s="758"/>
      <c r="K6" s="779" t="str">
        <f>IF('⑥6.成果報告（PR）'!I7="","",'⑥6.成果報告（PR）'!I7)</f>
        <v/>
      </c>
      <c r="L6" s="758"/>
    </row>
    <row r="7" spans="1:16" ht="45" customHeight="1">
      <c r="B7" s="368" t="str">
        <f>IF('⑥6.成果報告（PR）'!B9="","",'⑥6.成果報告（PR）'!B9)</f>
        <v/>
      </c>
      <c r="C7" s="771" t="str">
        <f>IF('⑥6.成果報告（PR）'!C9="","",'⑥6.成果報告（PR）'!C9)</f>
        <v/>
      </c>
      <c r="D7" s="784" t="str">
        <f>IF('⑥6.成果報告（PR）'!D9="","",'⑥6.成果報告（PR）'!D9)</f>
        <v/>
      </c>
      <c r="E7" s="784" t="str">
        <f>IF('⑥6.成果報告（PR）'!E9="","",'⑥6.成果報告（PR）'!E9)</f>
        <v/>
      </c>
      <c r="F7" s="736" t="str">
        <f>IF('⑥6.成果報告（PR）'!F9="","",'⑥6.成果報告（PR）'!F9)</f>
        <v/>
      </c>
      <c r="G7" s="772" t="str">
        <f>IF(B7="","",'⑧1.活動計画変更（PR）'!Q9)</f>
        <v/>
      </c>
      <c r="H7" s="894" t="str">
        <f>IF('⑥6.成果報告（PR）'!G9="","",'⑥6.成果報告（PR）'!G9)</f>
        <v/>
      </c>
      <c r="I7" s="773" t="str">
        <f>IF('⑥6.成果報告（PR）'!H9="","",'⑥6.成果報告（PR）'!H9)</f>
        <v/>
      </c>
      <c r="J7" s="759"/>
      <c r="K7" s="780" t="str">
        <f>IF('⑥6.成果報告（PR）'!I9="","",'⑥6.成果報告（PR）'!I9)</f>
        <v/>
      </c>
      <c r="L7" s="759"/>
    </row>
    <row r="8" spans="1:16" ht="45" customHeight="1">
      <c r="B8" s="368" t="str">
        <f>IF('⑥6.成果報告（PR）'!B11="","",'⑥6.成果報告（PR）'!B11)</f>
        <v/>
      </c>
      <c r="C8" s="771" t="str">
        <f>IF('⑥6.成果報告（PR）'!C11="","",'⑥6.成果報告（PR）'!C11)</f>
        <v/>
      </c>
      <c r="D8" s="784" t="str">
        <f>IF('⑥6.成果報告（PR）'!D11="","",'⑥6.成果報告（PR）'!D11)</f>
        <v/>
      </c>
      <c r="E8" s="784" t="str">
        <f>IF('⑥6.成果報告（PR）'!E11="","",'⑥6.成果報告（PR）'!E11)</f>
        <v/>
      </c>
      <c r="F8" s="736" t="str">
        <f>IF('⑥6.成果報告（PR）'!F11="","",'⑥6.成果報告（PR）'!F11)</f>
        <v/>
      </c>
      <c r="G8" s="772" t="str">
        <f>IF(B8="","",'⑧1.活動計画変更（PR）'!Q12)</f>
        <v/>
      </c>
      <c r="H8" s="894" t="str">
        <f>IF('⑥6.成果報告（PR）'!G11="","",'⑥6.成果報告（PR）'!G11)</f>
        <v/>
      </c>
      <c r="I8" s="773" t="str">
        <f>IF('⑥6.成果報告（PR）'!H11="","",'⑥6.成果報告（PR）'!H11)</f>
        <v/>
      </c>
      <c r="J8" s="759"/>
      <c r="K8" s="780" t="str">
        <f>IF('⑥6.成果報告（PR）'!I11="","",'⑥6.成果報告（PR）'!I11)</f>
        <v/>
      </c>
      <c r="L8" s="759"/>
    </row>
    <row r="9" spans="1:16" ht="45" customHeight="1">
      <c r="B9" s="368" t="str">
        <f>IF('⑥6.成果報告（PR）'!B13="","",'⑥6.成果報告（PR）'!B13)</f>
        <v/>
      </c>
      <c r="C9" s="771" t="str">
        <f>IF('⑥6.成果報告（PR）'!C13="","",'⑥6.成果報告（PR）'!C13)</f>
        <v/>
      </c>
      <c r="D9" s="784" t="str">
        <f>IF('⑥6.成果報告（PR）'!D13="","",'⑥6.成果報告（PR）'!D13)</f>
        <v/>
      </c>
      <c r="E9" s="784" t="str">
        <f>IF('⑥6.成果報告（PR）'!E13="","",'⑥6.成果報告（PR）'!E13)</f>
        <v/>
      </c>
      <c r="F9" s="736" t="str">
        <f>IF('⑥6.成果報告（PR）'!F13="","",'⑥6.成果報告（PR）'!F13)</f>
        <v/>
      </c>
      <c r="G9" s="772" t="str">
        <f>IF(B9="","",'⑧1.活動計画変更（PR）'!Q15)</f>
        <v/>
      </c>
      <c r="H9" s="894" t="str">
        <f>IF('⑥6.成果報告（PR）'!G13="","",'⑥6.成果報告（PR）'!G13)</f>
        <v/>
      </c>
      <c r="I9" s="773" t="str">
        <f>IF('⑥6.成果報告（PR）'!H13="","",'⑥6.成果報告（PR）'!H13)</f>
        <v/>
      </c>
      <c r="J9" s="759"/>
      <c r="K9" s="780" t="str">
        <f>IF('⑥6.成果報告（PR）'!I13="","",'⑥6.成果報告（PR）'!I13)</f>
        <v/>
      </c>
      <c r="L9" s="759"/>
    </row>
    <row r="10" spans="1:16" ht="45" customHeight="1">
      <c r="B10" s="368" t="str">
        <f>IF('⑥6.成果報告（PR）'!B15="","",'⑥6.成果報告（PR）'!B15)</f>
        <v/>
      </c>
      <c r="C10" s="771" t="str">
        <f>IF('⑥6.成果報告（PR）'!C15="","",'⑥6.成果報告（PR）'!C15)</f>
        <v/>
      </c>
      <c r="D10" s="784" t="str">
        <f>IF('⑥6.成果報告（PR）'!D15="","",'⑥6.成果報告（PR）'!D15)</f>
        <v/>
      </c>
      <c r="E10" s="784" t="str">
        <f>IF('⑥6.成果報告（PR）'!E15="","",'⑥6.成果報告（PR）'!E15)</f>
        <v/>
      </c>
      <c r="F10" s="736" t="str">
        <f>IF('⑥6.成果報告（PR）'!F15="","",'⑥6.成果報告（PR）'!F15)</f>
        <v/>
      </c>
      <c r="G10" s="772" t="str">
        <f>IF(B10="","",'⑧1.活動計画変更（PR）'!Q18)</f>
        <v/>
      </c>
      <c r="H10" s="894" t="str">
        <f>IF('⑥6.成果報告（PR）'!G15="","",'⑥6.成果報告（PR）'!G15)</f>
        <v/>
      </c>
      <c r="I10" s="773" t="str">
        <f>IF('⑥6.成果報告（PR）'!H15="","",'⑥6.成果報告（PR）'!H15)</f>
        <v/>
      </c>
      <c r="J10" s="759"/>
      <c r="K10" s="780" t="str">
        <f>IF('⑥6.成果報告（PR）'!I15="","",'⑥6.成果報告（PR）'!I15)</f>
        <v/>
      </c>
      <c r="L10" s="759"/>
    </row>
    <row r="11" spans="1:16" ht="45" customHeight="1">
      <c r="B11" s="368" t="str">
        <f>IF('⑥6.成果報告（PR）'!B17="","",'⑥6.成果報告（PR）'!B17)</f>
        <v/>
      </c>
      <c r="C11" s="771" t="str">
        <f>IF('⑥6.成果報告（PR）'!C17="","",'⑥6.成果報告（PR）'!C17)</f>
        <v/>
      </c>
      <c r="D11" s="784" t="str">
        <f>IF('⑥6.成果報告（PR）'!D17="","",'⑥6.成果報告（PR）'!D17)</f>
        <v/>
      </c>
      <c r="E11" s="784" t="str">
        <f>IF('⑥6.成果報告（PR）'!E17="","",'⑥6.成果報告（PR）'!E17)</f>
        <v/>
      </c>
      <c r="F11" s="736" t="str">
        <f>IF('⑥6.成果報告（PR）'!F17="","",'⑥6.成果報告（PR）'!F17)</f>
        <v/>
      </c>
      <c r="G11" s="772" t="str">
        <f>IF(B11="","",'⑧1.活動計画変更（PR）'!Q21)</f>
        <v/>
      </c>
      <c r="H11" s="894" t="str">
        <f>IF('⑥6.成果報告（PR）'!G17="","",'⑥6.成果報告（PR）'!G17)</f>
        <v/>
      </c>
      <c r="I11" s="773" t="str">
        <f>IF('⑥6.成果報告（PR）'!H17="","",'⑥6.成果報告（PR）'!H17)</f>
        <v/>
      </c>
      <c r="J11" s="759"/>
      <c r="K11" s="780" t="str">
        <f>IF('⑥6.成果報告（PR）'!I17="","",'⑥6.成果報告（PR）'!I17)</f>
        <v/>
      </c>
      <c r="L11" s="759"/>
    </row>
    <row r="12" spans="1:16" ht="45" customHeight="1">
      <c r="B12" s="368" t="str">
        <f>IF('⑥6.成果報告（PR）'!B19="","",'⑥6.成果報告（PR）'!B19)</f>
        <v/>
      </c>
      <c r="C12" s="771" t="str">
        <f>IF('⑥6.成果報告（PR）'!C19="","",'⑥6.成果報告（PR）'!C19)</f>
        <v/>
      </c>
      <c r="D12" s="784" t="str">
        <f>IF('⑥6.成果報告（PR）'!D19="","",'⑥6.成果報告（PR）'!D19)</f>
        <v/>
      </c>
      <c r="E12" s="784" t="str">
        <f>IF('⑥6.成果報告（PR）'!E19="","",'⑥6.成果報告（PR）'!E19)</f>
        <v/>
      </c>
      <c r="F12" s="736" t="str">
        <f>IF('⑥6.成果報告（PR）'!F19="","",'⑥6.成果報告（PR）'!F19)</f>
        <v/>
      </c>
      <c r="G12" s="772" t="str">
        <f>IF(B12="","",'⑧1.活動計画変更（PR）'!Q24)</f>
        <v/>
      </c>
      <c r="H12" s="894" t="str">
        <f>IF('⑥6.成果報告（PR）'!G19="","",'⑥6.成果報告（PR）'!G19)</f>
        <v/>
      </c>
      <c r="I12" s="773" t="str">
        <f>IF('⑥6.成果報告（PR）'!H19="","",'⑥6.成果報告（PR）'!H19)</f>
        <v/>
      </c>
      <c r="J12" s="759"/>
      <c r="K12" s="780" t="str">
        <f>IF('⑥6.成果報告（PR）'!I19="","",'⑥6.成果報告（PR）'!I19)</f>
        <v/>
      </c>
      <c r="L12" s="759"/>
    </row>
    <row r="13" spans="1:16" ht="45" customHeight="1">
      <c r="B13" s="368" t="str">
        <f>IF('⑥6.成果報告（PR）'!B21="","",'⑥6.成果報告（PR）'!B21)</f>
        <v/>
      </c>
      <c r="C13" s="771" t="str">
        <f>IF('⑥6.成果報告（PR）'!C21="","",'⑥6.成果報告（PR）'!C21)</f>
        <v/>
      </c>
      <c r="D13" s="784" t="str">
        <f>IF('⑥6.成果報告（PR）'!D21="","",'⑥6.成果報告（PR）'!D21)</f>
        <v/>
      </c>
      <c r="E13" s="784" t="str">
        <f>IF('⑥6.成果報告（PR）'!E21="","",'⑥6.成果報告（PR）'!E21)</f>
        <v/>
      </c>
      <c r="F13" s="736" t="str">
        <f>IF('⑥6.成果報告（PR）'!F21="","",'⑥6.成果報告（PR）'!F21)</f>
        <v/>
      </c>
      <c r="G13" s="772" t="str">
        <f>IF(B13="","",'⑧1.活動計画変更（PR）'!Q27)</f>
        <v/>
      </c>
      <c r="H13" s="894" t="str">
        <f>IF('⑥6.成果報告（PR）'!G21="","",'⑥6.成果報告（PR）'!G21)</f>
        <v/>
      </c>
      <c r="I13" s="773" t="str">
        <f>IF('⑥6.成果報告（PR）'!H21="","",'⑥6.成果報告（PR）'!H21)</f>
        <v/>
      </c>
      <c r="J13" s="759"/>
      <c r="K13" s="780" t="str">
        <f>IF('⑥6.成果報告（PR）'!I21="","",'⑥6.成果報告（PR）'!I21)</f>
        <v/>
      </c>
      <c r="L13" s="759"/>
    </row>
    <row r="14" spans="1:16" ht="45" customHeight="1">
      <c r="B14" s="368" t="str">
        <f>IF('⑥6.成果報告（PR）'!B23="","",'⑥6.成果報告（PR）'!B23)</f>
        <v/>
      </c>
      <c r="C14" s="771" t="str">
        <f>IF('⑥6.成果報告（PR）'!C23="","",'⑥6.成果報告（PR）'!C23)</f>
        <v/>
      </c>
      <c r="D14" s="784" t="str">
        <f>IF('⑥6.成果報告（PR）'!D23="","",'⑥6.成果報告（PR）'!D23)</f>
        <v/>
      </c>
      <c r="E14" s="784" t="str">
        <f>IF('⑥6.成果報告（PR）'!E23="","",'⑥6.成果報告（PR）'!E23)</f>
        <v/>
      </c>
      <c r="F14" s="736" t="str">
        <f>IF('⑥6.成果報告（PR）'!F23="","",'⑥6.成果報告（PR）'!F23)</f>
        <v/>
      </c>
      <c r="G14" s="772" t="str">
        <f>IF(B14="","",'⑧1.活動計画変更（PR）'!Q30)</f>
        <v/>
      </c>
      <c r="H14" s="894" t="str">
        <f>IF('⑥6.成果報告（PR）'!G23="","",'⑥6.成果報告（PR）'!G23)</f>
        <v/>
      </c>
      <c r="I14" s="773" t="str">
        <f>IF('⑥6.成果報告（PR）'!H23="","",'⑥6.成果報告（PR）'!H23)</f>
        <v/>
      </c>
      <c r="J14" s="759"/>
      <c r="K14" s="780" t="str">
        <f>IF('⑥6.成果報告（PR）'!I23="","",'⑥6.成果報告（PR）'!I23)</f>
        <v/>
      </c>
      <c r="L14" s="759"/>
    </row>
    <row r="15" spans="1:16" ht="45" customHeight="1" thickBot="1">
      <c r="B15" s="370" t="str">
        <f>IF('⑥6.成果報告（PR）'!B25="","",'⑥6.成果報告（PR）'!B25)</f>
        <v/>
      </c>
      <c r="C15" s="774" t="str">
        <f>IF('⑥6.成果報告（PR）'!C25="","",'⑥6.成果報告（PR）'!C25)</f>
        <v/>
      </c>
      <c r="D15" s="785" t="str">
        <f>IF('⑥6.成果報告（PR）'!D25="","",'⑥6.成果報告（PR）'!D25)</f>
        <v/>
      </c>
      <c r="E15" s="785" t="str">
        <f>IF('⑥6.成果報告（PR）'!E25="","",'⑥6.成果報告（PR）'!E25)</f>
        <v/>
      </c>
      <c r="F15" s="775" t="str">
        <f>IF('⑥6.成果報告（PR）'!F25="","",'⑥6.成果報告（PR）'!F25)</f>
        <v/>
      </c>
      <c r="G15" s="776" t="str">
        <f>IF(B15="","",'⑧1.活動計画変更（PR）'!Q33)</f>
        <v/>
      </c>
      <c r="H15" s="895" t="str">
        <f>IF('⑥6.成果報告（PR）'!G25="","",'⑥6.成果報告（PR）'!G25)</f>
        <v/>
      </c>
      <c r="I15" s="777" t="str">
        <f>IF('⑥6.成果報告（PR）'!H25="","",'⑥6.成果報告（PR）'!H25)</f>
        <v/>
      </c>
      <c r="J15" s="760"/>
      <c r="K15" s="781" t="str">
        <f>IF('⑥6.成果報告（PR）'!I25="","",'⑥6.成果報告（PR）'!I25)</f>
        <v/>
      </c>
      <c r="L15" s="760"/>
    </row>
    <row r="16" spans="1:16" ht="45" hidden="1" customHeight="1">
      <c r="B16" s="368" t="str">
        <f>IF('⑥6.成果報告（PR）'!B27="","",'⑥6.成果報告（PR）'!B27)</f>
        <v/>
      </c>
      <c r="C16" s="767" t="str">
        <f>IF('⑥6.成果報告（PR）'!C27="","",'⑥6.成果報告（PR）'!C27)</f>
        <v/>
      </c>
      <c r="D16" s="783" t="str">
        <f>IF('⑥6.成果報告（PR）'!D27="","",'⑥6.成果報告（PR）'!D27)</f>
        <v/>
      </c>
      <c r="E16" s="783" t="str">
        <f>IF('⑥6.成果報告（PR）'!E27="","",'⑥6.成果報告（PR）'!E27)</f>
        <v/>
      </c>
      <c r="F16" s="768" t="str">
        <f>IF('⑥6.成果報告（PR）'!F27="","",'⑥6.成果報告（PR）'!F27)</f>
        <v/>
      </c>
      <c r="G16" s="769" t="str">
        <f>IF(B16="","",'⑧1.活動計画変更（PR）'!Q36)</f>
        <v/>
      </c>
      <c r="H16" s="893" t="str">
        <f>IF('⑥6.成果報告（PR）'!G27="","",'⑥6.成果報告（PR）'!G27)</f>
        <v/>
      </c>
      <c r="I16" s="770" t="str">
        <f>IF('⑥6.成果報告（PR）'!H27="","",'⑥6.成果報告（PR）'!H27)</f>
        <v/>
      </c>
      <c r="J16" s="758"/>
      <c r="K16" s="779" t="str">
        <f>IF('⑥6.成果報告（PR）'!I27="","",'⑥6.成果報告（PR）'!I27)</f>
        <v/>
      </c>
      <c r="L16" s="758"/>
    </row>
    <row r="17" spans="2:12" ht="45" hidden="1" customHeight="1">
      <c r="B17" s="368" t="str">
        <f>IF('⑥6.成果報告（PR）'!B29="","",'⑥6.成果報告（PR）'!B29)</f>
        <v/>
      </c>
      <c r="C17" s="771" t="str">
        <f>IF('⑥6.成果報告（PR）'!C29="","",'⑥6.成果報告（PR）'!C29)</f>
        <v/>
      </c>
      <c r="D17" s="784" t="str">
        <f>IF('⑥6.成果報告（PR）'!D29="","",'⑥6.成果報告（PR）'!D29)</f>
        <v/>
      </c>
      <c r="E17" s="784" t="str">
        <f>IF('⑥6.成果報告（PR）'!E29="","",'⑥6.成果報告（PR）'!E29)</f>
        <v/>
      </c>
      <c r="F17" s="736" t="str">
        <f>IF('⑥6.成果報告（PR）'!F29="","",'⑥6.成果報告（PR）'!F29)</f>
        <v/>
      </c>
      <c r="G17" s="772" t="str">
        <f>IF(B17="","",'⑧1.活動計画変更（PR）'!Q39)</f>
        <v/>
      </c>
      <c r="H17" s="894" t="str">
        <f>IF('⑥6.成果報告（PR）'!G29="","",'⑥6.成果報告（PR）'!G29)</f>
        <v/>
      </c>
      <c r="I17" s="773" t="str">
        <f>IF('⑥6.成果報告（PR）'!H29="","",'⑥6.成果報告（PR）'!H29)</f>
        <v/>
      </c>
      <c r="J17" s="759"/>
      <c r="K17" s="780" t="str">
        <f>IF('⑥6.成果報告（PR）'!I29="","",'⑥6.成果報告（PR）'!I29)</f>
        <v/>
      </c>
      <c r="L17" s="759"/>
    </row>
    <row r="18" spans="2:12" ht="45" hidden="1" customHeight="1">
      <c r="B18" s="368" t="str">
        <f>IF('⑥6.成果報告（PR）'!B31="","",'⑥6.成果報告（PR）'!B31)</f>
        <v/>
      </c>
      <c r="C18" s="771" t="str">
        <f>IF('⑥6.成果報告（PR）'!C31="","",'⑥6.成果報告（PR）'!C31)</f>
        <v/>
      </c>
      <c r="D18" s="784" t="str">
        <f>IF('⑥6.成果報告（PR）'!D31="","",'⑥6.成果報告（PR）'!D31)</f>
        <v/>
      </c>
      <c r="E18" s="784" t="str">
        <f>IF('⑥6.成果報告（PR）'!E31="","",'⑥6.成果報告（PR）'!E31)</f>
        <v/>
      </c>
      <c r="F18" s="736" t="str">
        <f>IF('⑥6.成果報告（PR）'!F31="","",'⑥6.成果報告（PR）'!F31)</f>
        <v/>
      </c>
      <c r="G18" s="772" t="str">
        <f>IF(B18="","",'⑧1.活動計画変更（PR）'!Q42)</f>
        <v/>
      </c>
      <c r="H18" s="894" t="str">
        <f>IF('⑥6.成果報告（PR）'!G31="","",'⑥6.成果報告（PR）'!G31)</f>
        <v/>
      </c>
      <c r="I18" s="773" t="str">
        <f>IF('⑥6.成果報告（PR）'!H31="","",'⑥6.成果報告（PR）'!H31)</f>
        <v/>
      </c>
      <c r="J18" s="759"/>
      <c r="K18" s="780" t="str">
        <f>IF('⑥6.成果報告（PR）'!I31="","",'⑥6.成果報告（PR）'!I31)</f>
        <v/>
      </c>
      <c r="L18" s="759"/>
    </row>
    <row r="19" spans="2:12" ht="45" hidden="1" customHeight="1">
      <c r="B19" s="368" t="str">
        <f>IF('⑥6.成果報告（PR）'!B33="","",'⑥6.成果報告（PR）'!B33)</f>
        <v/>
      </c>
      <c r="C19" s="771" t="str">
        <f>IF('⑥6.成果報告（PR）'!C33="","",'⑥6.成果報告（PR）'!C33)</f>
        <v/>
      </c>
      <c r="D19" s="784" t="str">
        <f>IF('⑥6.成果報告（PR）'!D33="","",'⑥6.成果報告（PR）'!D33)</f>
        <v/>
      </c>
      <c r="E19" s="784" t="str">
        <f>IF('⑥6.成果報告（PR）'!E33="","",'⑥6.成果報告（PR）'!E33)</f>
        <v/>
      </c>
      <c r="F19" s="736" t="str">
        <f>IF('⑥6.成果報告（PR）'!F33="","",'⑥6.成果報告（PR）'!F33)</f>
        <v/>
      </c>
      <c r="G19" s="772" t="str">
        <f>IF(B19="","",'⑧1.活動計画変更（PR）'!Q45)</f>
        <v/>
      </c>
      <c r="H19" s="894" t="str">
        <f>IF('⑥6.成果報告（PR）'!G33="","",'⑥6.成果報告（PR）'!G33)</f>
        <v/>
      </c>
      <c r="I19" s="773" t="str">
        <f>IF('⑥6.成果報告（PR）'!H33="","",'⑥6.成果報告（PR）'!H33)</f>
        <v/>
      </c>
      <c r="J19" s="759"/>
      <c r="K19" s="780" t="str">
        <f>IF('⑥6.成果報告（PR）'!I33="","",'⑥6.成果報告（PR）'!I33)</f>
        <v/>
      </c>
      <c r="L19" s="759"/>
    </row>
    <row r="20" spans="2:12" ht="45" hidden="1" customHeight="1">
      <c r="B20" s="368" t="str">
        <f>IF('⑥6.成果報告（PR）'!B35="","",'⑥6.成果報告（PR）'!B35)</f>
        <v/>
      </c>
      <c r="C20" s="771" t="str">
        <f>IF('⑥6.成果報告（PR）'!C35="","",'⑥6.成果報告（PR）'!C35)</f>
        <v/>
      </c>
      <c r="D20" s="784" t="str">
        <f>IF('⑥6.成果報告（PR）'!D35="","",'⑥6.成果報告（PR）'!D35)</f>
        <v/>
      </c>
      <c r="E20" s="784" t="str">
        <f>IF('⑥6.成果報告（PR）'!E35="","",'⑥6.成果報告（PR）'!E35)</f>
        <v/>
      </c>
      <c r="F20" s="736" t="str">
        <f>IF('⑥6.成果報告（PR）'!F35="","",'⑥6.成果報告（PR）'!F35)</f>
        <v/>
      </c>
      <c r="G20" s="772" t="str">
        <f>IF(B20="","",'⑧1.活動計画変更（PR）'!Q48)</f>
        <v/>
      </c>
      <c r="H20" s="894" t="str">
        <f>IF('⑥6.成果報告（PR）'!G35="","",'⑥6.成果報告（PR）'!G35)</f>
        <v/>
      </c>
      <c r="I20" s="773" t="str">
        <f>IF('⑥6.成果報告（PR）'!H35="","",'⑥6.成果報告（PR）'!H35)</f>
        <v/>
      </c>
      <c r="J20" s="759"/>
      <c r="K20" s="780" t="str">
        <f>IF('⑥6.成果報告（PR）'!I35="","",'⑥6.成果報告（PR）'!I35)</f>
        <v/>
      </c>
      <c r="L20" s="759"/>
    </row>
    <row r="21" spans="2:12" ht="45" hidden="1" customHeight="1">
      <c r="B21" s="368" t="str">
        <f>IF('⑥6.成果報告（PR）'!B37="","",'⑥6.成果報告（PR）'!B37)</f>
        <v/>
      </c>
      <c r="C21" s="771" t="str">
        <f>IF('⑥6.成果報告（PR）'!C37="","",'⑥6.成果報告（PR）'!C37)</f>
        <v/>
      </c>
      <c r="D21" s="784" t="str">
        <f>IF('⑥6.成果報告（PR）'!D37="","",'⑥6.成果報告（PR）'!D37)</f>
        <v/>
      </c>
      <c r="E21" s="784" t="str">
        <f>IF('⑥6.成果報告（PR）'!E37="","",'⑥6.成果報告（PR）'!E37)</f>
        <v/>
      </c>
      <c r="F21" s="736" t="str">
        <f>IF('⑥6.成果報告（PR）'!F37="","",'⑥6.成果報告（PR）'!F37)</f>
        <v/>
      </c>
      <c r="G21" s="772" t="str">
        <f>IF(B21="","",'⑧1.活動計画変更（PR）'!Q51)</f>
        <v/>
      </c>
      <c r="H21" s="894" t="str">
        <f>IF('⑥6.成果報告（PR）'!G37="","",'⑥6.成果報告（PR）'!G37)</f>
        <v/>
      </c>
      <c r="I21" s="773" t="str">
        <f>IF('⑥6.成果報告（PR）'!H37="","",'⑥6.成果報告（PR）'!H37)</f>
        <v/>
      </c>
      <c r="J21" s="759"/>
      <c r="K21" s="780" t="str">
        <f>IF('⑥6.成果報告（PR）'!I37="","",'⑥6.成果報告（PR）'!I37)</f>
        <v/>
      </c>
      <c r="L21" s="759"/>
    </row>
    <row r="22" spans="2:12" ht="45" hidden="1" customHeight="1">
      <c r="B22" s="368" t="str">
        <f>IF('⑥6.成果報告（PR）'!B39="","",'⑥6.成果報告（PR）'!B39)</f>
        <v/>
      </c>
      <c r="C22" s="771" t="str">
        <f>IF('⑥6.成果報告（PR）'!C39="","",'⑥6.成果報告（PR）'!C39)</f>
        <v/>
      </c>
      <c r="D22" s="784" t="str">
        <f>IF('⑥6.成果報告（PR）'!D39="","",'⑥6.成果報告（PR）'!D39)</f>
        <v/>
      </c>
      <c r="E22" s="784" t="str">
        <f>IF('⑥6.成果報告（PR）'!E39="","",'⑥6.成果報告（PR）'!E39)</f>
        <v/>
      </c>
      <c r="F22" s="736" t="str">
        <f>IF('⑥6.成果報告（PR）'!F39="","",'⑥6.成果報告（PR）'!F39)</f>
        <v/>
      </c>
      <c r="G22" s="772" t="str">
        <f>IF(B22="","",'⑧1.活動計画変更（PR）'!Q54)</f>
        <v/>
      </c>
      <c r="H22" s="894" t="str">
        <f>IF('⑥6.成果報告（PR）'!G39="","",'⑥6.成果報告（PR）'!G39)</f>
        <v/>
      </c>
      <c r="I22" s="773" t="str">
        <f>IF('⑥6.成果報告（PR）'!H39="","",'⑥6.成果報告（PR）'!H39)</f>
        <v/>
      </c>
      <c r="J22" s="759"/>
      <c r="K22" s="780" t="str">
        <f>IF('⑥6.成果報告（PR）'!I39="","",'⑥6.成果報告（PR）'!I39)</f>
        <v/>
      </c>
      <c r="L22" s="759"/>
    </row>
    <row r="23" spans="2:12" ht="45" hidden="1" customHeight="1">
      <c r="B23" s="368" t="str">
        <f>IF('⑥6.成果報告（PR）'!B41="","",'⑥6.成果報告（PR）'!B41)</f>
        <v/>
      </c>
      <c r="C23" s="771" t="str">
        <f>IF('⑥6.成果報告（PR）'!C41="","",'⑥6.成果報告（PR）'!C41)</f>
        <v/>
      </c>
      <c r="D23" s="784" t="str">
        <f>IF('⑥6.成果報告（PR）'!D41="","",'⑥6.成果報告（PR）'!D41)</f>
        <v/>
      </c>
      <c r="E23" s="784" t="str">
        <f>IF('⑥6.成果報告（PR）'!E41="","",'⑥6.成果報告（PR）'!E41)</f>
        <v/>
      </c>
      <c r="F23" s="736" t="str">
        <f>IF('⑥6.成果報告（PR）'!F41="","",'⑥6.成果報告（PR）'!F41)</f>
        <v/>
      </c>
      <c r="G23" s="772" t="str">
        <f>IF(B23="","",'⑧1.活動計画変更（PR）'!Q57)</f>
        <v/>
      </c>
      <c r="H23" s="894" t="str">
        <f>IF('⑥6.成果報告（PR）'!G41="","",'⑥6.成果報告（PR）'!G41)</f>
        <v/>
      </c>
      <c r="I23" s="773" t="str">
        <f>IF('⑥6.成果報告（PR）'!H41="","",'⑥6.成果報告（PR）'!H41)</f>
        <v/>
      </c>
      <c r="J23" s="759"/>
      <c r="K23" s="780" t="str">
        <f>IF('⑥6.成果報告（PR）'!I41="","",'⑥6.成果報告（PR）'!I41)</f>
        <v/>
      </c>
      <c r="L23" s="759"/>
    </row>
    <row r="24" spans="2:12" ht="45" hidden="1" customHeight="1">
      <c r="B24" s="368" t="str">
        <f>IF('⑥6.成果報告（PR）'!B43="","",'⑥6.成果報告（PR）'!B43)</f>
        <v/>
      </c>
      <c r="C24" s="771" t="str">
        <f>IF('⑥6.成果報告（PR）'!C43="","",'⑥6.成果報告（PR）'!C43)</f>
        <v/>
      </c>
      <c r="D24" s="784" t="str">
        <f>IF('⑥6.成果報告（PR）'!D43="","",'⑥6.成果報告（PR）'!D43)</f>
        <v/>
      </c>
      <c r="E24" s="784" t="str">
        <f>IF('⑥6.成果報告（PR）'!E43="","",'⑥6.成果報告（PR）'!E43)</f>
        <v/>
      </c>
      <c r="F24" s="736" t="str">
        <f>IF('⑥6.成果報告（PR）'!F43="","",'⑥6.成果報告（PR）'!F43)</f>
        <v/>
      </c>
      <c r="G24" s="772" t="str">
        <f>IF(B24="","",'⑧1.活動計画変更（PR）'!Q60)</f>
        <v/>
      </c>
      <c r="H24" s="894" t="str">
        <f>IF('⑥6.成果報告（PR）'!G43="","",'⑥6.成果報告（PR）'!G43)</f>
        <v/>
      </c>
      <c r="I24" s="773" t="str">
        <f>IF('⑥6.成果報告（PR）'!H43="","",'⑥6.成果報告（PR）'!H43)</f>
        <v/>
      </c>
      <c r="J24" s="759"/>
      <c r="K24" s="780" t="str">
        <f>IF('⑥6.成果報告（PR）'!I43="","",'⑥6.成果報告（PR）'!I43)</f>
        <v/>
      </c>
      <c r="L24" s="759"/>
    </row>
    <row r="25" spans="2:12" ht="45" hidden="1" customHeight="1" thickBot="1">
      <c r="B25" s="370" t="str">
        <f>IF('⑥6.成果報告（PR）'!B45="","",'⑥6.成果報告（PR）'!B45)</f>
        <v/>
      </c>
      <c r="C25" s="774" t="str">
        <f>IF('⑥6.成果報告（PR）'!C45="","",'⑥6.成果報告（PR）'!C45)</f>
        <v/>
      </c>
      <c r="D25" s="785" t="str">
        <f>IF('⑥6.成果報告（PR）'!D45="","",'⑥6.成果報告（PR）'!D45)</f>
        <v/>
      </c>
      <c r="E25" s="785" t="str">
        <f>IF('⑥6.成果報告（PR）'!E45="","",'⑥6.成果報告（PR）'!E45)</f>
        <v/>
      </c>
      <c r="F25" s="775" t="str">
        <f>IF('⑥6.成果報告（PR）'!F45="","",'⑥6.成果報告（PR）'!F45)</f>
        <v/>
      </c>
      <c r="G25" s="776" t="str">
        <f>IF(B25="","",'⑧1.活動計画変更（PR）'!Q63)</f>
        <v/>
      </c>
      <c r="H25" s="895" t="str">
        <f>IF('⑥6.成果報告（PR）'!G45="","",'⑥6.成果報告（PR）'!G45)</f>
        <v/>
      </c>
      <c r="I25" s="777" t="str">
        <f>IF('⑥6.成果報告（PR）'!H45="","",'⑥6.成果報告（PR）'!H45)</f>
        <v/>
      </c>
      <c r="J25" s="760"/>
      <c r="K25" s="781" t="str">
        <f>IF('⑥6.成果報告（PR）'!I45="","",'⑥6.成果報告（PR）'!I45)</f>
        <v/>
      </c>
      <c r="L25" s="760"/>
    </row>
    <row r="26" spans="2:12" s="121" customFormat="1" ht="15.75" customHeight="1">
      <c r="B26" s="224" t="s">
        <v>157</v>
      </c>
      <c r="C26" s="169" t="s">
        <v>640</v>
      </c>
    </row>
    <row r="27" spans="2:12" s="121" customFormat="1" ht="15.75" customHeight="1">
      <c r="B27" s="224" t="s">
        <v>159</v>
      </c>
      <c r="C27" s="169" t="s">
        <v>641</v>
      </c>
    </row>
    <row r="28" spans="2:12" s="121" customFormat="1" ht="15.75" customHeight="1">
      <c r="B28" s="224" t="s">
        <v>161</v>
      </c>
      <c r="C28" s="169" t="s">
        <v>642</v>
      </c>
    </row>
    <row r="29" spans="2:12" s="121" customFormat="1" ht="15.75" customHeight="1">
      <c r="B29" s="224"/>
      <c r="C29" s="169" t="s">
        <v>643</v>
      </c>
    </row>
    <row r="30" spans="2:12" ht="15.75" customHeight="1">
      <c r="B30" s="168" t="s">
        <v>201</v>
      </c>
      <c r="C30" s="761" t="s">
        <v>644</v>
      </c>
    </row>
  </sheetData>
  <sheetProtection algorithmName="SHA-512" hashValue="GelVrGC7b4AEpU+y8ngYcfCC0QlVWCjfMC+WE+exd+o2ffQvuSdnGGutiE0wXWzVLm3gfKNlWngNIPa+tglRvQ==" saltValue="6DpSgSrIrWU3PgMkNiko3Q==" spinCount="100000" sheet="1" formatCells="0" formatColumns="0" formatRows="0"/>
  <mergeCells count="8">
    <mergeCell ref="I3:J3"/>
    <mergeCell ref="K3:L3"/>
    <mergeCell ref="D3:D4"/>
    <mergeCell ref="E3:E4"/>
    <mergeCell ref="B3:B4"/>
    <mergeCell ref="F3:F4"/>
    <mergeCell ref="G3:H3"/>
    <mergeCell ref="C3:C4"/>
  </mergeCells>
  <phoneticPr fontId="1"/>
  <conditionalFormatting sqref="C6:C25">
    <cfRule type="containsText" dxfId="23" priority="1" operator="containsText" text="事業中止">
      <formula>NOT(ISERROR(SEARCH("事業中止",C6)))</formula>
    </cfRule>
  </conditionalFormatting>
  <dataValidations count="1">
    <dataValidation type="whole" imeMode="off" operator="lessThan" allowBlank="1" showInputMessage="1" showErrorMessage="1" errorTitle="入力不要です。" error="[キャンセル]をクリックしてください。" sqref="B5:E5" xr:uid="{00000000-0002-0000-3C00-000000000000}">
      <formula1>0</formula1>
    </dataValidation>
  </dataValidations>
  <pageMargins left="0.59055118110236227" right="0.39370078740157483" top="0.74803149606299213" bottom="0.31496062992125984" header="0.31496062992125984" footer="0.15748031496062992"/>
  <pageSetup paperSize="9" scale="77" fitToHeight="0" orientation="landscape" r:id="rId1"/>
  <headerFooter>
    <oddHeader>&amp;L様式９（関係書類2）</oddHeader>
    <oddFooter xml:space="preserve">&amp;C&amp;"ＭＳ Ｐゴシック,標準"&amp;10&amp;P / &amp;N </oddFoot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F0"/>
    <pageSetUpPr fitToPage="1"/>
  </sheetPr>
  <dimension ref="A1:O60"/>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43.25" style="150" customWidth="1"/>
    <col min="4" max="5" width="12.58203125" style="150" customWidth="1"/>
    <col min="6" max="12" width="12.08203125" style="150" customWidth="1"/>
    <col min="13" max="13" width="1.58203125" style="150" customWidth="1"/>
    <col min="14" max="16384" width="9" style="150"/>
  </cols>
  <sheetData>
    <row r="1" spans="1:15" ht="8.25" customHeight="1">
      <c r="C1" s="212"/>
      <c r="D1" s="212"/>
      <c r="E1" s="212"/>
      <c r="F1" s="212"/>
      <c r="G1" s="212"/>
      <c r="H1" s="212"/>
      <c r="I1" s="212"/>
      <c r="J1" s="212"/>
      <c r="K1" s="212"/>
      <c r="L1" s="212"/>
    </row>
    <row r="2" spans="1:15" ht="16.5" customHeight="1" thickBot="1">
      <c r="B2" s="871" t="s">
        <v>645</v>
      </c>
      <c r="D2" s="213"/>
      <c r="E2" s="213"/>
      <c r="F2" s="213"/>
      <c r="I2" s="213"/>
      <c r="K2" s="752"/>
      <c r="L2" s="306" t="s">
        <v>440</v>
      </c>
      <c r="M2" s="213"/>
      <c r="O2" s="213"/>
    </row>
    <row r="3" spans="1:15" ht="19.5" customHeight="1">
      <c r="A3" s="150" t="s">
        <v>523</v>
      </c>
      <c r="B3" s="1074" t="s">
        <v>119</v>
      </c>
      <c r="C3" s="1655" t="s">
        <v>99</v>
      </c>
      <c r="D3" s="1655" t="s">
        <v>586</v>
      </c>
      <c r="E3" s="1655" t="s">
        <v>102</v>
      </c>
      <c r="F3" s="1658" t="s">
        <v>635</v>
      </c>
      <c r="G3" s="1653" t="s">
        <v>526</v>
      </c>
      <c r="H3" s="1654"/>
      <c r="I3" s="1653" t="s">
        <v>636</v>
      </c>
      <c r="J3" s="1654"/>
      <c r="K3" s="1653" t="s">
        <v>637</v>
      </c>
      <c r="L3" s="1654"/>
    </row>
    <row r="4" spans="1:15" ht="27.75" customHeight="1" thickBot="1">
      <c r="B4" s="1081"/>
      <c r="C4" s="1660"/>
      <c r="D4" s="1660"/>
      <c r="E4" s="1660"/>
      <c r="F4" s="1659"/>
      <c r="G4" s="753" t="s">
        <v>638</v>
      </c>
      <c r="H4" s="754" t="s">
        <v>639</v>
      </c>
      <c r="I4" s="753" t="s">
        <v>638</v>
      </c>
      <c r="J4" s="754" t="s">
        <v>639</v>
      </c>
      <c r="K4" s="753" t="s">
        <v>638</v>
      </c>
      <c r="L4" s="754" t="s">
        <v>639</v>
      </c>
    </row>
    <row r="5" spans="1:15" ht="45" customHeight="1" thickBot="1">
      <c r="B5" s="755"/>
      <c r="C5" s="756" t="s">
        <v>443</v>
      </c>
      <c r="D5" s="757"/>
      <c r="E5" s="757"/>
      <c r="F5" s="762" t="str">
        <f t="shared" ref="F5:L5" si="0">IF(SUM(F6:F55)=0,"",SUM(F6:F55))</f>
        <v/>
      </c>
      <c r="G5" s="763" t="str">
        <f t="shared" si="0"/>
        <v/>
      </c>
      <c r="H5" s="764" t="str">
        <f t="shared" si="0"/>
        <v/>
      </c>
      <c r="I5" s="765" t="str">
        <f t="shared" si="0"/>
        <v/>
      </c>
      <c r="J5" s="766" t="str">
        <f t="shared" si="0"/>
        <v/>
      </c>
      <c r="K5" s="778" t="str">
        <f t="shared" si="0"/>
        <v/>
      </c>
      <c r="L5" s="766" t="str">
        <f t="shared" si="0"/>
        <v/>
      </c>
    </row>
    <row r="6" spans="1:15" ht="45" customHeight="1" thickTop="1">
      <c r="B6" s="368" t="str">
        <f>IF('⑥6.成果報告（販促）'!B7="","",'⑥6.成果報告（販促）'!B7)</f>
        <v/>
      </c>
      <c r="C6" s="767" t="str">
        <f>IF('⑥6.成果報告（販促）'!C7="","",'⑥6.成果報告（販促）'!C7)</f>
        <v/>
      </c>
      <c r="D6" s="783" t="str">
        <f>IF('⑥6.成果報告（販促）'!D7="","",'⑥6.成果報告（販促）'!D7)</f>
        <v/>
      </c>
      <c r="E6" s="783" t="str">
        <f>IF('⑥6.成果報告（販促）'!E7="","",'⑥6.成果報告（販促）'!E7)</f>
        <v/>
      </c>
      <c r="F6" s="768" t="str">
        <f>IF('⑥6.成果報告（販促）'!F7="","",'⑥6.成果報告（販促）'!F7)</f>
        <v/>
      </c>
      <c r="G6" s="769" t="str">
        <f>IF(B6="","",'⑧1.活動計画変更（販促）'!Q6)</f>
        <v/>
      </c>
      <c r="H6" s="893" t="str">
        <f>IF('⑥6.成果報告（販促）'!G7="","",'⑥6.成果報告（販促）'!G7)</f>
        <v/>
      </c>
      <c r="I6" s="770" t="str">
        <f>IF('⑥6.成果報告（販促）'!H7="","",'⑥6.成果報告（販促）'!H7)</f>
        <v/>
      </c>
      <c r="J6" s="758"/>
      <c r="K6" s="779" t="str">
        <f>IF('⑥6.成果報告（販促）'!I7="","",'⑥6.成果報告（販促）'!I7)</f>
        <v/>
      </c>
      <c r="L6" s="758"/>
    </row>
    <row r="7" spans="1:15" ht="45" customHeight="1">
      <c r="B7" s="368" t="str">
        <f>IF('⑥6.成果報告（販促）'!B9="","",'⑥6.成果報告（販促）'!B9)</f>
        <v/>
      </c>
      <c r="C7" s="771" t="str">
        <f>IF('⑥6.成果報告（販促）'!C9="","",'⑥6.成果報告（販促）'!C9)</f>
        <v/>
      </c>
      <c r="D7" s="784" t="str">
        <f>IF('⑥6.成果報告（販促）'!D9="","",'⑥6.成果報告（販促）'!D9)</f>
        <v/>
      </c>
      <c r="E7" s="784" t="str">
        <f>IF('⑥6.成果報告（販促）'!E9="","",'⑥6.成果報告（販促）'!E9)</f>
        <v/>
      </c>
      <c r="F7" s="736" t="str">
        <f>IF('⑥6.成果報告（販促）'!F9="","",'⑥6.成果報告（販促）'!F9)</f>
        <v/>
      </c>
      <c r="G7" s="772" t="str">
        <f>IF(B7="","",'⑧1.活動計画変更（販促）'!Q9)</f>
        <v/>
      </c>
      <c r="H7" s="894" t="str">
        <f>IF('⑥6.成果報告（販促）'!G9="","",'⑥6.成果報告（販促）'!G9)</f>
        <v/>
      </c>
      <c r="I7" s="773" t="str">
        <f>IF('⑥6.成果報告（販促）'!H9="","",'⑥6.成果報告（販促）'!H9)</f>
        <v/>
      </c>
      <c r="J7" s="759"/>
      <c r="K7" s="780" t="str">
        <f>IF('⑥6.成果報告（販促）'!I9="","",'⑥6.成果報告（販促）'!I9)</f>
        <v/>
      </c>
      <c r="L7" s="759"/>
    </row>
    <row r="8" spans="1:15" ht="45" customHeight="1">
      <c r="B8" s="368" t="str">
        <f>IF('⑥6.成果報告（販促）'!B11="","",'⑥6.成果報告（販促）'!B11)</f>
        <v/>
      </c>
      <c r="C8" s="771" t="str">
        <f>IF('⑥6.成果報告（販促）'!C11="","",'⑥6.成果報告（販促）'!C11)</f>
        <v/>
      </c>
      <c r="D8" s="784" t="str">
        <f>IF('⑥6.成果報告（販促）'!D11="","",'⑥6.成果報告（販促）'!D11)</f>
        <v/>
      </c>
      <c r="E8" s="784" t="str">
        <f>IF('⑥6.成果報告（販促）'!E11="","",'⑥6.成果報告（販促）'!E11)</f>
        <v/>
      </c>
      <c r="F8" s="736" t="str">
        <f>IF('⑥6.成果報告（販促）'!F11="","",'⑥6.成果報告（販促）'!F11)</f>
        <v/>
      </c>
      <c r="G8" s="772" t="str">
        <f>IF(B8="","",'⑧1.活動計画変更（販促）'!Q12)</f>
        <v/>
      </c>
      <c r="H8" s="894" t="str">
        <f>IF('⑥6.成果報告（販促）'!G11="","",'⑥6.成果報告（販促）'!G11)</f>
        <v/>
      </c>
      <c r="I8" s="773" t="str">
        <f>IF('⑥6.成果報告（販促）'!H11="","",'⑥6.成果報告（販促）'!H11)</f>
        <v/>
      </c>
      <c r="J8" s="759"/>
      <c r="K8" s="780" t="str">
        <f>IF('⑥6.成果報告（販促）'!I11="","",'⑥6.成果報告（販促）'!I11)</f>
        <v/>
      </c>
      <c r="L8" s="759"/>
    </row>
    <row r="9" spans="1:15" ht="45" customHeight="1">
      <c r="B9" s="368" t="str">
        <f>IF('⑥6.成果報告（販促）'!B13="","",'⑥6.成果報告（販促）'!B13)</f>
        <v/>
      </c>
      <c r="C9" s="771" t="str">
        <f>IF('⑥6.成果報告（販促）'!C13="","",'⑥6.成果報告（販促）'!C13)</f>
        <v/>
      </c>
      <c r="D9" s="784" t="str">
        <f>IF('⑥6.成果報告（販促）'!D13="","",'⑥6.成果報告（販促）'!D13)</f>
        <v/>
      </c>
      <c r="E9" s="784" t="str">
        <f>IF('⑥6.成果報告（販促）'!E13="","",'⑥6.成果報告（販促）'!E13)</f>
        <v/>
      </c>
      <c r="F9" s="736" t="str">
        <f>IF('⑥6.成果報告（販促）'!F13="","",'⑥6.成果報告（販促）'!F13)</f>
        <v/>
      </c>
      <c r="G9" s="772" t="str">
        <f>IF(B9="","",'⑧1.活動計画変更（販促）'!Q15)</f>
        <v/>
      </c>
      <c r="H9" s="894" t="str">
        <f>IF('⑥6.成果報告（販促）'!G13="","",'⑥6.成果報告（販促）'!G13)</f>
        <v/>
      </c>
      <c r="I9" s="773" t="str">
        <f>IF('⑥6.成果報告（販促）'!H13="","",'⑥6.成果報告（販促）'!H13)</f>
        <v/>
      </c>
      <c r="J9" s="759"/>
      <c r="K9" s="780" t="str">
        <f>IF('⑥6.成果報告（販促）'!I13="","",'⑥6.成果報告（販促）'!I13)</f>
        <v/>
      </c>
      <c r="L9" s="759"/>
    </row>
    <row r="10" spans="1:15" ht="45" customHeight="1">
      <c r="B10" s="368" t="str">
        <f>IF('⑥6.成果報告（販促）'!B15="","",'⑥6.成果報告（販促）'!B15)</f>
        <v/>
      </c>
      <c r="C10" s="771" t="str">
        <f>IF('⑥6.成果報告（販促）'!C15="","",'⑥6.成果報告（販促）'!C15)</f>
        <v/>
      </c>
      <c r="D10" s="784" t="str">
        <f>IF('⑥6.成果報告（販促）'!D15="","",'⑥6.成果報告（販促）'!D15)</f>
        <v/>
      </c>
      <c r="E10" s="784" t="str">
        <f>IF('⑥6.成果報告（販促）'!E15="","",'⑥6.成果報告（販促）'!E15)</f>
        <v/>
      </c>
      <c r="F10" s="736" t="str">
        <f>IF('⑥6.成果報告（販促）'!F15="","",'⑥6.成果報告（販促）'!F15)</f>
        <v/>
      </c>
      <c r="G10" s="772" t="str">
        <f>IF(B10="","",'⑧1.活動計画変更（販促）'!Q18)</f>
        <v/>
      </c>
      <c r="H10" s="894" t="str">
        <f>IF('⑥6.成果報告（販促）'!G15="","",'⑥6.成果報告（販促）'!G15)</f>
        <v/>
      </c>
      <c r="I10" s="773" t="str">
        <f>IF('⑥6.成果報告（販促）'!H15="","",'⑥6.成果報告（販促）'!H15)</f>
        <v/>
      </c>
      <c r="J10" s="759"/>
      <c r="K10" s="780" t="str">
        <f>IF('⑥6.成果報告（販促）'!I15="","",'⑥6.成果報告（販促）'!I15)</f>
        <v/>
      </c>
      <c r="L10" s="759"/>
    </row>
    <row r="11" spans="1:15" ht="45" customHeight="1">
      <c r="B11" s="368" t="str">
        <f>IF('⑥6.成果報告（販促）'!B17="","",'⑥6.成果報告（販促）'!B17)</f>
        <v/>
      </c>
      <c r="C11" s="771" t="str">
        <f>IF('⑥6.成果報告（販促）'!C17="","",'⑥6.成果報告（販促）'!C17)</f>
        <v/>
      </c>
      <c r="D11" s="784" t="str">
        <f>IF('⑥6.成果報告（販促）'!D17="","",'⑥6.成果報告（販促）'!D17)</f>
        <v/>
      </c>
      <c r="E11" s="784" t="str">
        <f>IF('⑥6.成果報告（販促）'!E17="","",'⑥6.成果報告（販促）'!E17)</f>
        <v/>
      </c>
      <c r="F11" s="736" t="str">
        <f>IF('⑥6.成果報告（販促）'!F17="","",'⑥6.成果報告（販促）'!F17)</f>
        <v/>
      </c>
      <c r="G11" s="772" t="str">
        <f>IF(B11="","",'⑧1.活動計画変更（販促）'!Q21)</f>
        <v/>
      </c>
      <c r="H11" s="894" t="str">
        <f>IF('⑥6.成果報告（販促）'!G17="","",'⑥6.成果報告（販促）'!G17)</f>
        <v/>
      </c>
      <c r="I11" s="773" t="str">
        <f>IF('⑥6.成果報告（販促）'!H17="","",'⑥6.成果報告（販促）'!H17)</f>
        <v/>
      </c>
      <c r="J11" s="759"/>
      <c r="K11" s="780" t="str">
        <f>IF('⑥6.成果報告（販促）'!I17="","",'⑥6.成果報告（販促）'!I17)</f>
        <v/>
      </c>
      <c r="L11" s="759"/>
    </row>
    <row r="12" spans="1:15" ht="45" customHeight="1">
      <c r="B12" s="368" t="str">
        <f>IF('⑥6.成果報告（販促）'!B19="","",'⑥6.成果報告（販促）'!B19)</f>
        <v/>
      </c>
      <c r="C12" s="771" t="str">
        <f>IF('⑥6.成果報告（販促）'!C19="","",'⑥6.成果報告（販促）'!C19)</f>
        <v/>
      </c>
      <c r="D12" s="784" t="str">
        <f>IF('⑥6.成果報告（販促）'!D19="","",'⑥6.成果報告（販促）'!D19)</f>
        <v/>
      </c>
      <c r="E12" s="784" t="str">
        <f>IF('⑥6.成果報告（販促）'!E19="","",'⑥6.成果報告（販促）'!E19)</f>
        <v/>
      </c>
      <c r="F12" s="736" t="str">
        <f>IF('⑥6.成果報告（販促）'!F19="","",'⑥6.成果報告（販促）'!F19)</f>
        <v/>
      </c>
      <c r="G12" s="772" t="str">
        <f>IF(B12="","",'⑧1.活動計画変更（販促）'!Q24)</f>
        <v/>
      </c>
      <c r="H12" s="894" t="str">
        <f>IF('⑥6.成果報告（販促）'!G19="","",'⑥6.成果報告（販促）'!G19)</f>
        <v/>
      </c>
      <c r="I12" s="773" t="str">
        <f>IF('⑥6.成果報告（販促）'!H19="","",'⑥6.成果報告（販促）'!H19)</f>
        <v/>
      </c>
      <c r="J12" s="759"/>
      <c r="K12" s="780" t="str">
        <f>IF('⑥6.成果報告（販促）'!I19="","",'⑥6.成果報告（販促）'!I19)</f>
        <v/>
      </c>
      <c r="L12" s="759"/>
    </row>
    <row r="13" spans="1:15" ht="45" customHeight="1">
      <c r="B13" s="368" t="str">
        <f>IF('⑥6.成果報告（販促）'!B21="","",'⑥6.成果報告（販促）'!B21)</f>
        <v/>
      </c>
      <c r="C13" s="771" t="str">
        <f>IF('⑥6.成果報告（販促）'!C21="","",'⑥6.成果報告（販促）'!C21)</f>
        <v/>
      </c>
      <c r="D13" s="784" t="str">
        <f>IF('⑥6.成果報告（販促）'!D21="","",'⑥6.成果報告（販促）'!D21)</f>
        <v/>
      </c>
      <c r="E13" s="784" t="str">
        <f>IF('⑥6.成果報告（販促）'!E21="","",'⑥6.成果報告（販促）'!E21)</f>
        <v/>
      </c>
      <c r="F13" s="736" t="str">
        <f>IF('⑥6.成果報告（販促）'!F21="","",'⑥6.成果報告（販促）'!F21)</f>
        <v/>
      </c>
      <c r="G13" s="772" t="str">
        <f>IF(B13="","",'⑧1.活動計画変更（販促）'!Q27)</f>
        <v/>
      </c>
      <c r="H13" s="894" t="str">
        <f>IF('⑥6.成果報告（販促）'!G21="","",'⑥6.成果報告（販促）'!G21)</f>
        <v/>
      </c>
      <c r="I13" s="773" t="str">
        <f>IF('⑥6.成果報告（販促）'!H21="","",'⑥6.成果報告（販促）'!H21)</f>
        <v/>
      </c>
      <c r="J13" s="759"/>
      <c r="K13" s="780" t="str">
        <f>IF('⑥6.成果報告（販促）'!I21="","",'⑥6.成果報告（販促）'!I21)</f>
        <v/>
      </c>
      <c r="L13" s="759"/>
    </row>
    <row r="14" spans="1:15" ht="45" customHeight="1">
      <c r="B14" s="368" t="str">
        <f>IF('⑥6.成果報告（販促）'!B23="","",'⑥6.成果報告（販促）'!B23)</f>
        <v/>
      </c>
      <c r="C14" s="771" t="str">
        <f>IF('⑥6.成果報告（販促）'!C23="","",'⑥6.成果報告（販促）'!C23)</f>
        <v/>
      </c>
      <c r="D14" s="784" t="str">
        <f>IF('⑥6.成果報告（販促）'!D23="","",'⑥6.成果報告（販促）'!D23)</f>
        <v/>
      </c>
      <c r="E14" s="784" t="str">
        <f>IF('⑥6.成果報告（販促）'!E23="","",'⑥6.成果報告（販促）'!E23)</f>
        <v/>
      </c>
      <c r="F14" s="736" t="str">
        <f>IF('⑥6.成果報告（販促）'!F23="","",'⑥6.成果報告（販促）'!F23)</f>
        <v/>
      </c>
      <c r="G14" s="772" t="str">
        <f>IF(B14="","",'⑧1.活動計画変更（販促）'!Q30)</f>
        <v/>
      </c>
      <c r="H14" s="894" t="str">
        <f>IF('⑥6.成果報告（販促）'!G23="","",'⑥6.成果報告（販促）'!G23)</f>
        <v/>
      </c>
      <c r="I14" s="773" t="str">
        <f>IF('⑥6.成果報告（販促）'!H23="","",'⑥6.成果報告（販促）'!H23)</f>
        <v/>
      </c>
      <c r="J14" s="759"/>
      <c r="K14" s="780" t="str">
        <f>IF('⑥6.成果報告（販促）'!I23="","",'⑥6.成果報告（販促）'!I23)</f>
        <v/>
      </c>
      <c r="L14" s="759"/>
    </row>
    <row r="15" spans="1:15" ht="45" customHeight="1" thickBot="1">
      <c r="B15" s="370" t="str">
        <f>IF('⑥6.成果報告（販促）'!B25="","",'⑥6.成果報告（販促）'!B25)</f>
        <v/>
      </c>
      <c r="C15" s="774" t="str">
        <f>IF('⑥6.成果報告（販促）'!C25="","",'⑥6.成果報告（販促）'!C25)</f>
        <v/>
      </c>
      <c r="D15" s="785" t="str">
        <f>IF('⑥6.成果報告（販促）'!D25="","",'⑥6.成果報告（販促）'!D25)</f>
        <v/>
      </c>
      <c r="E15" s="785" t="str">
        <f>IF('⑥6.成果報告（販促）'!E25="","",'⑥6.成果報告（販促）'!E25)</f>
        <v/>
      </c>
      <c r="F15" s="775" t="str">
        <f>IF('⑥6.成果報告（販促）'!F25="","",'⑥6.成果報告（販促）'!F25)</f>
        <v/>
      </c>
      <c r="G15" s="776" t="str">
        <f>IF(B15="","",'⑧1.活動計画変更（販促）'!Q33)</f>
        <v/>
      </c>
      <c r="H15" s="895" t="str">
        <f>IF('⑥6.成果報告（販促）'!G25="","",'⑥6.成果報告（販促）'!G25)</f>
        <v/>
      </c>
      <c r="I15" s="777" t="str">
        <f>IF('⑥6.成果報告（販促）'!H25="","",'⑥6.成果報告（販促）'!H25)</f>
        <v/>
      </c>
      <c r="J15" s="760"/>
      <c r="K15" s="781" t="str">
        <f>IF('⑥6.成果報告（販促）'!I25="","",'⑥6.成果報告（販促）'!I25)</f>
        <v/>
      </c>
      <c r="L15" s="760"/>
    </row>
    <row r="16" spans="1:15" ht="45" hidden="1" customHeight="1">
      <c r="B16" s="368" t="str">
        <f>IF('⑥6.成果報告（販促）'!B27="","",'⑥6.成果報告（販促）'!B27)</f>
        <v/>
      </c>
      <c r="C16" s="767" t="str">
        <f>IF('⑥6.成果報告（販促）'!C27="","",'⑥6.成果報告（販促）'!C27)</f>
        <v/>
      </c>
      <c r="D16" s="783" t="str">
        <f>IF('⑥6.成果報告（販促）'!D27="","",'⑥6.成果報告（販促）'!D27)</f>
        <v/>
      </c>
      <c r="E16" s="783" t="str">
        <f>IF('⑥6.成果報告（販促）'!E27="","",'⑥6.成果報告（販促）'!E27)</f>
        <v/>
      </c>
      <c r="F16" s="768" t="str">
        <f>IF('⑥6.成果報告（販促）'!F27="","",'⑥6.成果報告（販促）'!F27)</f>
        <v/>
      </c>
      <c r="G16" s="769" t="str">
        <f>IF(B16="","",'⑧1.活動計画変更（販促）'!Q36)</f>
        <v/>
      </c>
      <c r="H16" s="893" t="str">
        <f>IF('⑥6.成果報告（販促）'!G27="","",'⑥6.成果報告（販促）'!G27)</f>
        <v/>
      </c>
      <c r="I16" s="770" t="str">
        <f>IF('⑥6.成果報告（販促）'!H27="","",'⑥6.成果報告（販促）'!H27)</f>
        <v/>
      </c>
      <c r="J16" s="758"/>
      <c r="K16" s="779" t="str">
        <f>IF('⑥6.成果報告（販促）'!I27="","",'⑥6.成果報告（販促）'!I27)</f>
        <v/>
      </c>
      <c r="L16" s="758"/>
    </row>
    <row r="17" spans="2:12" ht="45" hidden="1" customHeight="1">
      <c r="B17" s="368" t="str">
        <f>IF('⑥6.成果報告（販促）'!B29="","",'⑥6.成果報告（販促）'!B29)</f>
        <v/>
      </c>
      <c r="C17" s="771" t="str">
        <f>IF('⑥6.成果報告（販促）'!C29="","",'⑥6.成果報告（販促）'!C29)</f>
        <v/>
      </c>
      <c r="D17" s="784" t="str">
        <f>IF('⑥6.成果報告（販促）'!D29="","",'⑥6.成果報告（販促）'!D29)</f>
        <v/>
      </c>
      <c r="E17" s="784" t="str">
        <f>IF('⑥6.成果報告（販促）'!E29="","",'⑥6.成果報告（販促）'!E29)</f>
        <v/>
      </c>
      <c r="F17" s="736" t="str">
        <f>IF('⑥6.成果報告（販促）'!F29="","",'⑥6.成果報告（販促）'!F29)</f>
        <v/>
      </c>
      <c r="G17" s="772" t="str">
        <f>IF(B17="","",'⑧1.活動計画変更（販促）'!Q39)</f>
        <v/>
      </c>
      <c r="H17" s="894" t="str">
        <f>IF('⑥6.成果報告（販促）'!G29="","",'⑥6.成果報告（販促）'!G29)</f>
        <v/>
      </c>
      <c r="I17" s="773" t="str">
        <f>IF('⑥6.成果報告（販促）'!H29="","",'⑥6.成果報告（販促）'!H29)</f>
        <v/>
      </c>
      <c r="J17" s="759"/>
      <c r="K17" s="780" t="str">
        <f>IF('⑥6.成果報告（販促）'!I29="","",'⑥6.成果報告（販促）'!I29)</f>
        <v/>
      </c>
      <c r="L17" s="759"/>
    </row>
    <row r="18" spans="2:12" ht="45" hidden="1" customHeight="1">
      <c r="B18" s="368" t="str">
        <f>IF('⑥6.成果報告（販促）'!B31="","",'⑥6.成果報告（販促）'!B31)</f>
        <v/>
      </c>
      <c r="C18" s="771" t="str">
        <f>IF('⑥6.成果報告（販促）'!C31="","",'⑥6.成果報告（販促）'!C31)</f>
        <v/>
      </c>
      <c r="D18" s="784" t="str">
        <f>IF('⑥6.成果報告（販促）'!D31="","",'⑥6.成果報告（販促）'!D31)</f>
        <v/>
      </c>
      <c r="E18" s="784" t="str">
        <f>IF('⑥6.成果報告（販促）'!E31="","",'⑥6.成果報告（販促）'!E31)</f>
        <v/>
      </c>
      <c r="F18" s="736" t="str">
        <f>IF('⑥6.成果報告（販促）'!F31="","",'⑥6.成果報告（販促）'!F31)</f>
        <v/>
      </c>
      <c r="G18" s="772" t="str">
        <f>IF(B18="","",'⑧1.活動計画変更（販促）'!Q42)</f>
        <v/>
      </c>
      <c r="H18" s="894" t="str">
        <f>IF('⑥6.成果報告（販促）'!G31="","",'⑥6.成果報告（販促）'!G31)</f>
        <v/>
      </c>
      <c r="I18" s="773" t="str">
        <f>IF('⑥6.成果報告（販促）'!H31="","",'⑥6.成果報告（販促）'!H31)</f>
        <v/>
      </c>
      <c r="J18" s="759"/>
      <c r="K18" s="780" t="str">
        <f>IF('⑥6.成果報告（販促）'!I31="","",'⑥6.成果報告（販促）'!I31)</f>
        <v/>
      </c>
      <c r="L18" s="759"/>
    </row>
    <row r="19" spans="2:12" ht="45" hidden="1" customHeight="1">
      <c r="B19" s="368" t="str">
        <f>IF('⑥6.成果報告（販促）'!B33="","",'⑥6.成果報告（販促）'!B33)</f>
        <v/>
      </c>
      <c r="C19" s="771" t="str">
        <f>IF('⑥6.成果報告（販促）'!C33="","",'⑥6.成果報告（販促）'!C33)</f>
        <v/>
      </c>
      <c r="D19" s="784" t="str">
        <f>IF('⑥6.成果報告（販促）'!D33="","",'⑥6.成果報告（販促）'!D33)</f>
        <v/>
      </c>
      <c r="E19" s="784" t="str">
        <f>IF('⑥6.成果報告（販促）'!E33="","",'⑥6.成果報告（販促）'!E33)</f>
        <v/>
      </c>
      <c r="F19" s="736" t="str">
        <f>IF('⑥6.成果報告（販促）'!F33="","",'⑥6.成果報告（販促）'!F33)</f>
        <v/>
      </c>
      <c r="G19" s="772" t="str">
        <f>IF(B19="","",'⑧1.活動計画変更（販促）'!Q45)</f>
        <v/>
      </c>
      <c r="H19" s="894" t="str">
        <f>IF('⑥6.成果報告（販促）'!G33="","",'⑥6.成果報告（販促）'!G33)</f>
        <v/>
      </c>
      <c r="I19" s="773" t="str">
        <f>IF('⑥6.成果報告（販促）'!H33="","",'⑥6.成果報告（販促）'!H33)</f>
        <v/>
      </c>
      <c r="J19" s="759"/>
      <c r="K19" s="780" t="str">
        <f>IF('⑥6.成果報告（販促）'!I33="","",'⑥6.成果報告（販促）'!I33)</f>
        <v/>
      </c>
      <c r="L19" s="759"/>
    </row>
    <row r="20" spans="2:12" ht="45" hidden="1" customHeight="1">
      <c r="B20" s="368" t="str">
        <f>IF('⑥6.成果報告（販促）'!B35="","",'⑥6.成果報告（販促）'!B35)</f>
        <v/>
      </c>
      <c r="C20" s="771" t="str">
        <f>IF('⑥6.成果報告（販促）'!C35="","",'⑥6.成果報告（販促）'!C35)</f>
        <v/>
      </c>
      <c r="D20" s="784" t="str">
        <f>IF('⑥6.成果報告（販促）'!D35="","",'⑥6.成果報告（販促）'!D35)</f>
        <v/>
      </c>
      <c r="E20" s="784" t="str">
        <f>IF('⑥6.成果報告（販促）'!E35="","",'⑥6.成果報告（販促）'!E35)</f>
        <v/>
      </c>
      <c r="F20" s="736" t="str">
        <f>IF('⑥6.成果報告（販促）'!F35="","",'⑥6.成果報告（販促）'!F35)</f>
        <v/>
      </c>
      <c r="G20" s="772" t="str">
        <f>IF(B20="","",'⑧1.活動計画変更（販促）'!Q48)</f>
        <v/>
      </c>
      <c r="H20" s="894" t="str">
        <f>IF('⑥6.成果報告（販促）'!G35="","",'⑥6.成果報告（販促）'!G35)</f>
        <v/>
      </c>
      <c r="I20" s="773" t="str">
        <f>IF('⑥6.成果報告（販促）'!H35="","",'⑥6.成果報告（販促）'!H35)</f>
        <v/>
      </c>
      <c r="J20" s="759"/>
      <c r="K20" s="780" t="str">
        <f>IF('⑥6.成果報告（販促）'!I35="","",'⑥6.成果報告（販促）'!I35)</f>
        <v/>
      </c>
      <c r="L20" s="759"/>
    </row>
    <row r="21" spans="2:12" ht="45" hidden="1" customHeight="1">
      <c r="B21" s="368" t="str">
        <f>IF('⑥6.成果報告（販促）'!B37="","",'⑥6.成果報告（販促）'!B37)</f>
        <v/>
      </c>
      <c r="C21" s="771" t="str">
        <f>IF('⑥6.成果報告（販促）'!C37="","",'⑥6.成果報告（販促）'!C37)</f>
        <v/>
      </c>
      <c r="D21" s="784" t="str">
        <f>IF('⑥6.成果報告（販促）'!D37="","",'⑥6.成果報告（販促）'!D37)</f>
        <v/>
      </c>
      <c r="E21" s="784" t="str">
        <f>IF('⑥6.成果報告（販促）'!E37="","",'⑥6.成果報告（販促）'!E37)</f>
        <v/>
      </c>
      <c r="F21" s="736" t="str">
        <f>IF('⑥6.成果報告（販促）'!F37="","",'⑥6.成果報告（販促）'!F37)</f>
        <v/>
      </c>
      <c r="G21" s="772" t="str">
        <f>IF(B21="","",'⑧1.活動計画変更（販促）'!Q51)</f>
        <v/>
      </c>
      <c r="H21" s="894" t="str">
        <f>IF('⑥6.成果報告（販促）'!G37="","",'⑥6.成果報告（販促）'!G37)</f>
        <v/>
      </c>
      <c r="I21" s="773" t="str">
        <f>IF('⑥6.成果報告（販促）'!H37="","",'⑥6.成果報告（販促）'!H37)</f>
        <v/>
      </c>
      <c r="J21" s="759"/>
      <c r="K21" s="780" t="str">
        <f>IF('⑥6.成果報告（販促）'!I37="","",'⑥6.成果報告（販促）'!I37)</f>
        <v/>
      </c>
      <c r="L21" s="759"/>
    </row>
    <row r="22" spans="2:12" ht="45" hidden="1" customHeight="1">
      <c r="B22" s="368" t="str">
        <f>IF('⑥6.成果報告（販促）'!B39="","",'⑥6.成果報告（販促）'!B39)</f>
        <v/>
      </c>
      <c r="C22" s="771" t="str">
        <f>IF('⑥6.成果報告（販促）'!C39="","",'⑥6.成果報告（販促）'!C39)</f>
        <v/>
      </c>
      <c r="D22" s="784" t="str">
        <f>IF('⑥6.成果報告（販促）'!D39="","",'⑥6.成果報告（販促）'!D39)</f>
        <v/>
      </c>
      <c r="E22" s="784" t="str">
        <f>IF('⑥6.成果報告（販促）'!E39="","",'⑥6.成果報告（販促）'!E39)</f>
        <v/>
      </c>
      <c r="F22" s="736" t="str">
        <f>IF('⑥6.成果報告（販促）'!F39="","",'⑥6.成果報告（販促）'!F39)</f>
        <v/>
      </c>
      <c r="G22" s="772" t="str">
        <f>IF(B22="","",'⑧1.活動計画変更（販促）'!Q54)</f>
        <v/>
      </c>
      <c r="H22" s="894" t="str">
        <f>IF('⑥6.成果報告（販促）'!G39="","",'⑥6.成果報告（販促）'!G39)</f>
        <v/>
      </c>
      <c r="I22" s="773" t="str">
        <f>IF('⑥6.成果報告（販促）'!H39="","",'⑥6.成果報告（販促）'!H39)</f>
        <v/>
      </c>
      <c r="J22" s="759"/>
      <c r="K22" s="780" t="str">
        <f>IF('⑥6.成果報告（販促）'!I39="","",'⑥6.成果報告（販促）'!I39)</f>
        <v/>
      </c>
      <c r="L22" s="759"/>
    </row>
    <row r="23" spans="2:12" ht="45" hidden="1" customHeight="1">
      <c r="B23" s="368" t="str">
        <f>IF('⑥6.成果報告（販促）'!B41="","",'⑥6.成果報告（販促）'!B41)</f>
        <v/>
      </c>
      <c r="C23" s="771" t="str">
        <f>IF('⑥6.成果報告（販促）'!C41="","",'⑥6.成果報告（販促）'!C41)</f>
        <v/>
      </c>
      <c r="D23" s="784" t="str">
        <f>IF('⑥6.成果報告（販促）'!D41="","",'⑥6.成果報告（販促）'!D41)</f>
        <v/>
      </c>
      <c r="E23" s="784" t="str">
        <f>IF('⑥6.成果報告（販促）'!E41="","",'⑥6.成果報告（販促）'!E41)</f>
        <v/>
      </c>
      <c r="F23" s="736" t="str">
        <f>IF('⑥6.成果報告（販促）'!F41="","",'⑥6.成果報告（販促）'!F41)</f>
        <v/>
      </c>
      <c r="G23" s="772" t="str">
        <f>IF(B23="","",'⑧1.活動計画変更（販促）'!Q57)</f>
        <v/>
      </c>
      <c r="H23" s="894" t="str">
        <f>IF('⑥6.成果報告（販促）'!G41="","",'⑥6.成果報告（販促）'!G41)</f>
        <v/>
      </c>
      <c r="I23" s="773" t="str">
        <f>IF('⑥6.成果報告（販促）'!H41="","",'⑥6.成果報告（販促）'!H41)</f>
        <v/>
      </c>
      <c r="J23" s="759"/>
      <c r="K23" s="780" t="str">
        <f>IF('⑥6.成果報告（販促）'!I41="","",'⑥6.成果報告（販促）'!I41)</f>
        <v/>
      </c>
      <c r="L23" s="759"/>
    </row>
    <row r="24" spans="2:12" ht="45" hidden="1" customHeight="1">
      <c r="B24" s="368" t="str">
        <f>IF('⑥6.成果報告（販促）'!B43="","",'⑥6.成果報告（販促）'!B43)</f>
        <v/>
      </c>
      <c r="C24" s="771" t="str">
        <f>IF('⑥6.成果報告（販促）'!C43="","",'⑥6.成果報告（販促）'!C43)</f>
        <v/>
      </c>
      <c r="D24" s="784" t="str">
        <f>IF('⑥6.成果報告（販促）'!D43="","",'⑥6.成果報告（販促）'!D43)</f>
        <v/>
      </c>
      <c r="E24" s="784" t="str">
        <f>IF('⑥6.成果報告（販促）'!E43="","",'⑥6.成果報告（販促）'!E43)</f>
        <v/>
      </c>
      <c r="F24" s="736" t="str">
        <f>IF('⑥6.成果報告（販促）'!F43="","",'⑥6.成果報告（販促）'!F43)</f>
        <v/>
      </c>
      <c r="G24" s="772" t="str">
        <f>IF(B24="","",'⑧1.活動計画変更（販促）'!Q60)</f>
        <v/>
      </c>
      <c r="H24" s="894" t="str">
        <f>IF('⑥6.成果報告（販促）'!G43="","",'⑥6.成果報告（販促）'!G43)</f>
        <v/>
      </c>
      <c r="I24" s="773" t="str">
        <f>IF('⑥6.成果報告（販促）'!H43="","",'⑥6.成果報告（販促）'!H43)</f>
        <v/>
      </c>
      <c r="J24" s="759"/>
      <c r="K24" s="780" t="str">
        <f>IF('⑥6.成果報告（販促）'!I43="","",'⑥6.成果報告（販促）'!I43)</f>
        <v/>
      </c>
      <c r="L24" s="759"/>
    </row>
    <row r="25" spans="2:12" ht="45" hidden="1" customHeight="1" thickBot="1">
      <c r="B25" s="370" t="str">
        <f>IF('⑥6.成果報告（販促）'!B45="","",'⑥6.成果報告（販促）'!B45)</f>
        <v/>
      </c>
      <c r="C25" s="774" t="str">
        <f>IF('⑥6.成果報告（販促）'!C45="","",'⑥6.成果報告（販促）'!C45)</f>
        <v/>
      </c>
      <c r="D25" s="785" t="str">
        <f>IF('⑥6.成果報告（販促）'!D45="","",'⑥6.成果報告（販促）'!D45)</f>
        <v/>
      </c>
      <c r="E25" s="785" t="str">
        <f>IF('⑥6.成果報告（販促）'!E45="","",'⑥6.成果報告（販促）'!E45)</f>
        <v/>
      </c>
      <c r="F25" s="775" t="str">
        <f>IF('⑥6.成果報告（販促）'!F45="","",'⑥6.成果報告（販促）'!F45)</f>
        <v/>
      </c>
      <c r="G25" s="776" t="str">
        <f>IF(B25="","",'⑧1.活動計画変更（販促）'!Q63)</f>
        <v/>
      </c>
      <c r="H25" s="895" t="str">
        <f>IF('⑥6.成果報告（販促）'!G45="","",'⑥6.成果報告（販促）'!G45)</f>
        <v/>
      </c>
      <c r="I25" s="777" t="str">
        <f>IF('⑥6.成果報告（販促）'!H45="","",'⑥6.成果報告（販促）'!H45)</f>
        <v/>
      </c>
      <c r="J25" s="760"/>
      <c r="K25" s="781" t="str">
        <f>IF('⑥6.成果報告（販促）'!I45="","",'⑥6.成果報告（販促）'!I45)</f>
        <v/>
      </c>
      <c r="L25" s="760"/>
    </row>
    <row r="26" spans="2:12" ht="45" hidden="1" customHeight="1">
      <c r="B26" s="368" t="str">
        <f>IF('⑥6.成果報告（販促）'!B47="","",'⑥6.成果報告（販促）'!B47)</f>
        <v/>
      </c>
      <c r="C26" s="767" t="str">
        <f>IF('⑥6.成果報告（販促）'!C47="","",'⑥6.成果報告（販促）'!C47)</f>
        <v/>
      </c>
      <c r="D26" s="783" t="str">
        <f>IF('⑥6.成果報告（販促）'!D47="","",'⑥6.成果報告（販促）'!D47)</f>
        <v/>
      </c>
      <c r="E26" s="783" t="str">
        <f>IF('⑥6.成果報告（販促）'!E47="","",'⑥6.成果報告（販促）'!E47)</f>
        <v/>
      </c>
      <c r="F26" s="768" t="str">
        <f>IF('⑥6.成果報告（販促）'!F47="","",'⑥6.成果報告（販促）'!F47)</f>
        <v/>
      </c>
      <c r="G26" s="769" t="str">
        <f>IF(B26="","",'⑧1.活動計画変更（販促）'!Q66)</f>
        <v/>
      </c>
      <c r="H26" s="893" t="str">
        <f>IF('⑥6.成果報告（販促）'!G37="","",'⑥6.成果報告（販促）'!G37)</f>
        <v/>
      </c>
      <c r="I26" s="770" t="str">
        <f>IF('⑥6.成果報告（販促）'!I47="","",'⑥6.成果報告（販促）'!I47)</f>
        <v/>
      </c>
      <c r="J26" s="758"/>
      <c r="K26" s="779" t="str">
        <f>IF('⑥6.成果報告（販促）'!K47="","",'⑥6.成果報告（販促）'!K47)</f>
        <v/>
      </c>
      <c r="L26" s="758"/>
    </row>
    <row r="27" spans="2:12" ht="45" hidden="1" customHeight="1">
      <c r="B27" s="368" t="str">
        <f>IF('⑥6.成果報告（販促）'!B49="","",'⑥6.成果報告（販促）'!B49)</f>
        <v/>
      </c>
      <c r="C27" s="771" t="str">
        <f>IF('⑥6.成果報告（販促）'!C49="","",'⑥6.成果報告（販促）'!C49)</f>
        <v/>
      </c>
      <c r="D27" s="784" t="str">
        <f>IF('⑥6.成果報告（販促）'!D49="","",'⑥6.成果報告（販促）'!D49)</f>
        <v/>
      </c>
      <c r="E27" s="784" t="str">
        <f>IF('⑥6.成果報告（販促）'!E49="","",'⑥6.成果報告（販促）'!E49)</f>
        <v/>
      </c>
      <c r="F27" s="736" t="str">
        <f>IF('⑥6.成果報告（販促）'!F49="","",'⑥6.成果報告（販促）'!F49)</f>
        <v/>
      </c>
      <c r="G27" s="772" t="str">
        <f>IF(B27="","",'⑧1.活動計画変更（販促）'!Q69)</f>
        <v/>
      </c>
      <c r="H27" s="894" t="str">
        <f>IF('⑥6.成果報告（販促）'!G39="","",'⑥6.成果報告（販促）'!G39)</f>
        <v/>
      </c>
      <c r="I27" s="773" t="str">
        <f>IF('⑥6.成果報告（販促）'!I49="","",'⑥6.成果報告（販促）'!I49)</f>
        <v/>
      </c>
      <c r="J27" s="759"/>
      <c r="K27" s="780" t="str">
        <f>IF('⑥6.成果報告（販促）'!K49="","",'⑥6.成果報告（販促）'!K49)</f>
        <v/>
      </c>
      <c r="L27" s="759"/>
    </row>
    <row r="28" spans="2:12" ht="45" hidden="1" customHeight="1">
      <c r="B28" s="368" t="str">
        <f>IF('⑥6.成果報告（販促）'!B51="","",'⑥6.成果報告（販促）'!B51)</f>
        <v/>
      </c>
      <c r="C28" s="771" t="str">
        <f>IF('⑥6.成果報告（販促）'!C51="","",'⑥6.成果報告（販促）'!C51)</f>
        <v/>
      </c>
      <c r="D28" s="784" t="str">
        <f>IF('⑥6.成果報告（販促）'!D51="","",'⑥6.成果報告（販促）'!D51)</f>
        <v/>
      </c>
      <c r="E28" s="784" t="str">
        <f>IF('⑥6.成果報告（販促）'!E51="","",'⑥6.成果報告（販促）'!E51)</f>
        <v/>
      </c>
      <c r="F28" s="736" t="str">
        <f>IF('⑥6.成果報告（販促）'!F51="","",'⑥6.成果報告（販促）'!F51)</f>
        <v/>
      </c>
      <c r="G28" s="772" t="str">
        <f>IF(B28="","",'⑧1.活動計画変更（販促）'!Q72)</f>
        <v/>
      </c>
      <c r="H28" s="894" t="str">
        <f>IF('⑥6.成果報告（販促）'!G41="","",'⑥6.成果報告（販促）'!G41)</f>
        <v/>
      </c>
      <c r="I28" s="773" t="str">
        <f>IF('⑥6.成果報告（販促）'!I51="","",'⑥6.成果報告（販促）'!I51)</f>
        <v/>
      </c>
      <c r="J28" s="759"/>
      <c r="K28" s="780" t="str">
        <f>IF('⑥6.成果報告（販促）'!K51="","",'⑥6.成果報告（販促）'!K51)</f>
        <v/>
      </c>
      <c r="L28" s="759"/>
    </row>
    <row r="29" spans="2:12" ht="45" hidden="1" customHeight="1">
      <c r="B29" s="368" t="str">
        <f>IF('⑥6.成果報告（販促）'!B53="","",'⑥6.成果報告（販促）'!B53)</f>
        <v/>
      </c>
      <c r="C29" s="771" t="str">
        <f>IF('⑥6.成果報告（販促）'!C53="","",'⑥6.成果報告（販促）'!C53)</f>
        <v/>
      </c>
      <c r="D29" s="784" t="str">
        <f>IF('⑥6.成果報告（販促）'!D53="","",'⑥6.成果報告（販促）'!D53)</f>
        <v/>
      </c>
      <c r="E29" s="784" t="str">
        <f>IF('⑥6.成果報告（販促）'!E53="","",'⑥6.成果報告（販促）'!E53)</f>
        <v/>
      </c>
      <c r="F29" s="736" t="str">
        <f>IF('⑥6.成果報告（販促）'!F53="","",'⑥6.成果報告（販促）'!F53)</f>
        <v/>
      </c>
      <c r="G29" s="772" t="str">
        <f>IF(B29="","",'⑧1.活動計画変更（販促）'!Q75)</f>
        <v/>
      </c>
      <c r="H29" s="894" t="str">
        <f>IF('⑥6.成果報告（販促）'!G43="","",'⑥6.成果報告（販促）'!G43)</f>
        <v/>
      </c>
      <c r="I29" s="773" t="str">
        <f>IF('⑥6.成果報告（販促）'!I53="","",'⑥6.成果報告（販促）'!I53)</f>
        <v/>
      </c>
      <c r="J29" s="759"/>
      <c r="K29" s="780" t="str">
        <f>IF('⑥6.成果報告（販促）'!K53="","",'⑥6.成果報告（販促）'!K53)</f>
        <v/>
      </c>
      <c r="L29" s="759"/>
    </row>
    <row r="30" spans="2:12" ht="45" hidden="1" customHeight="1">
      <c r="B30" s="368" t="str">
        <f>IF('⑥6.成果報告（販促）'!B55="","",'⑥6.成果報告（販促）'!B55)</f>
        <v/>
      </c>
      <c r="C30" s="771" t="str">
        <f>IF('⑥6.成果報告（販促）'!C55="","",'⑥6.成果報告（販促）'!C55)</f>
        <v/>
      </c>
      <c r="D30" s="784" t="str">
        <f>IF('⑥6.成果報告（販促）'!D55="","",'⑥6.成果報告（販促）'!D55)</f>
        <v/>
      </c>
      <c r="E30" s="784" t="str">
        <f>IF('⑥6.成果報告（販促）'!E55="","",'⑥6.成果報告（販促）'!E55)</f>
        <v/>
      </c>
      <c r="F30" s="736" t="str">
        <f>IF('⑥6.成果報告（販促）'!F55="","",'⑥6.成果報告（販促）'!F55)</f>
        <v/>
      </c>
      <c r="G30" s="772" t="str">
        <f>IF(B30="","",'⑧1.活動計画変更（販促）'!Q78)</f>
        <v/>
      </c>
      <c r="H30" s="894" t="str">
        <f>IF('⑥6.成果報告（販促）'!G45="","",'⑥6.成果報告（販促）'!G45)</f>
        <v/>
      </c>
      <c r="I30" s="773" t="str">
        <f>IF('⑥6.成果報告（販促）'!I55="","",'⑥6.成果報告（販促）'!I55)</f>
        <v/>
      </c>
      <c r="J30" s="759"/>
      <c r="K30" s="780" t="str">
        <f>IF('⑥6.成果報告（販促）'!K55="","",'⑥6.成果報告（販促）'!K55)</f>
        <v/>
      </c>
      <c r="L30" s="759"/>
    </row>
    <row r="31" spans="2:12" ht="45" hidden="1" customHeight="1">
      <c r="B31" s="368" t="str">
        <f>IF('⑥6.成果報告（販促）'!B57="","",'⑥6.成果報告（販促）'!B57)</f>
        <v/>
      </c>
      <c r="C31" s="771" t="str">
        <f>IF('⑥6.成果報告（販促）'!C57="","",'⑥6.成果報告（販促）'!C57)</f>
        <v/>
      </c>
      <c r="D31" s="784" t="str">
        <f>IF('⑥6.成果報告（販促）'!D57="","",'⑥6.成果報告（販促）'!D57)</f>
        <v/>
      </c>
      <c r="E31" s="784" t="str">
        <f>IF('⑥6.成果報告（販促）'!E57="","",'⑥6.成果報告（販促）'!E57)</f>
        <v/>
      </c>
      <c r="F31" s="736" t="str">
        <f>IF('⑥6.成果報告（販促）'!F57="","",'⑥6.成果報告（販促）'!F57)</f>
        <v/>
      </c>
      <c r="G31" s="772" t="str">
        <f>IF(B31="","",'⑧1.活動計画変更（販促）'!Q81)</f>
        <v/>
      </c>
      <c r="H31" s="894" t="str">
        <f>IF('⑥6.成果報告（販促）'!G47="","",'⑥6.成果報告（販促）'!G47)</f>
        <v/>
      </c>
      <c r="I31" s="773" t="str">
        <f>IF('⑥6.成果報告（販促）'!I57="","",'⑥6.成果報告（販促）'!I57)</f>
        <v/>
      </c>
      <c r="J31" s="759"/>
      <c r="K31" s="780" t="str">
        <f>IF('⑥6.成果報告（販促）'!K57="","",'⑥6.成果報告（販促）'!K57)</f>
        <v/>
      </c>
      <c r="L31" s="759"/>
    </row>
    <row r="32" spans="2:12" ht="45" hidden="1" customHeight="1">
      <c r="B32" s="368" t="str">
        <f>IF('⑥6.成果報告（販促）'!B59="","",'⑥6.成果報告（販促）'!B59)</f>
        <v/>
      </c>
      <c r="C32" s="771" t="str">
        <f>IF('⑥6.成果報告（販促）'!C59="","",'⑥6.成果報告（販促）'!C59)</f>
        <v/>
      </c>
      <c r="D32" s="784" t="str">
        <f>IF('⑥6.成果報告（販促）'!D59="","",'⑥6.成果報告（販促）'!D59)</f>
        <v/>
      </c>
      <c r="E32" s="784" t="str">
        <f>IF('⑥6.成果報告（販促）'!E59="","",'⑥6.成果報告（販促）'!E59)</f>
        <v/>
      </c>
      <c r="F32" s="736" t="str">
        <f>IF('⑥6.成果報告（販促）'!F59="","",'⑥6.成果報告（販促）'!F59)</f>
        <v/>
      </c>
      <c r="G32" s="772" t="str">
        <f>IF(B32="","",'⑧1.活動計画変更（販促）'!Q84)</f>
        <v/>
      </c>
      <c r="H32" s="894" t="str">
        <f>IF('⑥6.成果報告（販促）'!G49="","",'⑥6.成果報告（販促）'!G49)</f>
        <v/>
      </c>
      <c r="I32" s="773" t="str">
        <f>IF('⑥6.成果報告（販促）'!I59="","",'⑥6.成果報告（販促）'!I59)</f>
        <v/>
      </c>
      <c r="J32" s="759"/>
      <c r="K32" s="780" t="str">
        <f>IF('⑥6.成果報告（販促）'!K59="","",'⑥6.成果報告（販促）'!K59)</f>
        <v/>
      </c>
      <c r="L32" s="759"/>
    </row>
    <row r="33" spans="2:12" ht="45" hidden="1" customHeight="1">
      <c r="B33" s="368" t="str">
        <f>IF('⑥6.成果報告（販促）'!B61="","",'⑥6.成果報告（販促）'!B61)</f>
        <v/>
      </c>
      <c r="C33" s="771" t="str">
        <f>IF('⑥6.成果報告（販促）'!C61="","",'⑥6.成果報告（販促）'!C61)</f>
        <v/>
      </c>
      <c r="D33" s="784" t="str">
        <f>IF('⑥6.成果報告（販促）'!D61="","",'⑥6.成果報告（販促）'!D61)</f>
        <v/>
      </c>
      <c r="E33" s="784" t="str">
        <f>IF('⑥6.成果報告（販促）'!E61="","",'⑥6.成果報告（販促）'!E61)</f>
        <v/>
      </c>
      <c r="F33" s="736" t="str">
        <f>IF('⑥6.成果報告（販促）'!F61="","",'⑥6.成果報告（販促）'!F61)</f>
        <v/>
      </c>
      <c r="G33" s="772" t="str">
        <f>IF(B33="","",'⑧1.活動計画変更（販促）'!Q87)</f>
        <v/>
      </c>
      <c r="H33" s="894" t="str">
        <f>IF('⑥6.成果報告（販促）'!G51="","",'⑥6.成果報告（販促）'!G51)</f>
        <v/>
      </c>
      <c r="I33" s="773" t="str">
        <f>IF('⑥6.成果報告（販促）'!I61="","",'⑥6.成果報告（販促）'!I61)</f>
        <v/>
      </c>
      <c r="J33" s="759"/>
      <c r="K33" s="780" t="str">
        <f>IF('⑥6.成果報告（販促）'!K61="","",'⑥6.成果報告（販促）'!K61)</f>
        <v/>
      </c>
      <c r="L33" s="759"/>
    </row>
    <row r="34" spans="2:12" ht="45" hidden="1" customHeight="1">
      <c r="B34" s="368" t="str">
        <f>IF('⑥6.成果報告（販促）'!B63="","",'⑥6.成果報告（販促）'!B63)</f>
        <v/>
      </c>
      <c r="C34" s="771" t="str">
        <f>IF('⑥6.成果報告（販促）'!C63="","",'⑥6.成果報告（販促）'!C63)</f>
        <v/>
      </c>
      <c r="D34" s="784" t="str">
        <f>IF('⑥6.成果報告（販促）'!D63="","",'⑥6.成果報告（販促）'!D63)</f>
        <v/>
      </c>
      <c r="E34" s="784" t="str">
        <f>IF('⑥6.成果報告（販促）'!E63="","",'⑥6.成果報告（販促）'!E63)</f>
        <v/>
      </c>
      <c r="F34" s="736" t="str">
        <f>IF('⑥6.成果報告（販促）'!F63="","",'⑥6.成果報告（販促）'!F63)</f>
        <v/>
      </c>
      <c r="G34" s="772" t="str">
        <f>IF(B34="","",'⑧1.活動計画変更（販促）'!Q90)</f>
        <v/>
      </c>
      <c r="H34" s="894" t="str">
        <f>IF('⑥6.成果報告（販促）'!G53="","",'⑥6.成果報告（販促）'!G53)</f>
        <v/>
      </c>
      <c r="I34" s="773" t="str">
        <f>IF('⑥6.成果報告（販促）'!I63="","",'⑥6.成果報告（販促）'!I63)</f>
        <v/>
      </c>
      <c r="J34" s="759"/>
      <c r="K34" s="780" t="str">
        <f>IF('⑥6.成果報告（販促）'!K63="","",'⑥6.成果報告（販促）'!K63)</f>
        <v/>
      </c>
      <c r="L34" s="759"/>
    </row>
    <row r="35" spans="2:12" ht="45" hidden="1" customHeight="1" thickBot="1">
      <c r="B35" s="370" t="str">
        <f>IF('⑥6.成果報告（販促）'!B65="","",'⑥6.成果報告（販促）'!B65)</f>
        <v/>
      </c>
      <c r="C35" s="774" t="str">
        <f>IF('⑥6.成果報告（販促）'!C65="","",'⑥6.成果報告（販促）'!C65)</f>
        <v/>
      </c>
      <c r="D35" s="785" t="str">
        <f>IF('⑥6.成果報告（販促）'!D65="","",'⑥6.成果報告（販促）'!D65)</f>
        <v/>
      </c>
      <c r="E35" s="785" t="str">
        <f>IF('⑥6.成果報告（販促）'!E65="","",'⑥6.成果報告（販促）'!E65)</f>
        <v/>
      </c>
      <c r="F35" s="775" t="str">
        <f>IF('⑥6.成果報告（販促）'!F65="","",'⑥6.成果報告（販促）'!F65)</f>
        <v/>
      </c>
      <c r="G35" s="776" t="str">
        <f>IF(B35="","",'⑧1.活動計画変更（販促）'!Q93)</f>
        <v/>
      </c>
      <c r="H35" s="895" t="str">
        <f>IF('⑥6.成果報告（販促）'!G55="","",'⑥6.成果報告（販促）'!G55)</f>
        <v/>
      </c>
      <c r="I35" s="777" t="str">
        <f>IF('⑥6.成果報告（販促）'!I65="","",'⑥6.成果報告（販促）'!I65)</f>
        <v/>
      </c>
      <c r="J35" s="760"/>
      <c r="K35" s="781" t="str">
        <f>IF('⑥6.成果報告（販促）'!K65="","",'⑥6.成果報告（販促）'!K65)</f>
        <v/>
      </c>
      <c r="L35" s="760"/>
    </row>
    <row r="36" spans="2:12" ht="45" hidden="1" customHeight="1">
      <c r="B36" s="368" t="str">
        <f>IF('⑥6.成果報告（販促）'!B67="","",'⑥6.成果報告（販促）'!B67)</f>
        <v/>
      </c>
      <c r="C36" s="767" t="str">
        <f>IF('⑥6.成果報告（販促）'!C67="","",'⑥6.成果報告（販促）'!C67)</f>
        <v/>
      </c>
      <c r="D36" s="783" t="str">
        <f>IF('⑥6.成果報告（販促）'!D67="","",'⑥6.成果報告（販促）'!D67)</f>
        <v/>
      </c>
      <c r="E36" s="783" t="str">
        <f>IF('⑥6.成果報告（販促）'!E67="","",'⑥6.成果報告（販促）'!E67)</f>
        <v/>
      </c>
      <c r="F36" s="768" t="str">
        <f>IF('⑥6.成果報告（販促）'!F67="","",'⑥6.成果報告（販促）'!F67)</f>
        <v/>
      </c>
      <c r="G36" s="769" t="str">
        <f>IF(B36="","",'⑧1.活動計画変更（販促）'!Q96)</f>
        <v/>
      </c>
      <c r="H36" s="893" t="str">
        <f>IF('⑥6.成果報告（販促）'!G47="","",'⑥6.成果報告（販促）'!G47)</f>
        <v/>
      </c>
      <c r="I36" s="770" t="str">
        <f>IF('⑥6.成果報告（販促）'!I67="","",'⑥6.成果報告（販促）'!I67)</f>
        <v/>
      </c>
      <c r="J36" s="758"/>
      <c r="K36" s="779" t="str">
        <f>IF('⑥6.成果報告（販促）'!K67="","",'⑥6.成果報告（販促）'!K67)</f>
        <v/>
      </c>
      <c r="L36" s="758"/>
    </row>
    <row r="37" spans="2:12" ht="45" hidden="1" customHeight="1">
      <c r="B37" s="368" t="str">
        <f>IF('⑥6.成果報告（販促）'!B69="","",'⑥6.成果報告（販促）'!B69)</f>
        <v/>
      </c>
      <c r="C37" s="771" t="str">
        <f>IF('⑥6.成果報告（販促）'!C69="","",'⑥6.成果報告（販促）'!C69)</f>
        <v/>
      </c>
      <c r="D37" s="784" t="str">
        <f>IF('⑥6.成果報告（販促）'!D69="","",'⑥6.成果報告（販促）'!D69)</f>
        <v/>
      </c>
      <c r="E37" s="784" t="str">
        <f>IF('⑥6.成果報告（販促）'!E69="","",'⑥6.成果報告（販促）'!E69)</f>
        <v/>
      </c>
      <c r="F37" s="736" t="str">
        <f>IF('⑥6.成果報告（販促）'!F69="","",'⑥6.成果報告（販促）'!F69)</f>
        <v/>
      </c>
      <c r="G37" s="772" t="str">
        <f>IF(B37="","",'⑧1.活動計画変更（販促）'!Q99)</f>
        <v/>
      </c>
      <c r="H37" s="894" t="str">
        <f>IF('⑥6.成果報告（販促）'!G49="","",'⑥6.成果報告（販促）'!G49)</f>
        <v/>
      </c>
      <c r="I37" s="773" t="str">
        <f>IF('⑥6.成果報告（販促）'!I69="","",'⑥6.成果報告（販促）'!I69)</f>
        <v/>
      </c>
      <c r="J37" s="759"/>
      <c r="K37" s="780" t="str">
        <f>IF('⑥6.成果報告（販促）'!K69="","",'⑥6.成果報告（販促）'!K69)</f>
        <v/>
      </c>
      <c r="L37" s="759"/>
    </row>
    <row r="38" spans="2:12" ht="45" hidden="1" customHeight="1">
      <c r="B38" s="368" t="str">
        <f>IF('⑥6.成果報告（販促）'!B71="","",'⑥6.成果報告（販促）'!B71)</f>
        <v/>
      </c>
      <c r="C38" s="771" t="str">
        <f>IF('⑥6.成果報告（販促）'!C71="","",'⑥6.成果報告（販促）'!C71)</f>
        <v/>
      </c>
      <c r="D38" s="784" t="str">
        <f>IF('⑥6.成果報告（販促）'!D71="","",'⑥6.成果報告（販促）'!D71)</f>
        <v/>
      </c>
      <c r="E38" s="784" t="str">
        <f>IF('⑥6.成果報告（販促）'!E71="","",'⑥6.成果報告（販促）'!E71)</f>
        <v/>
      </c>
      <c r="F38" s="736" t="str">
        <f>IF('⑥6.成果報告（販促）'!F71="","",'⑥6.成果報告（販促）'!F71)</f>
        <v/>
      </c>
      <c r="G38" s="772" t="str">
        <f>IF(B38="","",'⑧1.活動計画変更（販促）'!Q102)</f>
        <v/>
      </c>
      <c r="H38" s="894" t="str">
        <f>IF('⑥6.成果報告（販促）'!G51="","",'⑥6.成果報告（販促）'!G51)</f>
        <v/>
      </c>
      <c r="I38" s="773" t="str">
        <f>IF('⑥6.成果報告（販促）'!I71="","",'⑥6.成果報告（販促）'!I71)</f>
        <v/>
      </c>
      <c r="J38" s="759"/>
      <c r="K38" s="780" t="str">
        <f>IF('⑥6.成果報告（販促）'!K71="","",'⑥6.成果報告（販促）'!K71)</f>
        <v/>
      </c>
      <c r="L38" s="759"/>
    </row>
    <row r="39" spans="2:12" ht="45" hidden="1" customHeight="1">
      <c r="B39" s="368" t="str">
        <f>IF('⑥6.成果報告（販促）'!B73="","",'⑥6.成果報告（販促）'!B73)</f>
        <v/>
      </c>
      <c r="C39" s="771" t="str">
        <f>IF('⑥6.成果報告（販促）'!C73="","",'⑥6.成果報告（販促）'!C73)</f>
        <v/>
      </c>
      <c r="D39" s="784" t="str">
        <f>IF('⑥6.成果報告（販促）'!D73="","",'⑥6.成果報告（販促）'!D73)</f>
        <v/>
      </c>
      <c r="E39" s="784" t="str">
        <f>IF('⑥6.成果報告（販促）'!E73="","",'⑥6.成果報告（販促）'!E73)</f>
        <v/>
      </c>
      <c r="F39" s="736" t="str">
        <f>IF('⑥6.成果報告（販促）'!F73="","",'⑥6.成果報告（販促）'!F73)</f>
        <v/>
      </c>
      <c r="G39" s="772" t="str">
        <f>IF(B39="","",'⑧1.活動計画変更（販促）'!Q105)</f>
        <v/>
      </c>
      <c r="H39" s="894" t="str">
        <f>IF('⑥6.成果報告（販促）'!G53="","",'⑥6.成果報告（販促）'!G53)</f>
        <v/>
      </c>
      <c r="I39" s="773" t="str">
        <f>IF('⑥6.成果報告（販促）'!I73="","",'⑥6.成果報告（販促）'!I73)</f>
        <v/>
      </c>
      <c r="J39" s="759"/>
      <c r="K39" s="780" t="str">
        <f>IF('⑥6.成果報告（販促）'!K73="","",'⑥6.成果報告（販促）'!K73)</f>
        <v/>
      </c>
      <c r="L39" s="759"/>
    </row>
    <row r="40" spans="2:12" ht="45" hidden="1" customHeight="1">
      <c r="B40" s="368" t="str">
        <f>IF('⑥6.成果報告（販促）'!B75="","",'⑥6.成果報告（販促）'!B75)</f>
        <v/>
      </c>
      <c r="C40" s="771" t="str">
        <f>IF('⑥6.成果報告（販促）'!C75="","",'⑥6.成果報告（販促）'!C75)</f>
        <v/>
      </c>
      <c r="D40" s="784" t="str">
        <f>IF('⑥6.成果報告（販促）'!D75="","",'⑥6.成果報告（販促）'!D75)</f>
        <v/>
      </c>
      <c r="E40" s="784" t="str">
        <f>IF('⑥6.成果報告（販促）'!E75="","",'⑥6.成果報告（販促）'!E75)</f>
        <v/>
      </c>
      <c r="F40" s="736" t="str">
        <f>IF('⑥6.成果報告（販促）'!F75="","",'⑥6.成果報告（販促）'!F75)</f>
        <v/>
      </c>
      <c r="G40" s="772" t="str">
        <f>IF(B40="","",'⑧1.活動計画変更（販促）'!Q108)</f>
        <v/>
      </c>
      <c r="H40" s="894" t="str">
        <f>IF('⑥6.成果報告（販促）'!G55="","",'⑥6.成果報告（販促）'!G55)</f>
        <v/>
      </c>
      <c r="I40" s="773" t="str">
        <f>IF('⑥6.成果報告（販促）'!I75="","",'⑥6.成果報告（販促）'!I75)</f>
        <v/>
      </c>
      <c r="J40" s="759"/>
      <c r="K40" s="780" t="str">
        <f>IF('⑥6.成果報告（販促）'!K75="","",'⑥6.成果報告（販促）'!K75)</f>
        <v/>
      </c>
      <c r="L40" s="759"/>
    </row>
    <row r="41" spans="2:12" ht="45" hidden="1" customHeight="1">
      <c r="B41" s="368" t="str">
        <f>IF('⑥6.成果報告（販促）'!B77="","",'⑥6.成果報告（販促）'!B77)</f>
        <v/>
      </c>
      <c r="C41" s="771" t="str">
        <f>IF('⑥6.成果報告（販促）'!C77="","",'⑥6.成果報告（販促）'!C77)</f>
        <v/>
      </c>
      <c r="D41" s="784" t="str">
        <f>IF('⑥6.成果報告（販促）'!D77="","",'⑥6.成果報告（販促）'!D77)</f>
        <v/>
      </c>
      <c r="E41" s="784" t="str">
        <f>IF('⑥6.成果報告（販促）'!E77="","",'⑥6.成果報告（販促）'!E77)</f>
        <v/>
      </c>
      <c r="F41" s="736" t="str">
        <f>IF('⑥6.成果報告（販促）'!F77="","",'⑥6.成果報告（販促）'!F77)</f>
        <v/>
      </c>
      <c r="G41" s="772" t="str">
        <f>IF(B41="","",'⑧1.活動計画変更（販促）'!Q111)</f>
        <v/>
      </c>
      <c r="H41" s="894" t="str">
        <f>IF('⑥6.成果報告（販促）'!G57="","",'⑥6.成果報告（販促）'!G57)</f>
        <v/>
      </c>
      <c r="I41" s="773" t="str">
        <f>IF('⑥6.成果報告（販促）'!I77="","",'⑥6.成果報告（販促）'!I77)</f>
        <v/>
      </c>
      <c r="J41" s="759"/>
      <c r="K41" s="780" t="str">
        <f>IF('⑥6.成果報告（販促）'!K77="","",'⑥6.成果報告（販促）'!K77)</f>
        <v/>
      </c>
      <c r="L41" s="759"/>
    </row>
    <row r="42" spans="2:12" ht="45" hidden="1" customHeight="1">
      <c r="B42" s="368" t="str">
        <f>IF('⑥6.成果報告（販促）'!B79="","",'⑥6.成果報告（販促）'!B79)</f>
        <v/>
      </c>
      <c r="C42" s="771" t="str">
        <f>IF('⑥6.成果報告（販促）'!C79="","",'⑥6.成果報告（販促）'!C79)</f>
        <v/>
      </c>
      <c r="D42" s="784" t="str">
        <f>IF('⑥6.成果報告（販促）'!D79="","",'⑥6.成果報告（販促）'!D79)</f>
        <v/>
      </c>
      <c r="E42" s="784" t="str">
        <f>IF('⑥6.成果報告（販促）'!E79="","",'⑥6.成果報告（販促）'!E79)</f>
        <v/>
      </c>
      <c r="F42" s="736" t="str">
        <f>IF('⑥6.成果報告（販促）'!F79="","",'⑥6.成果報告（販促）'!F79)</f>
        <v/>
      </c>
      <c r="G42" s="772" t="str">
        <f>IF(B42="","",'⑧1.活動計画変更（販促）'!Q114)</f>
        <v/>
      </c>
      <c r="H42" s="894" t="str">
        <f>IF('⑥6.成果報告（販促）'!G59="","",'⑥6.成果報告（販促）'!G59)</f>
        <v/>
      </c>
      <c r="I42" s="773" t="str">
        <f>IF('⑥6.成果報告（販促）'!I79="","",'⑥6.成果報告（販促）'!I79)</f>
        <v/>
      </c>
      <c r="J42" s="759"/>
      <c r="K42" s="780" t="str">
        <f>IF('⑥6.成果報告（販促）'!K79="","",'⑥6.成果報告（販促）'!K79)</f>
        <v/>
      </c>
      <c r="L42" s="759"/>
    </row>
    <row r="43" spans="2:12" ht="45" hidden="1" customHeight="1">
      <c r="B43" s="368" t="str">
        <f>IF('⑥6.成果報告（販促）'!B81="","",'⑥6.成果報告（販促）'!B81)</f>
        <v/>
      </c>
      <c r="C43" s="771" t="str">
        <f>IF('⑥6.成果報告（販促）'!C81="","",'⑥6.成果報告（販促）'!C81)</f>
        <v/>
      </c>
      <c r="D43" s="784" t="str">
        <f>IF('⑥6.成果報告（販促）'!D81="","",'⑥6.成果報告（販促）'!D81)</f>
        <v/>
      </c>
      <c r="E43" s="784" t="str">
        <f>IF('⑥6.成果報告（販促）'!E81="","",'⑥6.成果報告（販促）'!E81)</f>
        <v/>
      </c>
      <c r="F43" s="736" t="str">
        <f>IF('⑥6.成果報告（販促）'!F81="","",'⑥6.成果報告（販促）'!F81)</f>
        <v/>
      </c>
      <c r="G43" s="772" t="str">
        <f>IF(B43="","",'⑧1.活動計画変更（販促）'!Q117)</f>
        <v/>
      </c>
      <c r="H43" s="894" t="str">
        <f>IF('⑥6.成果報告（販促）'!G61="","",'⑥6.成果報告（販促）'!G61)</f>
        <v/>
      </c>
      <c r="I43" s="773" t="str">
        <f>IF('⑥6.成果報告（販促）'!I81="","",'⑥6.成果報告（販促）'!I81)</f>
        <v/>
      </c>
      <c r="J43" s="759"/>
      <c r="K43" s="780" t="str">
        <f>IF('⑥6.成果報告（販促）'!K81="","",'⑥6.成果報告（販促）'!K81)</f>
        <v/>
      </c>
      <c r="L43" s="759"/>
    </row>
    <row r="44" spans="2:12" ht="45" hidden="1" customHeight="1">
      <c r="B44" s="368" t="str">
        <f>IF('⑥6.成果報告（販促）'!B83="","",'⑥6.成果報告（販促）'!B83)</f>
        <v/>
      </c>
      <c r="C44" s="771" t="str">
        <f>IF('⑥6.成果報告（販促）'!C83="","",'⑥6.成果報告（販促）'!C83)</f>
        <v/>
      </c>
      <c r="D44" s="784" t="str">
        <f>IF('⑥6.成果報告（販促）'!D83="","",'⑥6.成果報告（販促）'!D83)</f>
        <v/>
      </c>
      <c r="E44" s="784" t="str">
        <f>IF('⑥6.成果報告（販促）'!E83="","",'⑥6.成果報告（販促）'!E83)</f>
        <v/>
      </c>
      <c r="F44" s="736" t="str">
        <f>IF('⑥6.成果報告（販促）'!F83="","",'⑥6.成果報告（販促）'!F83)</f>
        <v/>
      </c>
      <c r="G44" s="772" t="str">
        <f>IF(B44="","",'⑧1.活動計画変更（販促）'!Q120)</f>
        <v/>
      </c>
      <c r="H44" s="894" t="str">
        <f>IF('⑥6.成果報告（販促）'!G63="","",'⑥6.成果報告（販促）'!G63)</f>
        <v/>
      </c>
      <c r="I44" s="773" t="str">
        <f>IF('⑥6.成果報告（販促）'!I83="","",'⑥6.成果報告（販促）'!I83)</f>
        <v/>
      </c>
      <c r="J44" s="759"/>
      <c r="K44" s="780" t="str">
        <f>IF('⑥6.成果報告（販促）'!K83="","",'⑥6.成果報告（販促）'!K83)</f>
        <v/>
      </c>
      <c r="L44" s="759"/>
    </row>
    <row r="45" spans="2:12" ht="45" hidden="1" customHeight="1" thickBot="1">
      <c r="B45" s="370" t="str">
        <f>IF('⑥6.成果報告（販促）'!B85="","",'⑥6.成果報告（販促）'!B85)</f>
        <v/>
      </c>
      <c r="C45" s="774" t="str">
        <f>IF('⑥6.成果報告（販促）'!C85="","",'⑥6.成果報告（販促）'!C85)</f>
        <v/>
      </c>
      <c r="D45" s="785" t="str">
        <f>IF('⑥6.成果報告（販促）'!D85="","",'⑥6.成果報告（販促）'!D85)</f>
        <v/>
      </c>
      <c r="E45" s="785" t="str">
        <f>IF('⑥6.成果報告（販促）'!E85="","",'⑥6.成果報告（販促）'!E85)</f>
        <v/>
      </c>
      <c r="F45" s="775" t="str">
        <f>IF('⑥6.成果報告（販促）'!F85="","",'⑥6.成果報告（販促）'!F85)</f>
        <v/>
      </c>
      <c r="G45" s="776" t="str">
        <f>IF(B45="","",'⑧1.活動計画変更（販促）'!Q123)</f>
        <v/>
      </c>
      <c r="H45" s="895" t="str">
        <f>IF('⑥6.成果報告（販促）'!G65="","",'⑥6.成果報告（販促）'!G65)</f>
        <v/>
      </c>
      <c r="I45" s="777" t="str">
        <f>IF('⑥6.成果報告（販促）'!I85="","",'⑥6.成果報告（販促）'!I85)</f>
        <v/>
      </c>
      <c r="J45" s="760"/>
      <c r="K45" s="781" t="str">
        <f>IF('⑥6.成果報告（販促）'!K85="","",'⑥6.成果報告（販促）'!K85)</f>
        <v/>
      </c>
      <c r="L45" s="760"/>
    </row>
    <row r="46" spans="2:12" ht="45" hidden="1" customHeight="1">
      <c r="B46" s="368" t="str">
        <f>IF('⑥6.成果報告（販促）'!B87="","",'⑥6.成果報告（販促）'!B87)</f>
        <v/>
      </c>
      <c r="C46" s="767" t="str">
        <f>IF('⑥6.成果報告（販促）'!C87="","",'⑥6.成果報告（販促）'!C87)</f>
        <v/>
      </c>
      <c r="D46" s="783" t="str">
        <f>IF('⑥6.成果報告（販促）'!D87="","",'⑥6.成果報告（販促）'!D87)</f>
        <v/>
      </c>
      <c r="E46" s="783" t="str">
        <f>IF('⑥6.成果報告（販促）'!E87="","",'⑥6.成果報告（販促）'!E87)</f>
        <v/>
      </c>
      <c r="F46" s="768" t="str">
        <f>IF('⑥6.成果報告（販促）'!F87="","",'⑥6.成果報告（販促）'!F87)</f>
        <v/>
      </c>
      <c r="G46" s="769" t="str">
        <f>IF(B46="","",'⑧1.活動計画変更（販促）'!Q126)</f>
        <v/>
      </c>
      <c r="H46" s="893" t="str">
        <f>IF('⑥6.成果報告（販促）'!G57="","",'⑥6.成果報告（販促）'!G57)</f>
        <v/>
      </c>
      <c r="I46" s="770" t="str">
        <f>IF('⑥6.成果報告（販促）'!I87="","",'⑥6.成果報告（販促）'!I87)</f>
        <v/>
      </c>
      <c r="J46" s="758"/>
      <c r="K46" s="779" t="str">
        <f>IF('⑥6.成果報告（販促）'!K87="","",'⑥6.成果報告（販促）'!K87)</f>
        <v/>
      </c>
      <c r="L46" s="758"/>
    </row>
    <row r="47" spans="2:12" ht="45" hidden="1" customHeight="1">
      <c r="B47" s="368" t="str">
        <f>IF('⑥6.成果報告（販促）'!B89="","",'⑥6.成果報告（販促）'!B89)</f>
        <v/>
      </c>
      <c r="C47" s="771" t="str">
        <f>IF('⑥6.成果報告（販促）'!C89="","",'⑥6.成果報告（販促）'!C89)</f>
        <v/>
      </c>
      <c r="D47" s="784" t="str">
        <f>IF('⑥6.成果報告（販促）'!D89="","",'⑥6.成果報告（販促）'!D89)</f>
        <v/>
      </c>
      <c r="E47" s="784" t="str">
        <f>IF('⑥6.成果報告（販促）'!E89="","",'⑥6.成果報告（販促）'!E89)</f>
        <v/>
      </c>
      <c r="F47" s="736" t="str">
        <f>IF('⑥6.成果報告（販促）'!F89="","",'⑥6.成果報告（販促）'!F89)</f>
        <v/>
      </c>
      <c r="G47" s="772" t="str">
        <f>IF(B47="","",'⑧1.活動計画変更（販促）'!Q129)</f>
        <v/>
      </c>
      <c r="H47" s="894" t="str">
        <f>IF('⑥6.成果報告（販促）'!G59="","",'⑥6.成果報告（販促）'!G59)</f>
        <v/>
      </c>
      <c r="I47" s="773" t="str">
        <f>IF('⑥6.成果報告（販促）'!I89="","",'⑥6.成果報告（販促）'!I89)</f>
        <v/>
      </c>
      <c r="J47" s="759"/>
      <c r="K47" s="780" t="str">
        <f>IF('⑥6.成果報告（販促）'!K89="","",'⑥6.成果報告（販促）'!K89)</f>
        <v/>
      </c>
      <c r="L47" s="759"/>
    </row>
    <row r="48" spans="2:12" ht="45" hidden="1" customHeight="1">
      <c r="B48" s="368" t="str">
        <f>IF('⑥6.成果報告（販促）'!B91="","",'⑥6.成果報告（販促）'!B91)</f>
        <v/>
      </c>
      <c r="C48" s="771" t="str">
        <f>IF('⑥6.成果報告（販促）'!C91="","",'⑥6.成果報告（販促）'!C91)</f>
        <v/>
      </c>
      <c r="D48" s="784" t="str">
        <f>IF('⑥6.成果報告（販促）'!D91="","",'⑥6.成果報告（販促）'!D91)</f>
        <v/>
      </c>
      <c r="E48" s="784" t="str">
        <f>IF('⑥6.成果報告（販促）'!E91="","",'⑥6.成果報告（販促）'!E91)</f>
        <v/>
      </c>
      <c r="F48" s="736" t="str">
        <f>IF('⑥6.成果報告（販促）'!F91="","",'⑥6.成果報告（販促）'!F91)</f>
        <v/>
      </c>
      <c r="G48" s="772" t="str">
        <f>IF(B48="","",'⑧1.活動計画変更（販促）'!Q132)</f>
        <v/>
      </c>
      <c r="H48" s="894" t="str">
        <f>IF('⑥6.成果報告（販促）'!G61="","",'⑥6.成果報告（販促）'!G61)</f>
        <v/>
      </c>
      <c r="I48" s="773" t="str">
        <f>IF('⑥6.成果報告（販促）'!I91="","",'⑥6.成果報告（販促）'!I91)</f>
        <v/>
      </c>
      <c r="J48" s="759"/>
      <c r="K48" s="780" t="str">
        <f>IF('⑥6.成果報告（販促）'!K91="","",'⑥6.成果報告（販促）'!K91)</f>
        <v/>
      </c>
      <c r="L48" s="759"/>
    </row>
    <row r="49" spans="2:12" ht="45" hidden="1" customHeight="1">
      <c r="B49" s="368" t="str">
        <f>IF('⑥6.成果報告（販促）'!B93="","",'⑥6.成果報告（販促）'!B93)</f>
        <v/>
      </c>
      <c r="C49" s="771" t="str">
        <f>IF('⑥6.成果報告（販促）'!C93="","",'⑥6.成果報告（販促）'!C93)</f>
        <v/>
      </c>
      <c r="D49" s="784" t="str">
        <f>IF('⑥6.成果報告（販促）'!D93="","",'⑥6.成果報告（販促）'!D93)</f>
        <v/>
      </c>
      <c r="E49" s="784" t="str">
        <f>IF('⑥6.成果報告（販促）'!E93="","",'⑥6.成果報告（販促）'!E93)</f>
        <v/>
      </c>
      <c r="F49" s="736" t="str">
        <f>IF('⑥6.成果報告（販促）'!F93="","",'⑥6.成果報告（販促）'!F93)</f>
        <v/>
      </c>
      <c r="G49" s="772" t="str">
        <f>IF(B49="","",'⑧1.活動計画変更（販促）'!Q135)</f>
        <v/>
      </c>
      <c r="H49" s="894" t="str">
        <f>IF('⑥6.成果報告（販促）'!G63="","",'⑥6.成果報告（販促）'!G63)</f>
        <v/>
      </c>
      <c r="I49" s="773" t="str">
        <f>IF('⑥6.成果報告（販促）'!I93="","",'⑥6.成果報告（販促）'!I93)</f>
        <v/>
      </c>
      <c r="J49" s="759"/>
      <c r="K49" s="780" t="str">
        <f>IF('⑥6.成果報告（販促）'!K93="","",'⑥6.成果報告（販促）'!K93)</f>
        <v/>
      </c>
      <c r="L49" s="759"/>
    </row>
    <row r="50" spans="2:12" ht="45" hidden="1" customHeight="1">
      <c r="B50" s="368" t="str">
        <f>IF('⑥6.成果報告（販促）'!B95="","",'⑥6.成果報告（販促）'!B95)</f>
        <v/>
      </c>
      <c r="C50" s="771" t="str">
        <f>IF('⑥6.成果報告（販促）'!C95="","",'⑥6.成果報告（販促）'!C95)</f>
        <v/>
      </c>
      <c r="D50" s="784" t="str">
        <f>IF('⑥6.成果報告（販促）'!D95="","",'⑥6.成果報告（販促）'!D95)</f>
        <v/>
      </c>
      <c r="E50" s="784" t="str">
        <f>IF('⑥6.成果報告（販促）'!E95="","",'⑥6.成果報告（販促）'!E95)</f>
        <v/>
      </c>
      <c r="F50" s="736" t="str">
        <f>IF('⑥6.成果報告（販促）'!F95="","",'⑥6.成果報告（販促）'!F95)</f>
        <v/>
      </c>
      <c r="G50" s="772" t="str">
        <f>IF(B50="","",'⑧1.活動計画変更（販促）'!Q138)</f>
        <v/>
      </c>
      <c r="H50" s="894" t="str">
        <f>IF('⑥6.成果報告（販促）'!G65="","",'⑥6.成果報告（販促）'!G65)</f>
        <v/>
      </c>
      <c r="I50" s="773" t="str">
        <f>IF('⑥6.成果報告（販促）'!I95="","",'⑥6.成果報告（販促）'!I95)</f>
        <v/>
      </c>
      <c r="J50" s="759"/>
      <c r="K50" s="780" t="str">
        <f>IF('⑥6.成果報告（販促）'!K95="","",'⑥6.成果報告（販促）'!K95)</f>
        <v/>
      </c>
      <c r="L50" s="759"/>
    </row>
    <row r="51" spans="2:12" ht="45" hidden="1" customHeight="1">
      <c r="B51" s="368" t="str">
        <f>IF('⑥6.成果報告（販促）'!B97="","",'⑥6.成果報告（販促）'!B97)</f>
        <v/>
      </c>
      <c r="C51" s="771" t="str">
        <f>IF('⑥6.成果報告（販促）'!C97="","",'⑥6.成果報告（販促）'!C97)</f>
        <v/>
      </c>
      <c r="D51" s="784" t="str">
        <f>IF('⑥6.成果報告（販促）'!D97="","",'⑥6.成果報告（販促）'!D97)</f>
        <v/>
      </c>
      <c r="E51" s="784" t="str">
        <f>IF('⑥6.成果報告（販促）'!E97="","",'⑥6.成果報告（販促）'!E97)</f>
        <v/>
      </c>
      <c r="F51" s="736" t="str">
        <f>IF('⑥6.成果報告（販促）'!F97="","",'⑥6.成果報告（販促）'!F97)</f>
        <v/>
      </c>
      <c r="G51" s="772" t="str">
        <f>IF(B51="","",'⑧1.活動計画変更（販促）'!Q141)</f>
        <v/>
      </c>
      <c r="H51" s="894" t="str">
        <f>IF('⑥6.成果報告（販促）'!G67="","",'⑥6.成果報告（販促）'!G67)</f>
        <v/>
      </c>
      <c r="I51" s="773" t="str">
        <f>IF('⑥6.成果報告（販促）'!I97="","",'⑥6.成果報告（販促）'!I97)</f>
        <v/>
      </c>
      <c r="J51" s="759"/>
      <c r="K51" s="780" t="str">
        <f>IF('⑥6.成果報告（販促）'!K97="","",'⑥6.成果報告（販促）'!K97)</f>
        <v/>
      </c>
      <c r="L51" s="759"/>
    </row>
    <row r="52" spans="2:12" ht="45" hidden="1" customHeight="1">
      <c r="B52" s="368" t="str">
        <f>IF('⑥6.成果報告（販促）'!B99="","",'⑥6.成果報告（販促）'!B99)</f>
        <v/>
      </c>
      <c r="C52" s="771" t="str">
        <f>IF('⑥6.成果報告（販促）'!C99="","",'⑥6.成果報告（販促）'!C99)</f>
        <v/>
      </c>
      <c r="D52" s="784" t="str">
        <f>IF('⑥6.成果報告（販促）'!D99="","",'⑥6.成果報告（販促）'!D99)</f>
        <v/>
      </c>
      <c r="E52" s="784" t="str">
        <f>IF('⑥6.成果報告（販促）'!E99="","",'⑥6.成果報告（販促）'!E99)</f>
        <v/>
      </c>
      <c r="F52" s="736" t="str">
        <f>IF('⑥6.成果報告（販促）'!F99="","",'⑥6.成果報告（販促）'!F99)</f>
        <v/>
      </c>
      <c r="G52" s="772" t="str">
        <f>IF(B52="","",'⑧1.活動計画変更（販促）'!Q144)</f>
        <v/>
      </c>
      <c r="H52" s="894" t="str">
        <f>IF('⑥6.成果報告（販促）'!G69="","",'⑥6.成果報告（販促）'!G69)</f>
        <v/>
      </c>
      <c r="I52" s="773" t="str">
        <f>IF('⑥6.成果報告（販促）'!I99="","",'⑥6.成果報告（販促）'!I99)</f>
        <v/>
      </c>
      <c r="J52" s="759"/>
      <c r="K52" s="780" t="str">
        <f>IF('⑥6.成果報告（販促）'!K99="","",'⑥6.成果報告（販促）'!K99)</f>
        <v/>
      </c>
      <c r="L52" s="759"/>
    </row>
    <row r="53" spans="2:12" ht="45" hidden="1" customHeight="1">
      <c r="B53" s="368" t="str">
        <f>IF('⑥6.成果報告（販促）'!B101="","",'⑥6.成果報告（販促）'!B101)</f>
        <v/>
      </c>
      <c r="C53" s="771" t="str">
        <f>IF('⑥6.成果報告（販促）'!C101="","",'⑥6.成果報告（販促）'!C101)</f>
        <v/>
      </c>
      <c r="D53" s="784" t="str">
        <f>IF('⑥6.成果報告（販促）'!D101="","",'⑥6.成果報告（販促）'!D101)</f>
        <v/>
      </c>
      <c r="E53" s="784" t="str">
        <f>IF('⑥6.成果報告（販促）'!E101="","",'⑥6.成果報告（販促）'!E101)</f>
        <v/>
      </c>
      <c r="F53" s="736" t="str">
        <f>IF('⑥6.成果報告（販促）'!F101="","",'⑥6.成果報告（販促）'!F101)</f>
        <v/>
      </c>
      <c r="G53" s="772" t="str">
        <f>IF(B53="","",'⑧1.活動計画変更（販促）'!Q147)</f>
        <v/>
      </c>
      <c r="H53" s="894" t="str">
        <f>IF('⑥6.成果報告（販促）'!G71="","",'⑥6.成果報告（販促）'!G71)</f>
        <v/>
      </c>
      <c r="I53" s="773" t="str">
        <f>IF('⑥6.成果報告（販促）'!I101="","",'⑥6.成果報告（販促）'!I101)</f>
        <v/>
      </c>
      <c r="J53" s="759"/>
      <c r="K53" s="780" t="str">
        <f>IF('⑥6.成果報告（販促）'!K101="","",'⑥6.成果報告（販促）'!K101)</f>
        <v/>
      </c>
      <c r="L53" s="759"/>
    </row>
    <row r="54" spans="2:12" ht="45" hidden="1" customHeight="1">
      <c r="B54" s="368" t="str">
        <f>IF('⑥6.成果報告（販促）'!B103="","",'⑥6.成果報告（販促）'!B103)</f>
        <v/>
      </c>
      <c r="C54" s="771" t="str">
        <f>IF('⑥6.成果報告（販促）'!C103="","",'⑥6.成果報告（販促）'!C103)</f>
        <v/>
      </c>
      <c r="D54" s="784" t="str">
        <f>IF('⑥6.成果報告（販促）'!D103="","",'⑥6.成果報告（販促）'!D103)</f>
        <v/>
      </c>
      <c r="E54" s="784" t="str">
        <f>IF('⑥6.成果報告（販促）'!E103="","",'⑥6.成果報告（販促）'!E103)</f>
        <v/>
      </c>
      <c r="F54" s="736" t="str">
        <f>IF('⑥6.成果報告（販促）'!F103="","",'⑥6.成果報告（販促）'!F103)</f>
        <v/>
      </c>
      <c r="G54" s="772" t="str">
        <f>IF(B54="","",'⑧1.活動計画変更（販促）'!Q150)</f>
        <v/>
      </c>
      <c r="H54" s="894" t="str">
        <f>IF('⑥6.成果報告（販促）'!G73="","",'⑥6.成果報告（販促）'!G73)</f>
        <v/>
      </c>
      <c r="I54" s="773" t="str">
        <f>IF('⑥6.成果報告（販促）'!I103="","",'⑥6.成果報告（販促）'!I103)</f>
        <v/>
      </c>
      <c r="J54" s="759"/>
      <c r="K54" s="780" t="str">
        <f>IF('⑥6.成果報告（販促）'!K103="","",'⑥6.成果報告（販促）'!K103)</f>
        <v/>
      </c>
      <c r="L54" s="759"/>
    </row>
    <row r="55" spans="2:12" ht="45" hidden="1" customHeight="1" thickBot="1">
      <c r="B55" s="370" t="str">
        <f>IF('⑥6.成果報告（販促）'!B105="","",'⑥6.成果報告（販促）'!B105)</f>
        <v/>
      </c>
      <c r="C55" s="774" t="str">
        <f>IF('⑥6.成果報告（販促）'!C105="","",'⑥6.成果報告（販促）'!C105)</f>
        <v/>
      </c>
      <c r="D55" s="785" t="str">
        <f>IF('⑥6.成果報告（販促）'!D105="","",'⑥6.成果報告（販促）'!D105)</f>
        <v/>
      </c>
      <c r="E55" s="785" t="str">
        <f>IF('⑥6.成果報告（販促）'!E105="","",'⑥6.成果報告（販促）'!E105)</f>
        <v/>
      </c>
      <c r="F55" s="775" t="str">
        <f>IF('⑥6.成果報告（販促）'!F105="","",'⑥6.成果報告（販促）'!F105)</f>
        <v/>
      </c>
      <c r="G55" s="776" t="str">
        <f>IF(B55="","",'⑧1.活動計画変更（販促）'!Q153)</f>
        <v/>
      </c>
      <c r="H55" s="895" t="str">
        <f>IF('⑥6.成果報告（販促）'!G75="","",'⑥6.成果報告（販促）'!G75)</f>
        <v/>
      </c>
      <c r="I55" s="777" t="str">
        <f>IF('⑥6.成果報告（販促）'!I105="","",'⑥6.成果報告（販促）'!I105)</f>
        <v/>
      </c>
      <c r="J55" s="760"/>
      <c r="K55" s="781" t="str">
        <f>IF('⑥6.成果報告（販促）'!K105="","",'⑥6.成果報告（販促）'!K105)</f>
        <v/>
      </c>
      <c r="L55" s="760"/>
    </row>
    <row r="56" spans="2:12" s="121" customFormat="1" ht="15.75" customHeight="1">
      <c r="B56" s="224" t="s">
        <v>157</v>
      </c>
      <c r="C56" s="169" t="s">
        <v>640</v>
      </c>
    </row>
    <row r="57" spans="2:12" s="121" customFormat="1" ht="15.75" customHeight="1">
      <c r="B57" s="224" t="s">
        <v>159</v>
      </c>
      <c r="C57" s="169" t="s">
        <v>641</v>
      </c>
    </row>
    <row r="58" spans="2:12" s="121" customFormat="1" ht="15.75" customHeight="1">
      <c r="B58" s="224" t="s">
        <v>161</v>
      </c>
      <c r="C58" s="169" t="s">
        <v>642</v>
      </c>
    </row>
    <row r="59" spans="2:12" s="121" customFormat="1" ht="15.75" customHeight="1">
      <c r="B59" s="224"/>
      <c r="C59" s="169" t="s">
        <v>643</v>
      </c>
    </row>
    <row r="60" spans="2:12" ht="15.75" customHeight="1">
      <c r="B60" s="168" t="s">
        <v>201</v>
      </c>
      <c r="C60" s="761" t="s">
        <v>644</v>
      </c>
    </row>
  </sheetData>
  <sheetProtection algorithmName="SHA-512" hashValue="kahhnbhJwJarHcupyeDTl+Z0gFaKcKHFgW3ZtRkJsme7JhGEQXrUgIYAKL82vZmRpdY71TKrHzZSteLtAmXMLQ==" saltValue="BMHKDabHuC92pS4qhIIb1w==" spinCount="100000" sheet="1" formatCells="0" formatColumns="0" formatRows="0"/>
  <mergeCells count="8">
    <mergeCell ref="K3:L3"/>
    <mergeCell ref="B3:B4"/>
    <mergeCell ref="C3:C4"/>
    <mergeCell ref="D3:D4"/>
    <mergeCell ref="E3:E4"/>
    <mergeCell ref="F3:F4"/>
    <mergeCell ref="G3:H3"/>
    <mergeCell ref="I3:J3"/>
  </mergeCells>
  <phoneticPr fontId="1"/>
  <conditionalFormatting sqref="C6:C25">
    <cfRule type="containsText" dxfId="22" priority="4" operator="containsText" text="事業中止">
      <formula>NOT(ISERROR(SEARCH("事業中止",C6)))</formula>
    </cfRule>
  </conditionalFormatting>
  <conditionalFormatting sqref="C26:C35">
    <cfRule type="containsText" dxfId="21" priority="3" operator="containsText" text="事業中止">
      <formula>NOT(ISERROR(SEARCH("事業中止",C26)))</formula>
    </cfRule>
  </conditionalFormatting>
  <conditionalFormatting sqref="C36:C45">
    <cfRule type="containsText" dxfId="20" priority="2" operator="containsText" text="事業中止">
      <formula>NOT(ISERROR(SEARCH("事業中止",C36)))</formula>
    </cfRule>
  </conditionalFormatting>
  <conditionalFormatting sqref="C46:C55">
    <cfRule type="containsText" dxfId="19" priority="1" operator="containsText" text="事業中止">
      <formula>NOT(ISERROR(SEARCH("事業中止",C46)))</formula>
    </cfRule>
  </conditionalFormatting>
  <dataValidations count="2">
    <dataValidation type="whole" imeMode="off" operator="lessThan" allowBlank="1" showInputMessage="1" showErrorMessage="1" errorTitle="入力不要です。" error="[キャンセル]をクリックしてください。" sqref="B5 D5:E5" xr:uid="{00000000-0002-0000-3D00-000000000000}">
      <formula1>0</formula1>
    </dataValidation>
    <dataValidation imeMode="off" operator="lessThan" allowBlank="1" showInputMessage="1" showErrorMessage="1" errorTitle="入力不要です。" error="[キャンセル]をクリックしてください。" sqref="C5" xr:uid="{00000000-0002-0000-3D00-000001000000}"/>
  </dataValidations>
  <pageMargins left="0.59055118110236227" right="0.39370078740157483" top="0.74803149606299213" bottom="0.31496062992125984" header="0.31496062992125984" footer="0.15748031496062992"/>
  <pageSetup paperSize="9" scale="77" fitToHeight="0" orientation="landscape" r:id="rId1"/>
  <headerFooter>
    <oddHeader>&amp;L様式９（関係書類2）</oddHeader>
    <oddFooter xml:space="preserve">&amp;C&amp;"ＭＳ Ｐゴシック,標準"&amp;10&amp;P / &amp;N </oddFooter>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F0"/>
    <pageSetUpPr fitToPage="1"/>
  </sheetPr>
  <dimension ref="A1:Y81"/>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40.08203125" style="150" customWidth="1"/>
    <col min="4" max="5" width="14.58203125" style="150" customWidth="1"/>
    <col min="6" max="7" width="13.08203125" style="150" customWidth="1"/>
    <col min="8" max="8" width="10" style="150" customWidth="1"/>
    <col min="9" max="10" width="13.08203125" style="150" hidden="1" customWidth="1"/>
    <col min="11" max="11" width="10" style="150" hidden="1" customWidth="1"/>
    <col min="12" max="13" width="13.08203125" style="150" hidden="1" customWidth="1"/>
    <col min="14" max="14" width="10" style="150" hidden="1" customWidth="1"/>
    <col min="15" max="16" width="25.58203125" style="150" customWidth="1"/>
    <col min="17" max="17" width="1.58203125" style="150" customWidth="1"/>
    <col min="18" max="23" width="9" style="150"/>
    <col min="24" max="25" width="9" style="150" hidden="1" customWidth="1"/>
    <col min="26" max="16384" width="9" style="150"/>
  </cols>
  <sheetData>
    <row r="1" spans="1:25" ht="8.25" customHeight="1">
      <c r="C1" s="212"/>
      <c r="D1" s="212"/>
      <c r="E1" s="212"/>
      <c r="F1" s="212"/>
      <c r="G1" s="212"/>
      <c r="H1" s="212"/>
      <c r="I1" s="212"/>
      <c r="J1" s="212"/>
      <c r="K1" s="212"/>
      <c r="L1" s="212"/>
      <c r="M1" s="212"/>
      <c r="N1" s="212"/>
      <c r="O1" s="212"/>
      <c r="P1" s="212"/>
    </row>
    <row r="2" spans="1:25" ht="16.5" customHeight="1" thickBot="1">
      <c r="B2" s="871" t="s">
        <v>646</v>
      </c>
      <c r="E2" s="213"/>
      <c r="F2" s="824" t="str">
        <f>IF(F5='⑨2.目標と成果（PR）'!G5,"OK","⑨2と不一致です")</f>
        <v>OK</v>
      </c>
      <c r="G2" s="213" t="str">
        <f>IF(G5='⑨2.目標と成果（PR）'!H5,"OK","⑨2と不一致です")</f>
        <v>OK</v>
      </c>
      <c r="H2" s="213"/>
      <c r="I2" s="213" t="str">
        <f>IF(I5='⑨2.目標と成果（PR）'!I5,"OK","⑨2と不一致です")</f>
        <v>OK</v>
      </c>
      <c r="J2" s="213" t="str">
        <f>IF(J5='⑨2.目標と成果（PR）'!J5,"OK","⑨2と不一致です")</f>
        <v>OK</v>
      </c>
      <c r="K2" s="213"/>
      <c r="L2" s="213" t="str">
        <f>IF(L5='⑨2.目標と成果（PR）'!K5,"OK","⑨2と不一致です")</f>
        <v>OK</v>
      </c>
      <c r="M2" s="213" t="str">
        <f>IF(M5='⑨2.目標と成果（PR）'!L5,"OK","⑨2と不一致です")</f>
        <v>OK</v>
      </c>
      <c r="N2" s="213"/>
      <c r="O2" s="213"/>
      <c r="P2" s="752" t="s">
        <v>440</v>
      </c>
      <c r="Q2" s="213"/>
      <c r="T2" s="213"/>
      <c r="Y2" s="213"/>
    </row>
    <row r="3" spans="1:25" ht="19.5" customHeight="1">
      <c r="A3" s="150" t="s">
        <v>523</v>
      </c>
      <c r="B3" s="1074" t="s">
        <v>119</v>
      </c>
      <c r="C3" s="1655" t="s">
        <v>99</v>
      </c>
      <c r="D3" s="1655" t="s">
        <v>586</v>
      </c>
      <c r="E3" s="1655" t="s">
        <v>102</v>
      </c>
      <c r="F3" s="1661" t="s">
        <v>526</v>
      </c>
      <c r="G3" s="1662"/>
      <c r="H3" s="1128"/>
      <c r="I3" s="1554" t="s">
        <v>636</v>
      </c>
      <c r="J3" s="1555"/>
      <c r="K3" s="1556"/>
      <c r="L3" s="1554" t="s">
        <v>637</v>
      </c>
      <c r="M3" s="1555"/>
      <c r="N3" s="1556"/>
      <c r="O3" s="1068" t="s">
        <v>647</v>
      </c>
      <c r="P3" s="1663" t="s">
        <v>648</v>
      </c>
    </row>
    <row r="4" spans="1:25" ht="27.75" customHeight="1" thickBot="1">
      <c r="B4" s="1081"/>
      <c r="C4" s="1660"/>
      <c r="D4" s="1660"/>
      <c r="E4" s="1660"/>
      <c r="F4" s="786" t="s">
        <v>638</v>
      </c>
      <c r="G4" s="786" t="s">
        <v>639</v>
      </c>
      <c r="H4" s="787" t="s">
        <v>649</v>
      </c>
      <c r="I4" s="786" t="s">
        <v>638</v>
      </c>
      <c r="J4" s="786" t="s">
        <v>639</v>
      </c>
      <c r="K4" s="787" t="s">
        <v>649</v>
      </c>
      <c r="L4" s="786" t="s">
        <v>638</v>
      </c>
      <c r="M4" s="786" t="s">
        <v>639</v>
      </c>
      <c r="N4" s="787" t="s">
        <v>649</v>
      </c>
      <c r="O4" s="1069"/>
      <c r="P4" s="1664"/>
      <c r="R4" s="183" t="s">
        <v>650</v>
      </c>
      <c r="X4" s="306" t="s">
        <v>651</v>
      </c>
      <c r="Y4" s="306" t="s">
        <v>651</v>
      </c>
    </row>
    <row r="5" spans="1:25" ht="45" customHeight="1" thickBot="1">
      <c r="B5" s="755"/>
      <c r="C5" s="756" t="s">
        <v>454</v>
      </c>
      <c r="D5" s="757"/>
      <c r="E5" s="757"/>
      <c r="F5" s="796" t="str">
        <f>IF(SUM(F6:F75)=0,"",SUM(F6:F75))</f>
        <v/>
      </c>
      <c r="G5" s="796" t="str">
        <f>IF(SUM(G6:G75)=0,"",SUM(G6:G75))</f>
        <v/>
      </c>
      <c r="H5" s="797" t="str">
        <f>IF(G5="","",G5/F5)</f>
        <v/>
      </c>
      <c r="I5" s="798" t="str">
        <f>IF(SUM(I6:I75)=0,"",SUM(I6:I75))</f>
        <v/>
      </c>
      <c r="J5" s="798" t="str">
        <f>IF(SUM(J6:J75)=0,"",SUM(J6:J75))</f>
        <v/>
      </c>
      <c r="K5" s="797" t="str">
        <f>IF(J5="","",J5/I5)</f>
        <v/>
      </c>
      <c r="L5" s="798" t="str">
        <f>IF(SUM(L6:L75)=0,"",SUM(L6:L75))</f>
        <v/>
      </c>
      <c r="M5" s="798" t="str">
        <f>IF(SUM(M6:M75)=0,"",SUM(M6:M75))</f>
        <v/>
      </c>
      <c r="N5" s="797" t="str">
        <f>IF(M5="","",M5/L5)</f>
        <v/>
      </c>
      <c r="O5" s="788"/>
      <c r="P5" s="789"/>
      <c r="R5" s="183" t="s">
        <v>652</v>
      </c>
      <c r="X5" s="150" t="s">
        <v>653</v>
      </c>
      <c r="Y5" s="150" t="s">
        <v>654</v>
      </c>
    </row>
    <row r="6" spans="1:25" ht="45" customHeight="1" thickTop="1">
      <c r="B6" s="825" t="s">
        <v>651</v>
      </c>
      <c r="C6" s="771" t="str">
        <f>IFERROR(VLOOKUP(B6,'⑨2.目標と成果（PR）'!$B$6:$K$25,2,FALSE),"")</f>
        <v/>
      </c>
      <c r="D6" s="472" t="str">
        <f>IFERROR(VLOOKUP(B6,'⑨2.目標と成果（PR）'!$B$6:$K$25,3,FALSE),"")</f>
        <v/>
      </c>
      <c r="E6" s="827" t="s">
        <v>651</v>
      </c>
      <c r="F6" s="820" t="str">
        <f>IFERROR(VLOOKUP(B6,'⑨2.目標と成果（PR）'!$B$6:$K$25,6,FALSE),"")</f>
        <v/>
      </c>
      <c r="G6" s="623" t="str">
        <f>IFERROR(VLOOKUP(B6,'⑨2.目標と成果（PR）'!$B$6:$K$25,7,FALSE),"")</f>
        <v/>
      </c>
      <c r="H6" s="799" t="str">
        <f t="shared" ref="H6:H25" si="0">IF(G6="","",G6/F6)</f>
        <v/>
      </c>
      <c r="I6" s="790" t="str">
        <f>IFERROR(VLOOKUP(B6,'⑨2.目標と成果（PR）'!$B$6:$L$25,8,FALSE),"")</f>
        <v/>
      </c>
      <c r="J6" s="790" t="str">
        <f>IFERROR(VLOOKUP(B6,'⑨2.目標と成果（PR）'!$B$6:$L$25,9,FALSE),"")</f>
        <v/>
      </c>
      <c r="K6" s="799" t="str">
        <f t="shared" ref="K6:K25" si="1">IF(J6="","",J6/I6)</f>
        <v/>
      </c>
      <c r="L6" s="790" t="str">
        <f>IFERROR(VLOOKUP(B6,'⑨2.目標と成果（PR）'!$B$6:$L$25,10,FALSE),"")</f>
        <v/>
      </c>
      <c r="M6" s="790" t="str">
        <f>IFERROR(VLOOKUP(B6,'⑨2.目標と成果（PR）'!$B$6:$L$25,11,FALSE),"")</f>
        <v/>
      </c>
      <c r="N6" s="799" t="str">
        <f t="shared" ref="N6:N25" si="2">IF(M6="","",M6/L6)</f>
        <v/>
      </c>
      <c r="O6" s="791"/>
      <c r="P6" s="792"/>
      <c r="X6" s="150" t="s">
        <v>655</v>
      </c>
      <c r="Y6" s="150" t="s">
        <v>656</v>
      </c>
    </row>
    <row r="7" spans="1:25" ht="45" customHeight="1">
      <c r="B7" s="825" t="s">
        <v>651</v>
      </c>
      <c r="C7" s="771" t="str">
        <f>IFERROR(VLOOKUP(B7,'⑨2.目標と成果（PR）'!$B$6:$K$25,2,FALSE),"")</f>
        <v/>
      </c>
      <c r="D7" s="472" t="str">
        <f>IFERROR(VLOOKUP(B7,'⑨2.目標と成果（PR）'!$B$6:$K$25,3,FALSE),"")</f>
        <v/>
      </c>
      <c r="E7" s="827" t="s">
        <v>651</v>
      </c>
      <c r="F7" s="159" t="str">
        <f>IFERROR(VLOOKUP(B7,'⑨2.目標と成果（PR）'!$B$6:$K$25,6,FALSE),"")</f>
        <v/>
      </c>
      <c r="G7" s="172" t="str">
        <f>IFERROR(VLOOKUP(B7,'⑨2.目標と成果（PR）'!$B$6:$K$25,7,FALSE),"")</f>
        <v/>
      </c>
      <c r="H7" s="800" t="str">
        <f t="shared" si="0"/>
        <v/>
      </c>
      <c r="I7" s="295" t="str">
        <f>IFERROR(VLOOKUP(B7,'⑨2.目標と成果（PR）'!$B$6:$L$25,8,FALSE),"")</f>
        <v/>
      </c>
      <c r="J7" s="295" t="str">
        <f>IFERROR(VLOOKUP(B7,'⑨2.目標と成果（PR）'!$B$6:$L$25,9,FALSE),"")</f>
        <v/>
      </c>
      <c r="K7" s="800" t="str">
        <f t="shared" si="1"/>
        <v/>
      </c>
      <c r="L7" s="295" t="str">
        <f>IFERROR(VLOOKUP(B7,'⑨2.目標と成果（PR）'!$B$6:$L$25,10,FALSE),"")</f>
        <v/>
      </c>
      <c r="M7" s="295" t="str">
        <f>IFERROR(VLOOKUP(B7,'⑨2.目標と成果（PR）'!$B$6:$L$25,11,FALSE),"")</f>
        <v/>
      </c>
      <c r="N7" s="800" t="str">
        <f t="shared" si="2"/>
        <v/>
      </c>
      <c r="O7" s="791"/>
      <c r="P7" s="792"/>
      <c r="X7" s="150" t="s">
        <v>657</v>
      </c>
      <c r="Y7" s="150" t="s">
        <v>658</v>
      </c>
    </row>
    <row r="8" spans="1:25" ht="45" customHeight="1">
      <c r="B8" s="825" t="s">
        <v>651</v>
      </c>
      <c r="C8" s="771" t="str">
        <f>IFERROR(VLOOKUP(B8,'⑨2.目標と成果（PR）'!$B$6:$K$25,2,FALSE),"")</f>
        <v/>
      </c>
      <c r="D8" s="472" t="str">
        <f>IFERROR(VLOOKUP(B8,'⑨2.目標と成果（PR）'!$B$6:$K$25,3,FALSE),"")</f>
        <v/>
      </c>
      <c r="E8" s="827" t="s">
        <v>651</v>
      </c>
      <c r="F8" s="159" t="str">
        <f>IFERROR(VLOOKUP(B8,'⑨2.目標と成果（PR）'!$B$6:$K$25,6,FALSE),"")</f>
        <v/>
      </c>
      <c r="G8" s="172" t="str">
        <f>IFERROR(VLOOKUP(B8,'⑨2.目標と成果（PR）'!$B$6:$K$25,7,FALSE),"")</f>
        <v/>
      </c>
      <c r="H8" s="800" t="str">
        <f t="shared" si="0"/>
        <v/>
      </c>
      <c r="I8" s="295" t="str">
        <f>IFERROR(VLOOKUP(B8,'⑨2.目標と成果（PR）'!$B$6:$L$25,8,FALSE),"")</f>
        <v/>
      </c>
      <c r="J8" s="295" t="str">
        <f>IFERROR(VLOOKUP(B8,'⑨2.目標と成果（PR）'!$B$6:$L$25,9,FALSE),"")</f>
        <v/>
      </c>
      <c r="K8" s="800" t="str">
        <f t="shared" si="1"/>
        <v/>
      </c>
      <c r="L8" s="295" t="str">
        <f>IFERROR(VLOOKUP(B8,'⑨2.目標と成果（PR）'!$B$6:$L$25,10,FALSE),"")</f>
        <v/>
      </c>
      <c r="M8" s="295" t="str">
        <f>IFERROR(VLOOKUP(B8,'⑨2.目標と成果（PR）'!$B$6:$L$25,11,FALSE),"")</f>
        <v/>
      </c>
      <c r="N8" s="800" t="str">
        <f t="shared" si="2"/>
        <v/>
      </c>
      <c r="O8" s="791"/>
      <c r="P8" s="792"/>
      <c r="X8" s="150" t="s">
        <v>659</v>
      </c>
      <c r="Y8" s="150" t="s">
        <v>660</v>
      </c>
    </row>
    <row r="9" spans="1:25" ht="45" customHeight="1">
      <c r="B9" s="825" t="s">
        <v>651</v>
      </c>
      <c r="C9" s="771" t="str">
        <f>IFERROR(VLOOKUP(B9,'⑨2.目標と成果（PR）'!$B$6:$K$25,2,FALSE),"")</f>
        <v/>
      </c>
      <c r="D9" s="472" t="str">
        <f>IFERROR(VLOOKUP(B9,'⑨2.目標と成果（PR）'!$B$6:$K$25,3,FALSE),"")</f>
        <v/>
      </c>
      <c r="E9" s="827" t="s">
        <v>651</v>
      </c>
      <c r="F9" s="159" t="str">
        <f>IFERROR(VLOOKUP(B9,'⑨2.目標と成果（PR）'!$B$6:$K$25,6,FALSE),"")</f>
        <v/>
      </c>
      <c r="G9" s="172" t="str">
        <f>IFERROR(VLOOKUP(B9,'⑨2.目標と成果（PR）'!$B$6:$K$25,7,FALSE),"")</f>
        <v/>
      </c>
      <c r="H9" s="800" t="str">
        <f t="shared" si="0"/>
        <v/>
      </c>
      <c r="I9" s="295" t="str">
        <f>IFERROR(VLOOKUP(B9,'⑨2.目標と成果（PR）'!$B$6:$L$25,8,FALSE),"")</f>
        <v/>
      </c>
      <c r="J9" s="295" t="str">
        <f>IFERROR(VLOOKUP(B9,'⑨2.目標と成果（PR）'!$B$6:$L$25,9,FALSE),"")</f>
        <v/>
      </c>
      <c r="K9" s="800" t="str">
        <f t="shared" si="1"/>
        <v/>
      </c>
      <c r="L9" s="295" t="str">
        <f>IFERROR(VLOOKUP(B9,'⑨2.目標と成果（PR）'!$B$6:$L$25,10,FALSE),"")</f>
        <v/>
      </c>
      <c r="M9" s="295" t="str">
        <f>IFERROR(VLOOKUP(B9,'⑨2.目標と成果（PR）'!$B$6:$L$25,11,FALSE),"")</f>
        <v/>
      </c>
      <c r="N9" s="800" t="str">
        <f t="shared" si="2"/>
        <v/>
      </c>
      <c r="O9" s="791"/>
      <c r="P9" s="792"/>
      <c r="X9" s="150" t="s">
        <v>661</v>
      </c>
      <c r="Y9" s="306" t="s">
        <v>662</v>
      </c>
    </row>
    <row r="10" spans="1:25" ht="45" customHeight="1">
      <c r="B10" s="825" t="s">
        <v>651</v>
      </c>
      <c r="C10" s="771" t="str">
        <f>IFERROR(VLOOKUP(B10,'⑨2.目標と成果（PR）'!$B$6:$K$25,2,FALSE),"")</f>
        <v/>
      </c>
      <c r="D10" s="472" t="str">
        <f>IFERROR(VLOOKUP(B10,'⑨2.目標と成果（PR）'!$B$6:$K$25,3,FALSE),"")</f>
        <v/>
      </c>
      <c r="E10" s="827" t="s">
        <v>651</v>
      </c>
      <c r="F10" s="159" t="str">
        <f>IFERROR(VLOOKUP(B10,'⑨2.目標と成果（PR）'!$B$6:$K$25,6,FALSE),"")</f>
        <v/>
      </c>
      <c r="G10" s="172" t="str">
        <f>IFERROR(VLOOKUP(B10,'⑨2.目標と成果（PR）'!$B$6:$K$25,7,FALSE),"")</f>
        <v/>
      </c>
      <c r="H10" s="800" t="str">
        <f t="shared" si="0"/>
        <v/>
      </c>
      <c r="I10" s="295" t="str">
        <f>IFERROR(VLOOKUP(B10,'⑨2.目標と成果（PR）'!$B$6:$L$25,8,FALSE),"")</f>
        <v/>
      </c>
      <c r="J10" s="295" t="str">
        <f>IFERROR(VLOOKUP(B10,'⑨2.目標と成果（PR）'!$B$6:$L$25,9,FALSE),"")</f>
        <v/>
      </c>
      <c r="K10" s="800" t="str">
        <f t="shared" si="1"/>
        <v/>
      </c>
      <c r="L10" s="295" t="str">
        <f>IFERROR(VLOOKUP(B10,'⑨2.目標と成果（PR）'!$B$6:$L$25,10,FALSE),"")</f>
        <v/>
      </c>
      <c r="M10" s="295" t="str">
        <f>IFERROR(VLOOKUP(B10,'⑨2.目標と成果（PR）'!$B$6:$L$25,11,FALSE),"")</f>
        <v/>
      </c>
      <c r="N10" s="800" t="str">
        <f t="shared" si="2"/>
        <v/>
      </c>
      <c r="O10" s="791"/>
      <c r="P10" s="792"/>
      <c r="X10" s="150" t="s">
        <v>663</v>
      </c>
      <c r="Y10" s="150" t="s">
        <v>664</v>
      </c>
    </row>
    <row r="11" spans="1:25" ht="45" customHeight="1">
      <c r="B11" s="825" t="s">
        <v>651</v>
      </c>
      <c r="C11" s="771" t="str">
        <f>IFERROR(VLOOKUP(B11,'⑨2.目標と成果（PR）'!$B$6:$K$25,2,FALSE),"")</f>
        <v/>
      </c>
      <c r="D11" s="472" t="str">
        <f>IFERROR(VLOOKUP(B11,'⑨2.目標と成果（PR）'!$B$6:$K$25,3,FALSE),"")</f>
        <v/>
      </c>
      <c r="E11" s="827" t="s">
        <v>651</v>
      </c>
      <c r="F11" s="159" t="str">
        <f>IFERROR(VLOOKUP(B11,'⑨2.目標と成果（PR）'!$B$6:$K$25,6,FALSE),"")</f>
        <v/>
      </c>
      <c r="G11" s="172" t="str">
        <f>IFERROR(VLOOKUP(B11,'⑨2.目標と成果（PR）'!$B$6:$K$25,7,FALSE),"")</f>
        <v/>
      </c>
      <c r="H11" s="800" t="str">
        <f t="shared" si="0"/>
        <v/>
      </c>
      <c r="I11" s="295" t="str">
        <f>IFERROR(VLOOKUP(B11,'⑨2.目標と成果（PR）'!$B$6:$L$25,8,FALSE),"")</f>
        <v/>
      </c>
      <c r="J11" s="295" t="str">
        <f>IFERROR(VLOOKUP(B11,'⑨2.目標と成果（PR）'!$B$6:$L$25,9,FALSE),"")</f>
        <v/>
      </c>
      <c r="K11" s="800" t="str">
        <f t="shared" si="1"/>
        <v/>
      </c>
      <c r="L11" s="295" t="str">
        <f>IFERROR(VLOOKUP(B11,'⑨2.目標と成果（PR）'!$B$6:$L$25,10,FALSE),"")</f>
        <v/>
      </c>
      <c r="M11" s="295" t="str">
        <f>IFERROR(VLOOKUP(B11,'⑨2.目標と成果（PR）'!$B$6:$L$25,11,FALSE),"")</f>
        <v/>
      </c>
      <c r="N11" s="800" t="str">
        <f t="shared" si="2"/>
        <v/>
      </c>
      <c r="O11" s="791"/>
      <c r="P11" s="792"/>
      <c r="X11" s="150" t="s">
        <v>665</v>
      </c>
      <c r="Y11" s="150" t="s">
        <v>666</v>
      </c>
    </row>
    <row r="12" spans="1:25" ht="45" customHeight="1">
      <c r="B12" s="825" t="s">
        <v>651</v>
      </c>
      <c r="C12" s="771" t="str">
        <f>IFERROR(VLOOKUP(B12,'⑨2.目標と成果（PR）'!$B$6:$K$25,2,FALSE),"")</f>
        <v/>
      </c>
      <c r="D12" s="472" t="str">
        <f>IFERROR(VLOOKUP(B12,'⑨2.目標と成果（PR）'!$B$6:$K$25,3,FALSE),"")</f>
        <v/>
      </c>
      <c r="E12" s="827" t="s">
        <v>651</v>
      </c>
      <c r="F12" s="159" t="str">
        <f>IFERROR(VLOOKUP(B12,'⑨2.目標と成果（PR）'!$B$6:$K$25,6,FALSE),"")</f>
        <v/>
      </c>
      <c r="G12" s="172" t="str">
        <f>IFERROR(VLOOKUP(B12,'⑨2.目標と成果（PR）'!$B$6:$K$25,7,FALSE),"")</f>
        <v/>
      </c>
      <c r="H12" s="800" t="str">
        <f t="shared" si="0"/>
        <v/>
      </c>
      <c r="I12" s="295" t="str">
        <f>IFERROR(VLOOKUP(B12,'⑨2.目標と成果（PR）'!$B$6:$L$25,8,FALSE),"")</f>
        <v/>
      </c>
      <c r="J12" s="295" t="str">
        <f>IFERROR(VLOOKUP(B12,'⑨2.目標と成果（PR）'!$B$6:$L$25,9,FALSE),"")</f>
        <v/>
      </c>
      <c r="K12" s="800" t="str">
        <f t="shared" si="1"/>
        <v/>
      </c>
      <c r="L12" s="295" t="str">
        <f>IFERROR(VLOOKUP(B12,'⑨2.目標と成果（PR）'!$B$6:$L$25,10,FALSE),"")</f>
        <v/>
      </c>
      <c r="M12" s="295" t="str">
        <f>IFERROR(VLOOKUP(B12,'⑨2.目標と成果（PR）'!$B$6:$L$25,11,FALSE),"")</f>
        <v/>
      </c>
      <c r="N12" s="800" t="str">
        <f t="shared" si="2"/>
        <v/>
      </c>
      <c r="O12" s="791"/>
      <c r="P12" s="792"/>
      <c r="X12" s="150" t="s">
        <v>667</v>
      </c>
      <c r="Y12" s="150" t="s">
        <v>668</v>
      </c>
    </row>
    <row r="13" spans="1:25" ht="45" customHeight="1">
      <c r="B13" s="825" t="s">
        <v>651</v>
      </c>
      <c r="C13" s="771" t="str">
        <f>IFERROR(VLOOKUP(B13,'⑨2.目標と成果（PR）'!$B$6:$K$25,2,FALSE),"")</f>
        <v/>
      </c>
      <c r="D13" s="472" t="str">
        <f>IFERROR(VLOOKUP(B13,'⑨2.目標と成果（PR）'!$B$6:$K$25,3,FALSE),"")</f>
        <v/>
      </c>
      <c r="E13" s="827" t="s">
        <v>651</v>
      </c>
      <c r="F13" s="159" t="str">
        <f>IFERROR(VLOOKUP(B13,'⑨2.目標と成果（PR）'!$B$6:$K$25,6,FALSE),"")</f>
        <v/>
      </c>
      <c r="G13" s="172" t="str">
        <f>IFERROR(VLOOKUP(B13,'⑨2.目標と成果（PR）'!$B$6:$K$25,7,FALSE),"")</f>
        <v/>
      </c>
      <c r="H13" s="800" t="str">
        <f t="shared" si="0"/>
        <v/>
      </c>
      <c r="I13" s="295" t="str">
        <f>IFERROR(VLOOKUP(B13,'⑨2.目標と成果（PR）'!$B$6:$L$25,8,FALSE),"")</f>
        <v/>
      </c>
      <c r="J13" s="295" t="str">
        <f>IFERROR(VLOOKUP(B13,'⑨2.目標と成果（PR）'!$B$6:$L$25,9,FALSE),"")</f>
        <v/>
      </c>
      <c r="K13" s="800" t="str">
        <f t="shared" si="1"/>
        <v/>
      </c>
      <c r="L13" s="295" t="str">
        <f>IFERROR(VLOOKUP(B13,'⑨2.目標と成果（PR）'!$B$6:$L$25,10,FALSE),"")</f>
        <v/>
      </c>
      <c r="M13" s="295" t="str">
        <f>IFERROR(VLOOKUP(B13,'⑨2.目標と成果（PR）'!$B$6:$L$25,11,FALSE),"")</f>
        <v/>
      </c>
      <c r="N13" s="800" t="str">
        <f t="shared" si="2"/>
        <v/>
      </c>
      <c r="O13" s="791"/>
      <c r="P13" s="792"/>
      <c r="X13" s="150" t="s">
        <v>669</v>
      </c>
      <c r="Y13" s="150" t="s">
        <v>670</v>
      </c>
    </row>
    <row r="14" spans="1:25" ht="45" customHeight="1">
      <c r="B14" s="825" t="s">
        <v>651</v>
      </c>
      <c r="C14" s="771" t="str">
        <f>IFERROR(VLOOKUP(B14,'⑨2.目標と成果（PR）'!$B$6:$K$25,2,FALSE),"")</f>
        <v/>
      </c>
      <c r="D14" s="472" t="str">
        <f>IFERROR(VLOOKUP(B14,'⑨2.目標と成果（PR）'!$B$6:$K$25,3,FALSE),"")</f>
        <v/>
      </c>
      <c r="E14" s="827" t="s">
        <v>651</v>
      </c>
      <c r="F14" s="159" t="str">
        <f>IFERROR(VLOOKUP(B14,'⑨2.目標と成果（PR）'!$B$6:$K$25,6,FALSE),"")</f>
        <v/>
      </c>
      <c r="G14" s="172" t="str">
        <f>IFERROR(VLOOKUP(B14,'⑨2.目標と成果（PR）'!$B$6:$K$25,7,FALSE),"")</f>
        <v/>
      </c>
      <c r="H14" s="800" t="str">
        <f t="shared" si="0"/>
        <v/>
      </c>
      <c r="I14" s="295" t="str">
        <f>IFERROR(VLOOKUP(B14,'⑨2.目標と成果（PR）'!$B$6:$L$25,8,FALSE),"")</f>
        <v/>
      </c>
      <c r="J14" s="295" t="str">
        <f>IFERROR(VLOOKUP(B14,'⑨2.目標と成果（PR）'!$B$6:$L$25,9,FALSE),"")</f>
        <v/>
      </c>
      <c r="K14" s="800" t="str">
        <f t="shared" si="1"/>
        <v/>
      </c>
      <c r="L14" s="295" t="str">
        <f>IFERROR(VLOOKUP(B14,'⑨2.目標と成果（PR）'!$B$6:$L$25,10,FALSE),"")</f>
        <v/>
      </c>
      <c r="M14" s="295" t="str">
        <f>IFERROR(VLOOKUP(B14,'⑨2.目標と成果（PR）'!$B$6:$L$25,11,FALSE),"")</f>
        <v/>
      </c>
      <c r="N14" s="800" t="str">
        <f t="shared" si="2"/>
        <v/>
      </c>
      <c r="O14" s="791"/>
      <c r="P14" s="792"/>
      <c r="X14" s="150" t="s">
        <v>671</v>
      </c>
      <c r="Y14" s="150" t="s">
        <v>672</v>
      </c>
    </row>
    <row r="15" spans="1:25" ht="45" customHeight="1" thickBot="1">
      <c r="B15" s="826" t="s">
        <v>651</v>
      </c>
      <c r="C15" s="774" t="str">
        <f>IFERROR(VLOOKUP(B15,'⑨2.目標と成果（PR）'!$B$6:$K$25,2,FALSE),"")</f>
        <v/>
      </c>
      <c r="D15" s="474" t="str">
        <f>IFERROR(VLOOKUP(B15,'⑨2.目標と成果（PR）'!$B$6:$K$25,3,FALSE),"")</f>
        <v/>
      </c>
      <c r="E15" s="828" t="s">
        <v>651</v>
      </c>
      <c r="F15" s="821" t="str">
        <f>IFERROR(VLOOKUP(B15,'⑨2.目標と成果（PR）'!$B$6:$K$25,6,FALSE),"")</f>
        <v/>
      </c>
      <c r="G15" s="896" t="str">
        <f>IFERROR(VLOOKUP(B15,'⑨2.目標と成果（PR）'!$B$6:$K$25,7,FALSE),"")</f>
        <v/>
      </c>
      <c r="H15" s="801" t="str">
        <f t="shared" si="0"/>
        <v/>
      </c>
      <c r="I15" s="793" t="str">
        <f>IFERROR(VLOOKUP(B15,'⑨2.目標と成果（PR）'!$B$6:$L$25,8,FALSE),"")</f>
        <v/>
      </c>
      <c r="J15" s="793" t="str">
        <f>IFERROR(VLOOKUP(B15,'⑨2.目標と成果（PR）'!$B$6:$L$25,9,FALSE),"")</f>
        <v/>
      </c>
      <c r="K15" s="801" t="str">
        <f t="shared" si="1"/>
        <v/>
      </c>
      <c r="L15" s="793" t="str">
        <f>IFERROR(VLOOKUP(B15,'⑨2.目標と成果（PR）'!$B$6:$L$25,10,FALSE),"")</f>
        <v/>
      </c>
      <c r="M15" s="793" t="str">
        <f>IFERROR(VLOOKUP(B15,'⑨2.目標と成果（PR）'!$B$6:$L$25,11,FALSE),"")</f>
        <v/>
      </c>
      <c r="N15" s="801" t="str">
        <f t="shared" si="2"/>
        <v/>
      </c>
      <c r="O15" s="794"/>
      <c r="P15" s="795"/>
      <c r="X15" s="150" t="s">
        <v>673</v>
      </c>
      <c r="Y15" s="306" t="s">
        <v>674</v>
      </c>
    </row>
    <row r="16" spans="1:25" ht="45" hidden="1" customHeight="1">
      <c r="B16" s="825" t="s">
        <v>651</v>
      </c>
      <c r="C16" s="767" t="str">
        <f>IFERROR(VLOOKUP(B16,'⑨2.目標と成果（PR）'!$B$6:$K$25,2,FALSE),"")</f>
        <v/>
      </c>
      <c r="D16" s="475" t="str">
        <f>IFERROR(VLOOKUP(B16,'⑨2.目標と成果（PR）'!$B$6:$K$25,3,FALSE),"")</f>
        <v/>
      </c>
      <c r="E16" s="829" t="s">
        <v>651</v>
      </c>
      <c r="F16" s="820" t="str">
        <f>IFERROR(VLOOKUP(B16,'⑨2.目標と成果（PR）'!$B$6:$K$25,6,FALSE),"")</f>
        <v/>
      </c>
      <c r="G16" s="623" t="str">
        <f>IFERROR(VLOOKUP(B16,'⑨2.目標と成果（PR）'!$B$6:$K$25,7,FALSE),"")</f>
        <v/>
      </c>
      <c r="H16" s="799" t="str">
        <f t="shared" si="0"/>
        <v/>
      </c>
      <c r="I16" s="790" t="str">
        <f>IFERROR(VLOOKUP(B16,'⑨2.目標と成果（PR）'!$B$6:$L$25,8,FALSE),"")</f>
        <v/>
      </c>
      <c r="J16" s="790" t="str">
        <f>IFERROR(VLOOKUP(B16,'⑨2.目標と成果（PR）'!$B$6:$L$25,9,FALSE),"")</f>
        <v/>
      </c>
      <c r="K16" s="799" t="str">
        <f t="shared" si="1"/>
        <v/>
      </c>
      <c r="L16" s="790" t="str">
        <f>IFERROR(VLOOKUP(B16,'⑨2.目標と成果（PR）'!$B$6:$L$25,10,FALSE),"")</f>
        <v/>
      </c>
      <c r="M16" s="790" t="str">
        <f>IFERROR(VLOOKUP(B16,'⑨2.目標と成果（PR）'!$B$6:$L$25,11,FALSE),"")</f>
        <v/>
      </c>
      <c r="N16" s="799" t="str">
        <f t="shared" si="2"/>
        <v/>
      </c>
      <c r="O16" s="791"/>
      <c r="P16" s="792"/>
      <c r="X16" s="150" t="s">
        <v>675</v>
      </c>
      <c r="Y16" s="150" t="s">
        <v>676</v>
      </c>
    </row>
    <row r="17" spans="1:25" ht="45" hidden="1" customHeight="1">
      <c r="B17" s="825" t="s">
        <v>651</v>
      </c>
      <c r="C17" s="771" t="str">
        <f>IFERROR(VLOOKUP(B17,'⑨2.目標と成果（PR）'!$B$6:$K$25,2,FALSE),"")</f>
        <v/>
      </c>
      <c r="D17" s="472" t="str">
        <f>IFERROR(VLOOKUP(B17,'⑨2.目標と成果（PR）'!$B$6:$K$25,3,FALSE),"")</f>
        <v/>
      </c>
      <c r="E17" s="827" t="s">
        <v>651</v>
      </c>
      <c r="F17" s="159" t="str">
        <f>IFERROR(VLOOKUP(B17,'⑨2.目標と成果（PR）'!$B$6:$K$25,6,FALSE),"")</f>
        <v/>
      </c>
      <c r="G17" s="172" t="str">
        <f>IFERROR(VLOOKUP(B17,'⑨2.目標と成果（PR）'!$B$6:$K$25,7,FALSE),"")</f>
        <v/>
      </c>
      <c r="H17" s="800" t="str">
        <f t="shared" si="0"/>
        <v/>
      </c>
      <c r="I17" s="295" t="str">
        <f>IFERROR(VLOOKUP(B17,'⑨2.目標と成果（PR）'!$B$6:$L$25,8,FALSE),"")</f>
        <v/>
      </c>
      <c r="J17" s="295" t="str">
        <f>IFERROR(VLOOKUP(B17,'⑨2.目標と成果（PR）'!$B$6:$L$25,9,FALSE),"")</f>
        <v/>
      </c>
      <c r="K17" s="800" t="str">
        <f t="shared" si="1"/>
        <v/>
      </c>
      <c r="L17" s="295" t="str">
        <f>IFERROR(VLOOKUP(B17,'⑨2.目標と成果（PR）'!$B$6:$L$25,10,FALSE),"")</f>
        <v/>
      </c>
      <c r="M17" s="295" t="str">
        <f>IFERROR(VLOOKUP(B17,'⑨2.目標と成果（PR）'!$B$6:$L$25,11,FALSE),"")</f>
        <v/>
      </c>
      <c r="N17" s="800" t="str">
        <f t="shared" si="2"/>
        <v/>
      </c>
      <c r="O17" s="791"/>
      <c r="P17" s="792"/>
      <c r="X17" s="150" t="s">
        <v>677</v>
      </c>
      <c r="Y17" s="306" t="s">
        <v>678</v>
      </c>
    </row>
    <row r="18" spans="1:25" ht="45" hidden="1" customHeight="1">
      <c r="B18" s="825" t="s">
        <v>651</v>
      </c>
      <c r="C18" s="771" t="str">
        <f>IFERROR(VLOOKUP(B18,'⑨2.目標と成果（PR）'!$B$6:$K$25,2,FALSE),"")</f>
        <v/>
      </c>
      <c r="D18" s="472" t="str">
        <f>IFERROR(VLOOKUP(B18,'⑨2.目標と成果（PR）'!$B$6:$K$25,3,FALSE),"")</f>
        <v/>
      </c>
      <c r="E18" s="827" t="s">
        <v>651</v>
      </c>
      <c r="F18" s="159" t="str">
        <f>IFERROR(VLOOKUP(B18,'⑨2.目標と成果（PR）'!$B$6:$K$25,6,FALSE),"")</f>
        <v/>
      </c>
      <c r="G18" s="172" t="str">
        <f>IFERROR(VLOOKUP(B18,'⑨2.目標と成果（PR）'!$B$6:$K$25,7,FALSE),"")</f>
        <v/>
      </c>
      <c r="H18" s="800" t="str">
        <f t="shared" si="0"/>
        <v/>
      </c>
      <c r="I18" s="295" t="str">
        <f>IFERROR(VLOOKUP(B18,'⑨2.目標と成果（PR）'!$B$6:$L$25,8,FALSE),"")</f>
        <v/>
      </c>
      <c r="J18" s="295" t="str">
        <f>IFERROR(VLOOKUP(B18,'⑨2.目標と成果（PR）'!$B$6:$L$25,9,FALSE),"")</f>
        <v/>
      </c>
      <c r="K18" s="800" t="str">
        <f t="shared" si="1"/>
        <v/>
      </c>
      <c r="L18" s="295" t="str">
        <f>IFERROR(VLOOKUP(B18,'⑨2.目標と成果（PR）'!$B$6:$L$25,10,FALSE),"")</f>
        <v/>
      </c>
      <c r="M18" s="295" t="str">
        <f>IFERROR(VLOOKUP(B18,'⑨2.目標と成果（PR）'!$B$6:$L$25,11,FALSE),"")</f>
        <v/>
      </c>
      <c r="N18" s="800" t="str">
        <f t="shared" si="2"/>
        <v/>
      </c>
      <c r="O18" s="791"/>
      <c r="P18" s="792"/>
      <c r="X18" s="150" t="s">
        <v>679</v>
      </c>
      <c r="Y18" s="150" t="s">
        <v>680</v>
      </c>
    </row>
    <row r="19" spans="1:25" ht="45" hidden="1" customHeight="1">
      <c r="B19" s="825" t="s">
        <v>651</v>
      </c>
      <c r="C19" s="771" t="str">
        <f>IFERROR(VLOOKUP(B19,'⑨2.目標と成果（PR）'!$B$6:$K$25,2,FALSE),"")</f>
        <v/>
      </c>
      <c r="D19" s="472" t="str">
        <f>IFERROR(VLOOKUP(B19,'⑨2.目標と成果（PR）'!$B$6:$K$25,3,FALSE),"")</f>
        <v/>
      </c>
      <c r="E19" s="827" t="s">
        <v>651</v>
      </c>
      <c r="F19" s="159" t="str">
        <f>IFERROR(VLOOKUP(B19,'⑨2.目標と成果（PR）'!$B$6:$K$25,6,FALSE),"")</f>
        <v/>
      </c>
      <c r="G19" s="172" t="str">
        <f>IFERROR(VLOOKUP(B19,'⑨2.目標と成果（PR）'!$B$6:$K$25,7,FALSE),"")</f>
        <v/>
      </c>
      <c r="H19" s="800" t="str">
        <f t="shared" si="0"/>
        <v/>
      </c>
      <c r="I19" s="295" t="str">
        <f>IFERROR(VLOOKUP(B19,'⑨2.目標と成果（PR）'!$B$6:$L$25,8,FALSE),"")</f>
        <v/>
      </c>
      <c r="J19" s="295" t="str">
        <f>IFERROR(VLOOKUP(B19,'⑨2.目標と成果（PR）'!$B$6:$L$25,9,FALSE),"")</f>
        <v/>
      </c>
      <c r="K19" s="800" t="str">
        <f t="shared" si="1"/>
        <v/>
      </c>
      <c r="L19" s="295" t="str">
        <f>IFERROR(VLOOKUP(B19,'⑨2.目標と成果（PR）'!$B$6:$L$25,10,FALSE),"")</f>
        <v/>
      </c>
      <c r="M19" s="295" t="str">
        <f>IFERROR(VLOOKUP(B19,'⑨2.目標と成果（PR）'!$B$6:$L$25,11,FALSE),"")</f>
        <v/>
      </c>
      <c r="N19" s="800" t="str">
        <f t="shared" si="2"/>
        <v/>
      </c>
      <c r="O19" s="791"/>
      <c r="P19" s="792"/>
      <c r="X19" s="150" t="s">
        <v>681</v>
      </c>
      <c r="Y19" s="150" t="s">
        <v>682</v>
      </c>
    </row>
    <row r="20" spans="1:25" ht="45" hidden="1" customHeight="1">
      <c r="B20" s="825" t="s">
        <v>651</v>
      </c>
      <c r="C20" s="771" t="str">
        <f>IFERROR(VLOOKUP(B20,'⑨2.目標と成果（PR）'!$B$6:$K$25,2,FALSE),"")</f>
        <v/>
      </c>
      <c r="D20" s="472" t="str">
        <f>IFERROR(VLOOKUP(B20,'⑨2.目標と成果（PR）'!$B$6:$K$25,3,FALSE),"")</f>
        <v/>
      </c>
      <c r="E20" s="827" t="s">
        <v>651</v>
      </c>
      <c r="F20" s="159" t="str">
        <f>IFERROR(VLOOKUP(B20,'⑨2.目標と成果（PR）'!$B$6:$K$25,6,FALSE),"")</f>
        <v/>
      </c>
      <c r="G20" s="172" t="str">
        <f>IFERROR(VLOOKUP(B20,'⑨2.目標と成果（PR）'!$B$6:$K$25,7,FALSE),"")</f>
        <v/>
      </c>
      <c r="H20" s="800" t="str">
        <f t="shared" si="0"/>
        <v/>
      </c>
      <c r="I20" s="295" t="str">
        <f>IFERROR(VLOOKUP(B20,'⑨2.目標と成果（PR）'!$B$6:$L$25,8,FALSE),"")</f>
        <v/>
      </c>
      <c r="J20" s="295" t="str">
        <f>IFERROR(VLOOKUP(B20,'⑨2.目標と成果（PR）'!$B$6:$L$25,9,FALSE),"")</f>
        <v/>
      </c>
      <c r="K20" s="800" t="str">
        <f t="shared" si="1"/>
        <v/>
      </c>
      <c r="L20" s="295" t="str">
        <f>IFERROR(VLOOKUP(B20,'⑨2.目標と成果（PR）'!$B$6:$L$25,10,FALSE),"")</f>
        <v/>
      </c>
      <c r="M20" s="295" t="str">
        <f>IFERROR(VLOOKUP(B20,'⑨2.目標と成果（PR）'!$B$6:$L$25,11,FALSE),"")</f>
        <v/>
      </c>
      <c r="N20" s="800" t="str">
        <f t="shared" si="2"/>
        <v/>
      </c>
      <c r="O20" s="791"/>
      <c r="P20" s="792"/>
      <c r="X20" s="150" t="s">
        <v>683</v>
      </c>
      <c r="Y20" s="150" t="s">
        <v>684</v>
      </c>
    </row>
    <row r="21" spans="1:25" ht="45" hidden="1" customHeight="1">
      <c r="B21" s="825" t="s">
        <v>651</v>
      </c>
      <c r="C21" s="771" t="str">
        <f>IFERROR(VLOOKUP(B21,'⑨2.目標と成果（PR）'!$B$6:$K$25,2,FALSE),"")</f>
        <v/>
      </c>
      <c r="D21" s="472" t="str">
        <f>IFERROR(VLOOKUP(B21,'⑨2.目標と成果（PR）'!$B$6:$K$25,3,FALSE),"")</f>
        <v/>
      </c>
      <c r="E21" s="827" t="s">
        <v>651</v>
      </c>
      <c r="F21" s="159" t="str">
        <f>IFERROR(VLOOKUP(B21,'⑨2.目標と成果（PR）'!$B$6:$K$25,6,FALSE),"")</f>
        <v/>
      </c>
      <c r="G21" s="172" t="str">
        <f>IFERROR(VLOOKUP(B21,'⑨2.目標と成果（PR）'!$B$6:$K$25,7,FALSE),"")</f>
        <v/>
      </c>
      <c r="H21" s="800" t="str">
        <f t="shared" si="0"/>
        <v/>
      </c>
      <c r="I21" s="295" t="str">
        <f>IFERROR(VLOOKUP(B21,'⑨2.目標と成果（PR）'!$B$6:$L$25,8,FALSE),"")</f>
        <v/>
      </c>
      <c r="J21" s="295" t="str">
        <f>IFERROR(VLOOKUP(B21,'⑨2.目標と成果（PR）'!$B$6:$L$25,9,FALSE),"")</f>
        <v/>
      </c>
      <c r="K21" s="800" t="str">
        <f t="shared" si="1"/>
        <v/>
      </c>
      <c r="L21" s="295" t="str">
        <f>IFERROR(VLOOKUP(B21,'⑨2.目標と成果（PR）'!$B$6:$L$25,10,FALSE),"")</f>
        <v/>
      </c>
      <c r="M21" s="295" t="str">
        <f>IFERROR(VLOOKUP(B21,'⑨2.目標と成果（PR）'!$B$6:$L$25,11,FALSE),"")</f>
        <v/>
      </c>
      <c r="N21" s="800" t="str">
        <f t="shared" si="2"/>
        <v/>
      </c>
      <c r="O21" s="791"/>
      <c r="P21" s="792"/>
      <c r="X21" s="150" t="s">
        <v>685</v>
      </c>
      <c r="Y21" s="150" t="s">
        <v>686</v>
      </c>
    </row>
    <row r="22" spans="1:25" ht="45" hidden="1" customHeight="1">
      <c r="B22" s="825" t="s">
        <v>651</v>
      </c>
      <c r="C22" s="771" t="str">
        <f>IFERROR(VLOOKUP(B22,'⑨2.目標と成果（PR）'!$B$6:$K$25,2,FALSE),"")</f>
        <v/>
      </c>
      <c r="D22" s="472" t="str">
        <f>IFERROR(VLOOKUP(B22,'⑨2.目標と成果（PR）'!$B$6:$K$25,3,FALSE),"")</f>
        <v/>
      </c>
      <c r="E22" s="827" t="s">
        <v>651</v>
      </c>
      <c r="F22" s="159" t="str">
        <f>IFERROR(VLOOKUP(B22,'⑨2.目標と成果（PR）'!$B$6:$K$25,6,FALSE),"")</f>
        <v/>
      </c>
      <c r="G22" s="172" t="str">
        <f>IFERROR(VLOOKUP(B22,'⑨2.目標と成果（PR）'!$B$6:$K$25,7,FALSE),"")</f>
        <v/>
      </c>
      <c r="H22" s="800" t="str">
        <f t="shared" si="0"/>
        <v/>
      </c>
      <c r="I22" s="295" t="str">
        <f>IFERROR(VLOOKUP(B22,'⑨2.目標と成果（PR）'!$B$6:$L$25,8,FALSE),"")</f>
        <v/>
      </c>
      <c r="J22" s="295" t="str">
        <f>IFERROR(VLOOKUP(B22,'⑨2.目標と成果（PR）'!$B$6:$L$25,9,FALSE),"")</f>
        <v/>
      </c>
      <c r="K22" s="800" t="str">
        <f t="shared" si="1"/>
        <v/>
      </c>
      <c r="L22" s="295" t="str">
        <f>IFERROR(VLOOKUP(B22,'⑨2.目標と成果（PR）'!$B$6:$L$25,10,FALSE),"")</f>
        <v/>
      </c>
      <c r="M22" s="295" t="str">
        <f>IFERROR(VLOOKUP(B22,'⑨2.目標と成果（PR）'!$B$6:$L$25,11,FALSE),"")</f>
        <v/>
      </c>
      <c r="N22" s="800" t="str">
        <f t="shared" si="2"/>
        <v/>
      </c>
      <c r="O22" s="791"/>
      <c r="P22" s="792"/>
      <c r="X22" s="150" t="s">
        <v>687</v>
      </c>
      <c r="Y22" s="150" t="s">
        <v>688</v>
      </c>
    </row>
    <row r="23" spans="1:25" ht="45" hidden="1" customHeight="1">
      <c r="B23" s="825" t="s">
        <v>651</v>
      </c>
      <c r="C23" s="771" t="str">
        <f>IFERROR(VLOOKUP(B23,'⑨2.目標と成果（PR）'!$B$6:$K$25,2,FALSE),"")</f>
        <v/>
      </c>
      <c r="D23" s="472" t="str">
        <f>IFERROR(VLOOKUP(B23,'⑨2.目標と成果（PR）'!$B$6:$K$25,3,FALSE),"")</f>
        <v/>
      </c>
      <c r="E23" s="827" t="s">
        <v>651</v>
      </c>
      <c r="F23" s="159" t="str">
        <f>IFERROR(VLOOKUP(B23,'⑨2.目標と成果（PR）'!$B$6:$K$25,6,FALSE),"")</f>
        <v/>
      </c>
      <c r="G23" s="172" t="str">
        <f>IFERROR(VLOOKUP(B23,'⑨2.目標と成果（PR）'!$B$6:$K$25,7,FALSE),"")</f>
        <v/>
      </c>
      <c r="H23" s="800" t="str">
        <f t="shared" si="0"/>
        <v/>
      </c>
      <c r="I23" s="295" t="str">
        <f>IFERROR(VLOOKUP(B23,'⑨2.目標と成果（PR）'!$B$6:$L$25,8,FALSE),"")</f>
        <v/>
      </c>
      <c r="J23" s="295" t="str">
        <f>IFERROR(VLOOKUP(B23,'⑨2.目標と成果（PR）'!$B$6:$L$25,9,FALSE),"")</f>
        <v/>
      </c>
      <c r="K23" s="800" t="str">
        <f t="shared" si="1"/>
        <v/>
      </c>
      <c r="L23" s="295" t="str">
        <f>IFERROR(VLOOKUP(B23,'⑨2.目標と成果（PR）'!$B$6:$L$25,10,FALSE),"")</f>
        <v/>
      </c>
      <c r="M23" s="295" t="str">
        <f>IFERROR(VLOOKUP(B23,'⑨2.目標と成果（PR）'!$B$6:$L$25,11,FALSE),"")</f>
        <v/>
      </c>
      <c r="N23" s="800" t="str">
        <f t="shared" si="2"/>
        <v/>
      </c>
      <c r="O23" s="791"/>
      <c r="P23" s="792"/>
      <c r="X23" s="150" t="s">
        <v>689</v>
      </c>
      <c r="Y23" s="150" t="s">
        <v>690</v>
      </c>
    </row>
    <row r="24" spans="1:25" ht="45" hidden="1" customHeight="1">
      <c r="B24" s="825" t="s">
        <v>651</v>
      </c>
      <c r="C24" s="771" t="str">
        <f>IFERROR(VLOOKUP(B24,'⑨2.目標と成果（PR）'!$B$6:$K$25,2,FALSE),"")</f>
        <v/>
      </c>
      <c r="D24" s="472" t="str">
        <f>IFERROR(VLOOKUP(B24,'⑨2.目標と成果（PR）'!$B$6:$K$25,3,FALSE),"")</f>
        <v/>
      </c>
      <c r="E24" s="827" t="s">
        <v>651</v>
      </c>
      <c r="F24" s="159" t="str">
        <f>IFERROR(VLOOKUP(B24,'⑨2.目標と成果（PR）'!$B$6:$K$25,6,FALSE),"")</f>
        <v/>
      </c>
      <c r="G24" s="172" t="str">
        <f>IFERROR(VLOOKUP(B24,'⑨2.目標と成果（PR）'!$B$6:$K$25,7,FALSE),"")</f>
        <v/>
      </c>
      <c r="H24" s="800" t="str">
        <f t="shared" si="0"/>
        <v/>
      </c>
      <c r="I24" s="295" t="str">
        <f>IFERROR(VLOOKUP(B24,'⑨2.目標と成果（PR）'!$B$6:$L$25,8,FALSE),"")</f>
        <v/>
      </c>
      <c r="J24" s="295" t="str">
        <f>IFERROR(VLOOKUP(B24,'⑨2.目標と成果（PR）'!$B$6:$L$25,9,FALSE),"")</f>
        <v/>
      </c>
      <c r="K24" s="800" t="str">
        <f t="shared" si="1"/>
        <v/>
      </c>
      <c r="L24" s="295" t="str">
        <f>IFERROR(VLOOKUP(B24,'⑨2.目標と成果（PR）'!$B$6:$L$25,10,FALSE),"")</f>
        <v/>
      </c>
      <c r="M24" s="295" t="str">
        <f>IFERROR(VLOOKUP(B24,'⑨2.目標と成果（PR）'!$B$6:$L$25,11,FALSE),"")</f>
        <v/>
      </c>
      <c r="N24" s="800" t="str">
        <f t="shared" si="2"/>
        <v/>
      </c>
      <c r="O24" s="791"/>
      <c r="P24" s="792"/>
      <c r="X24" s="150" t="s">
        <v>691</v>
      </c>
      <c r="Y24" s="150" t="s">
        <v>692</v>
      </c>
    </row>
    <row r="25" spans="1:25" ht="45" hidden="1" customHeight="1" thickBot="1">
      <c r="B25" s="826" t="s">
        <v>651</v>
      </c>
      <c r="C25" s="774" t="str">
        <f>IFERROR(VLOOKUP(B25,'⑨2.目標と成果（PR）'!$B$6:$K$25,2,FALSE),"")</f>
        <v/>
      </c>
      <c r="D25" s="474" t="str">
        <f>IFERROR(VLOOKUP(B25,'⑨2.目標と成果（PR）'!$B$6:$K$25,3,FALSE),"")</f>
        <v/>
      </c>
      <c r="E25" s="828" t="s">
        <v>651</v>
      </c>
      <c r="F25" s="821" t="str">
        <f>IFERROR(VLOOKUP(B25,'⑨2.目標と成果（PR）'!$B$6:$K$25,6,FALSE),"")</f>
        <v/>
      </c>
      <c r="G25" s="896" t="str">
        <f>IFERROR(VLOOKUP(B25,'⑨2.目標と成果（PR）'!$B$6:$K$25,7,FALSE),"")</f>
        <v/>
      </c>
      <c r="H25" s="801" t="str">
        <f t="shared" si="0"/>
        <v/>
      </c>
      <c r="I25" s="793" t="str">
        <f>IFERROR(VLOOKUP(B25,'⑨2.目標と成果（PR）'!$B$6:$L$25,8,FALSE),"")</f>
        <v/>
      </c>
      <c r="J25" s="793" t="str">
        <f>IFERROR(VLOOKUP(B25,'⑨2.目標と成果（PR）'!$B$6:$L$25,9,FALSE),"")</f>
        <v/>
      </c>
      <c r="K25" s="801" t="str">
        <f t="shared" si="1"/>
        <v/>
      </c>
      <c r="L25" s="793" t="str">
        <f>IFERROR(VLOOKUP(B25,'⑨2.目標と成果（PR）'!$B$6:$L$25,10,FALSE),"")</f>
        <v/>
      </c>
      <c r="M25" s="793" t="str">
        <f>IFERROR(VLOOKUP(B25,'⑨2.目標と成果（PR）'!$B$6:$L$25,11,FALSE),"")</f>
        <v/>
      </c>
      <c r="N25" s="801" t="str">
        <f t="shared" si="2"/>
        <v/>
      </c>
      <c r="O25" s="794"/>
      <c r="P25" s="795"/>
      <c r="Y25" s="150" t="s">
        <v>693</v>
      </c>
    </row>
    <row r="26" spans="1:25" ht="45" hidden="1" customHeight="1">
      <c r="B26" s="825" t="s">
        <v>651</v>
      </c>
      <c r="C26" s="771" t="str">
        <f>IFERROR(VLOOKUP(B26,'⑨2.目標と成果（PR）'!$B$6:$K$25,2,FALSE),"")</f>
        <v/>
      </c>
      <c r="D26" s="472" t="str">
        <f>IFERROR(VLOOKUP(B26,'⑨2.目標と成果（PR）'!$B$6:$K$25,3,FALSE),"")</f>
        <v/>
      </c>
      <c r="E26" s="827" t="s">
        <v>651</v>
      </c>
      <c r="F26" s="820" t="str">
        <f>IFERROR(VLOOKUP(B26,'⑨2.目標と成果（PR）'!$B$6:$K$25,6,FALSE),"")</f>
        <v/>
      </c>
      <c r="G26" s="623" t="str">
        <f>IFERROR(VLOOKUP(B26,'⑨2.目標と成果（PR）'!$B$6:$K$25,7,FALSE),"")</f>
        <v/>
      </c>
      <c r="H26" s="799" t="str">
        <f t="shared" ref="H26:H65" si="3">IF(G26="","",G26/F26)</f>
        <v/>
      </c>
      <c r="I26" s="790" t="str">
        <f>IFERROR(VLOOKUP(B26,'⑨2.目標と成果（PR）'!$B$6:$L$25,8,FALSE),"")</f>
        <v/>
      </c>
      <c r="J26" s="790" t="str">
        <f>IFERROR(VLOOKUP(B26,'⑨2.目標と成果（PR）'!$B$6:$L$25,9,FALSE),"")</f>
        <v/>
      </c>
      <c r="K26" s="799" t="str">
        <f t="shared" ref="K26:K65" si="4">IF(J26="","",J26/I26)</f>
        <v/>
      </c>
      <c r="L26" s="790" t="str">
        <f>IFERROR(VLOOKUP(B26,'⑨2.目標と成果（PR）'!$B$6:$L$25,10,FALSE),"")</f>
        <v/>
      </c>
      <c r="M26" s="790" t="str">
        <f>IFERROR(VLOOKUP(B26,'⑨2.目標と成果（PR）'!$B$6:$L$25,11,FALSE),"")</f>
        <v/>
      </c>
      <c r="N26" s="799" t="str">
        <f t="shared" ref="N26:N65" si="5">IF(M26="","",M26/L26)</f>
        <v/>
      </c>
      <c r="O26" s="791"/>
      <c r="P26" s="792"/>
      <c r="Y26" s="150" t="s">
        <v>694</v>
      </c>
    </row>
    <row r="27" spans="1:25" ht="45" hidden="1" customHeight="1">
      <c r="B27" s="825" t="s">
        <v>651</v>
      </c>
      <c r="C27" s="771" t="str">
        <f>IFERROR(VLOOKUP(B27,'⑨2.目標と成果（PR）'!$B$6:$K$25,2,FALSE),"")</f>
        <v/>
      </c>
      <c r="D27" s="472" t="str">
        <f>IFERROR(VLOOKUP(B27,'⑨2.目標と成果（PR）'!$B$6:$K$25,3,FALSE),"")</f>
        <v/>
      </c>
      <c r="E27" s="827" t="s">
        <v>651</v>
      </c>
      <c r="F27" s="159" t="str">
        <f>IFERROR(VLOOKUP(B27,'⑨2.目標と成果（PR）'!$B$6:$K$25,6,FALSE),"")</f>
        <v/>
      </c>
      <c r="G27" s="172" t="str">
        <f>IFERROR(VLOOKUP(B27,'⑨2.目標と成果（PR）'!$B$6:$K$25,7,FALSE),"")</f>
        <v/>
      </c>
      <c r="H27" s="800" t="str">
        <f t="shared" si="3"/>
        <v/>
      </c>
      <c r="I27" s="295" t="str">
        <f>IFERROR(VLOOKUP(B27,'⑨2.目標と成果（PR）'!$B$6:$L$25,8,FALSE),"")</f>
        <v/>
      </c>
      <c r="J27" s="295" t="str">
        <f>IFERROR(VLOOKUP(B27,'⑨2.目標と成果（PR）'!$B$6:$L$25,9,FALSE),"")</f>
        <v/>
      </c>
      <c r="K27" s="800" t="str">
        <f t="shared" si="4"/>
        <v/>
      </c>
      <c r="L27" s="295" t="str">
        <f>IFERROR(VLOOKUP(B27,'⑨2.目標と成果（PR）'!$B$6:$L$25,10,FALSE),"")</f>
        <v/>
      </c>
      <c r="M27" s="295" t="str">
        <f>IFERROR(VLOOKUP(B27,'⑨2.目標と成果（PR）'!$B$6:$L$25,11,FALSE),"")</f>
        <v/>
      </c>
      <c r="N27" s="800" t="str">
        <f t="shared" si="5"/>
        <v/>
      </c>
      <c r="O27" s="791"/>
      <c r="P27" s="792"/>
      <c r="Y27" s="150" t="s">
        <v>695</v>
      </c>
    </row>
    <row r="28" spans="1:25" ht="45" hidden="1" customHeight="1">
      <c r="B28" s="825" t="s">
        <v>651</v>
      </c>
      <c r="C28" s="771" t="str">
        <f>IFERROR(VLOOKUP(B28,'⑨2.目標と成果（PR）'!$B$6:$K$25,2,FALSE),"")</f>
        <v/>
      </c>
      <c r="D28" s="472" t="str">
        <f>IFERROR(VLOOKUP(B28,'⑨2.目標と成果（PR）'!$B$6:$K$25,3,FALSE),"")</f>
        <v/>
      </c>
      <c r="E28" s="827" t="s">
        <v>651</v>
      </c>
      <c r="F28" s="159" t="str">
        <f>IFERROR(VLOOKUP(B28,'⑨2.目標と成果（PR）'!$B$6:$K$25,6,FALSE),"")</f>
        <v/>
      </c>
      <c r="G28" s="172" t="str">
        <f>IFERROR(VLOOKUP(B28,'⑨2.目標と成果（PR）'!$B$6:$K$25,7,FALSE),"")</f>
        <v/>
      </c>
      <c r="H28" s="800" t="str">
        <f t="shared" si="3"/>
        <v/>
      </c>
      <c r="I28" s="295" t="str">
        <f>IFERROR(VLOOKUP(B28,'⑨2.目標と成果（PR）'!$B$6:$L$25,8,FALSE),"")</f>
        <v/>
      </c>
      <c r="J28" s="295" t="str">
        <f>IFERROR(VLOOKUP(B28,'⑨2.目標と成果（PR）'!$B$6:$L$25,9,FALSE),"")</f>
        <v/>
      </c>
      <c r="K28" s="800" t="str">
        <f t="shared" si="4"/>
        <v/>
      </c>
      <c r="L28" s="295" t="str">
        <f>IFERROR(VLOOKUP(B28,'⑨2.目標と成果（PR）'!$B$6:$L$25,10,FALSE),"")</f>
        <v/>
      </c>
      <c r="M28" s="295" t="str">
        <f>IFERROR(VLOOKUP(B28,'⑨2.目標と成果（PR）'!$B$6:$L$25,11,FALSE),"")</f>
        <v/>
      </c>
      <c r="N28" s="800" t="str">
        <f t="shared" si="5"/>
        <v/>
      </c>
      <c r="O28" s="791"/>
      <c r="P28" s="792"/>
      <c r="Y28" s="150" t="s">
        <v>696</v>
      </c>
    </row>
    <row r="29" spans="1:25" ht="45" hidden="1" customHeight="1">
      <c r="B29" s="825" t="s">
        <v>651</v>
      </c>
      <c r="C29" s="771" t="str">
        <f>IFERROR(VLOOKUP(B29,'⑨2.目標と成果（PR）'!$B$6:$K$25,2,FALSE),"")</f>
        <v/>
      </c>
      <c r="D29" s="472" t="str">
        <f>IFERROR(VLOOKUP(B29,'⑨2.目標と成果（PR）'!$B$6:$K$25,3,FALSE),"")</f>
        <v/>
      </c>
      <c r="E29" s="827" t="s">
        <v>651</v>
      </c>
      <c r="F29" s="159" t="str">
        <f>IFERROR(VLOOKUP(B29,'⑨2.目標と成果（PR）'!$B$6:$K$25,6,FALSE),"")</f>
        <v/>
      </c>
      <c r="G29" s="172" t="str">
        <f>IFERROR(VLOOKUP(B29,'⑨2.目標と成果（PR）'!$B$6:$K$25,7,FALSE),"")</f>
        <v/>
      </c>
      <c r="H29" s="800" t="str">
        <f t="shared" si="3"/>
        <v/>
      </c>
      <c r="I29" s="295" t="str">
        <f>IFERROR(VLOOKUP(B29,'⑨2.目標と成果（PR）'!$B$6:$L$25,8,FALSE),"")</f>
        <v/>
      </c>
      <c r="J29" s="295" t="str">
        <f>IFERROR(VLOOKUP(B29,'⑨2.目標と成果（PR）'!$B$6:$L$25,9,FALSE),"")</f>
        <v/>
      </c>
      <c r="K29" s="800" t="str">
        <f t="shared" si="4"/>
        <v/>
      </c>
      <c r="L29" s="295" t="str">
        <f>IFERROR(VLOOKUP(B29,'⑨2.目標と成果（PR）'!$B$6:$L$25,10,FALSE),"")</f>
        <v/>
      </c>
      <c r="M29" s="295" t="str">
        <f>IFERROR(VLOOKUP(B29,'⑨2.目標と成果（PR）'!$B$6:$L$25,11,FALSE),"")</f>
        <v/>
      </c>
      <c r="N29" s="800" t="str">
        <f t="shared" si="5"/>
        <v/>
      </c>
      <c r="O29" s="791"/>
      <c r="P29" s="792"/>
      <c r="Y29" s="150" t="s">
        <v>697</v>
      </c>
    </row>
    <row r="30" spans="1:25" ht="45" hidden="1" customHeight="1">
      <c r="B30" s="825" t="s">
        <v>651</v>
      </c>
      <c r="C30" s="771" t="str">
        <f>IFERROR(VLOOKUP(B30,'⑨2.目標と成果（PR）'!$B$6:$K$25,2,FALSE),"")</f>
        <v/>
      </c>
      <c r="D30" s="472" t="str">
        <f>IFERROR(VLOOKUP(B30,'⑨2.目標と成果（PR）'!$B$6:$K$25,3,FALSE),"")</f>
        <v/>
      </c>
      <c r="E30" s="827" t="s">
        <v>651</v>
      </c>
      <c r="F30" s="159" t="str">
        <f>IFERROR(VLOOKUP(B30,'⑨2.目標と成果（PR）'!$B$6:$K$25,6,FALSE),"")</f>
        <v/>
      </c>
      <c r="G30" s="172" t="str">
        <f>IFERROR(VLOOKUP(B30,'⑨2.目標と成果（PR）'!$B$6:$K$25,7,FALSE),"")</f>
        <v/>
      </c>
      <c r="H30" s="800" t="str">
        <f t="shared" si="3"/>
        <v/>
      </c>
      <c r="I30" s="295" t="str">
        <f>IFERROR(VLOOKUP(B30,'⑨2.目標と成果（PR）'!$B$6:$L$25,8,FALSE),"")</f>
        <v/>
      </c>
      <c r="J30" s="295" t="str">
        <f>IFERROR(VLOOKUP(B30,'⑨2.目標と成果（PR）'!$B$6:$L$25,9,FALSE),"")</f>
        <v/>
      </c>
      <c r="K30" s="800" t="str">
        <f t="shared" si="4"/>
        <v/>
      </c>
      <c r="L30" s="295" t="str">
        <f>IFERROR(VLOOKUP(B30,'⑨2.目標と成果（PR）'!$B$6:$L$25,10,FALSE),"")</f>
        <v/>
      </c>
      <c r="M30" s="295" t="str">
        <f>IFERROR(VLOOKUP(B30,'⑨2.目標と成果（PR）'!$B$6:$L$25,11,FALSE),"")</f>
        <v/>
      </c>
      <c r="N30" s="800" t="str">
        <f t="shared" si="5"/>
        <v/>
      </c>
      <c r="O30" s="791"/>
      <c r="P30" s="792"/>
      <c r="Y30" s="150" t="s">
        <v>486</v>
      </c>
    </row>
    <row r="31" spans="1:25" ht="45" hidden="1" customHeight="1">
      <c r="B31" s="825" t="s">
        <v>651</v>
      </c>
      <c r="C31" s="771" t="str">
        <f>IFERROR(VLOOKUP(B31,'⑨2.目標と成果（PR）'!$B$6:$K$25,2,FALSE),"")</f>
        <v/>
      </c>
      <c r="D31" s="472" t="str">
        <f>IFERROR(VLOOKUP(B31,'⑨2.目標と成果（PR）'!$B$6:$K$25,3,FALSE),"")</f>
        <v/>
      </c>
      <c r="E31" s="827" t="s">
        <v>651</v>
      </c>
      <c r="F31" s="159" t="str">
        <f>IFERROR(VLOOKUP(B31,'⑨2.目標と成果（PR）'!$B$6:$K$25,6,FALSE),"")</f>
        <v/>
      </c>
      <c r="G31" s="172" t="str">
        <f>IFERROR(VLOOKUP(B31,'⑨2.目標と成果（PR）'!$B$6:$K$25,7,FALSE),"")</f>
        <v/>
      </c>
      <c r="H31" s="800" t="str">
        <f t="shared" si="3"/>
        <v/>
      </c>
      <c r="I31" s="295" t="str">
        <f>IFERROR(VLOOKUP(B31,'⑨2.目標と成果（PR）'!$B$6:$L$25,8,FALSE),"")</f>
        <v/>
      </c>
      <c r="J31" s="295" t="str">
        <f>IFERROR(VLOOKUP(B31,'⑨2.目標と成果（PR）'!$B$6:$L$25,9,FALSE),"")</f>
        <v/>
      </c>
      <c r="K31" s="800" t="str">
        <f t="shared" si="4"/>
        <v/>
      </c>
      <c r="L31" s="295" t="str">
        <f>IFERROR(VLOOKUP(B31,'⑨2.目標と成果（PR）'!$B$6:$L$25,10,FALSE),"")</f>
        <v/>
      </c>
      <c r="M31" s="295" t="str">
        <f>IFERROR(VLOOKUP(B31,'⑨2.目標と成果（PR）'!$B$6:$L$25,11,FALSE),"")</f>
        <v/>
      </c>
      <c r="N31" s="800" t="str">
        <f t="shared" si="5"/>
        <v/>
      </c>
      <c r="O31" s="791"/>
      <c r="P31" s="792"/>
    </row>
    <row r="32" spans="1:25" ht="45" hidden="1" customHeight="1">
      <c r="B32" s="825" t="s">
        <v>651</v>
      </c>
      <c r="C32" s="771" t="str">
        <f>IFERROR(VLOOKUP(B32,'⑨2.目標と成果（PR）'!$B$6:$K$25,2,FALSE),"")</f>
        <v/>
      </c>
      <c r="D32" s="472" t="str">
        <f>IFERROR(VLOOKUP(B32,'⑨2.目標と成果（PR）'!$B$6:$K$25,3,FALSE),"")</f>
        <v/>
      </c>
      <c r="E32" s="827" t="s">
        <v>651</v>
      </c>
      <c r="F32" s="159" t="str">
        <f>IFERROR(VLOOKUP(B32,'⑨2.目標と成果（PR）'!$B$6:$K$25,6,FALSE),"")</f>
        <v/>
      </c>
      <c r="G32" s="172" t="str">
        <f>IFERROR(VLOOKUP(B32,'⑨2.目標と成果（PR）'!$B$6:$K$25,7,FALSE),"")</f>
        <v/>
      </c>
      <c r="H32" s="800" t="str">
        <f t="shared" si="3"/>
        <v/>
      </c>
      <c r="I32" s="295" t="str">
        <f>IFERROR(VLOOKUP(B32,'⑨2.目標と成果（PR）'!$B$6:$L$25,8,FALSE),"")</f>
        <v/>
      </c>
      <c r="J32" s="295" t="str">
        <f>IFERROR(VLOOKUP(B32,'⑨2.目標と成果（PR）'!$B$6:$L$25,9,FALSE),"")</f>
        <v/>
      </c>
      <c r="K32" s="800" t="str">
        <f t="shared" si="4"/>
        <v/>
      </c>
      <c r="L32" s="295" t="str">
        <f>IFERROR(VLOOKUP(B32,'⑨2.目標と成果（PR）'!$B$6:$L$25,10,FALSE),"")</f>
        <v/>
      </c>
      <c r="M32" s="295" t="str">
        <f>IFERROR(VLOOKUP(B32,'⑨2.目標と成果（PR）'!$B$6:$L$25,11,FALSE),"")</f>
        <v/>
      </c>
      <c r="N32" s="800" t="str">
        <f t="shared" si="5"/>
        <v/>
      </c>
      <c r="O32" s="791"/>
      <c r="P32" s="792"/>
    </row>
    <row r="33" spans="2:25" ht="45" hidden="1" customHeight="1">
      <c r="B33" s="825" t="s">
        <v>651</v>
      </c>
      <c r="C33" s="771" t="str">
        <f>IFERROR(VLOOKUP(B33,'⑨2.目標と成果（PR）'!$B$6:$K$25,2,FALSE),"")</f>
        <v/>
      </c>
      <c r="D33" s="472" t="str">
        <f>IFERROR(VLOOKUP(B33,'⑨2.目標と成果（PR）'!$B$6:$K$25,3,FALSE),"")</f>
        <v/>
      </c>
      <c r="E33" s="827" t="s">
        <v>651</v>
      </c>
      <c r="F33" s="159" t="str">
        <f>IFERROR(VLOOKUP(B33,'⑨2.目標と成果（PR）'!$B$6:$K$25,6,FALSE),"")</f>
        <v/>
      </c>
      <c r="G33" s="172" t="str">
        <f>IFERROR(VLOOKUP(B33,'⑨2.目標と成果（PR）'!$B$6:$K$25,7,FALSE),"")</f>
        <v/>
      </c>
      <c r="H33" s="800" t="str">
        <f t="shared" si="3"/>
        <v/>
      </c>
      <c r="I33" s="295" t="str">
        <f>IFERROR(VLOOKUP(B33,'⑨2.目標と成果（PR）'!$B$6:$L$25,8,FALSE),"")</f>
        <v/>
      </c>
      <c r="J33" s="295" t="str">
        <f>IFERROR(VLOOKUP(B33,'⑨2.目標と成果（PR）'!$B$6:$L$25,9,FALSE),"")</f>
        <v/>
      </c>
      <c r="K33" s="800" t="str">
        <f t="shared" si="4"/>
        <v/>
      </c>
      <c r="L33" s="295" t="str">
        <f>IFERROR(VLOOKUP(B33,'⑨2.目標と成果（PR）'!$B$6:$L$25,10,FALSE),"")</f>
        <v/>
      </c>
      <c r="M33" s="295" t="str">
        <f>IFERROR(VLOOKUP(B33,'⑨2.目標と成果（PR）'!$B$6:$L$25,11,FALSE),"")</f>
        <v/>
      </c>
      <c r="N33" s="800" t="str">
        <f t="shared" si="5"/>
        <v/>
      </c>
      <c r="O33" s="791"/>
      <c r="P33" s="792"/>
    </row>
    <row r="34" spans="2:25" ht="45" hidden="1" customHeight="1">
      <c r="B34" s="825" t="s">
        <v>651</v>
      </c>
      <c r="C34" s="771" t="str">
        <f>IFERROR(VLOOKUP(B34,'⑨2.目標と成果（PR）'!$B$6:$K$25,2,FALSE),"")</f>
        <v/>
      </c>
      <c r="D34" s="472" t="str">
        <f>IFERROR(VLOOKUP(B34,'⑨2.目標と成果（PR）'!$B$6:$K$25,3,FALSE),"")</f>
        <v/>
      </c>
      <c r="E34" s="827" t="s">
        <v>651</v>
      </c>
      <c r="F34" s="159" t="str">
        <f>IFERROR(VLOOKUP(B34,'⑨2.目標と成果（PR）'!$B$6:$K$25,6,FALSE),"")</f>
        <v/>
      </c>
      <c r="G34" s="172" t="str">
        <f>IFERROR(VLOOKUP(B34,'⑨2.目標と成果（PR）'!$B$6:$K$25,7,FALSE),"")</f>
        <v/>
      </c>
      <c r="H34" s="800" t="str">
        <f t="shared" si="3"/>
        <v/>
      </c>
      <c r="I34" s="295" t="str">
        <f>IFERROR(VLOOKUP(B34,'⑨2.目標と成果（PR）'!$B$6:$L$25,8,FALSE),"")</f>
        <v/>
      </c>
      <c r="J34" s="295" t="str">
        <f>IFERROR(VLOOKUP(B34,'⑨2.目標と成果（PR）'!$B$6:$L$25,9,FALSE),"")</f>
        <v/>
      </c>
      <c r="K34" s="800" t="str">
        <f t="shared" si="4"/>
        <v/>
      </c>
      <c r="L34" s="295" t="str">
        <f>IFERROR(VLOOKUP(B34,'⑨2.目標と成果（PR）'!$B$6:$L$25,10,FALSE),"")</f>
        <v/>
      </c>
      <c r="M34" s="295" t="str">
        <f>IFERROR(VLOOKUP(B34,'⑨2.目標と成果（PR）'!$B$6:$L$25,11,FALSE),"")</f>
        <v/>
      </c>
      <c r="N34" s="800" t="str">
        <f t="shared" si="5"/>
        <v/>
      </c>
      <c r="O34" s="791"/>
      <c r="P34" s="792"/>
      <c r="Y34" s="306"/>
    </row>
    <row r="35" spans="2:25" ht="45" hidden="1" customHeight="1" thickBot="1">
      <c r="B35" s="826" t="s">
        <v>651</v>
      </c>
      <c r="C35" s="774" t="str">
        <f>IFERROR(VLOOKUP(B35,'⑨2.目標と成果（PR）'!$B$6:$K$25,2,FALSE),"")</f>
        <v/>
      </c>
      <c r="D35" s="474" t="str">
        <f>IFERROR(VLOOKUP(B35,'⑨2.目標と成果（PR）'!$B$6:$K$25,3,FALSE),"")</f>
        <v/>
      </c>
      <c r="E35" s="828" t="s">
        <v>651</v>
      </c>
      <c r="F35" s="821" t="str">
        <f>IFERROR(VLOOKUP(B35,'⑨2.目標と成果（PR）'!$B$6:$K$25,6,FALSE),"")</f>
        <v/>
      </c>
      <c r="G35" s="896" t="str">
        <f>IFERROR(VLOOKUP(B35,'⑨2.目標と成果（PR）'!$B$6:$K$25,7,FALSE),"")</f>
        <v/>
      </c>
      <c r="H35" s="801" t="str">
        <f t="shared" si="3"/>
        <v/>
      </c>
      <c r="I35" s="793" t="str">
        <f>IFERROR(VLOOKUP(B35,'⑨2.目標と成果（PR）'!$B$6:$L$25,8,FALSE),"")</f>
        <v/>
      </c>
      <c r="J35" s="793" t="str">
        <f>IFERROR(VLOOKUP(B35,'⑨2.目標と成果（PR）'!$B$6:$L$25,9,FALSE),"")</f>
        <v/>
      </c>
      <c r="K35" s="801" t="str">
        <f t="shared" si="4"/>
        <v/>
      </c>
      <c r="L35" s="793" t="str">
        <f>IFERROR(VLOOKUP(B35,'⑨2.目標と成果（PR）'!$B$6:$L$25,10,FALSE),"")</f>
        <v/>
      </c>
      <c r="M35" s="793" t="str">
        <f>IFERROR(VLOOKUP(B35,'⑨2.目標と成果（PR）'!$B$6:$L$25,11,FALSE),"")</f>
        <v/>
      </c>
      <c r="N35" s="801" t="str">
        <f t="shared" si="5"/>
        <v/>
      </c>
      <c r="O35" s="794"/>
      <c r="P35" s="795"/>
    </row>
    <row r="36" spans="2:25" ht="45" hidden="1" customHeight="1">
      <c r="B36" s="825" t="s">
        <v>651</v>
      </c>
      <c r="C36" s="767" t="str">
        <f>IFERROR(VLOOKUP(B36,'⑨2.目標と成果（PR）'!$B$6:$K$25,2,FALSE),"")</f>
        <v/>
      </c>
      <c r="D36" s="475" t="str">
        <f>IFERROR(VLOOKUP(B36,'⑨2.目標と成果（PR）'!$B$6:$K$25,3,FALSE),"")</f>
        <v/>
      </c>
      <c r="E36" s="829" t="s">
        <v>651</v>
      </c>
      <c r="F36" s="820" t="str">
        <f>IFERROR(VLOOKUP(B36,'⑨2.目標と成果（PR）'!$B$6:$K$25,6,FALSE),"")</f>
        <v/>
      </c>
      <c r="G36" s="623" t="str">
        <f>IFERROR(VLOOKUP(B36,'⑨2.目標と成果（PR）'!$B$6:$K$25,7,FALSE),"")</f>
        <v/>
      </c>
      <c r="H36" s="799" t="str">
        <f t="shared" si="3"/>
        <v/>
      </c>
      <c r="I36" s="790" t="str">
        <f>IFERROR(VLOOKUP(B36,'⑨2.目標と成果（PR）'!$B$6:$L$25,8,FALSE),"")</f>
        <v/>
      </c>
      <c r="J36" s="790" t="str">
        <f>IFERROR(VLOOKUP(B36,'⑨2.目標と成果（PR）'!$B$6:$L$25,9,FALSE),"")</f>
        <v/>
      </c>
      <c r="K36" s="799" t="str">
        <f t="shared" si="4"/>
        <v/>
      </c>
      <c r="L36" s="790" t="str">
        <f>IFERROR(VLOOKUP(B36,'⑨2.目標と成果（PR）'!$B$6:$L$25,10,FALSE),"")</f>
        <v/>
      </c>
      <c r="M36" s="790" t="str">
        <f>IFERROR(VLOOKUP(B36,'⑨2.目標と成果（PR）'!$B$6:$L$25,11,FALSE),"")</f>
        <v/>
      </c>
      <c r="N36" s="799" t="str">
        <f t="shared" si="5"/>
        <v/>
      </c>
      <c r="O36" s="791"/>
      <c r="P36" s="792"/>
      <c r="Y36" s="306"/>
    </row>
    <row r="37" spans="2:25" ht="45" hidden="1" customHeight="1">
      <c r="B37" s="825" t="s">
        <v>651</v>
      </c>
      <c r="C37" s="771" t="str">
        <f>IFERROR(VLOOKUP(B37,'⑨2.目標と成果（PR）'!$B$6:$K$25,2,FALSE),"")</f>
        <v/>
      </c>
      <c r="D37" s="472" t="str">
        <f>IFERROR(VLOOKUP(B37,'⑨2.目標と成果（PR）'!$B$6:$K$25,3,FALSE),"")</f>
        <v/>
      </c>
      <c r="E37" s="827" t="s">
        <v>651</v>
      </c>
      <c r="F37" s="159" t="str">
        <f>IFERROR(VLOOKUP(B37,'⑨2.目標と成果（PR）'!$B$6:$K$25,6,FALSE),"")</f>
        <v/>
      </c>
      <c r="G37" s="172" t="str">
        <f>IFERROR(VLOOKUP(B37,'⑨2.目標と成果（PR）'!$B$6:$K$25,7,FALSE),"")</f>
        <v/>
      </c>
      <c r="H37" s="800" t="str">
        <f t="shared" si="3"/>
        <v/>
      </c>
      <c r="I37" s="295" t="str">
        <f>IFERROR(VLOOKUP(B37,'⑨2.目標と成果（PR）'!$B$6:$L$25,8,FALSE),"")</f>
        <v/>
      </c>
      <c r="J37" s="295" t="str">
        <f>IFERROR(VLOOKUP(B37,'⑨2.目標と成果（PR）'!$B$6:$L$25,9,FALSE),"")</f>
        <v/>
      </c>
      <c r="K37" s="800" t="str">
        <f t="shared" si="4"/>
        <v/>
      </c>
      <c r="L37" s="295" t="str">
        <f>IFERROR(VLOOKUP(B37,'⑨2.目標と成果（PR）'!$B$6:$L$25,10,FALSE),"")</f>
        <v/>
      </c>
      <c r="M37" s="295" t="str">
        <f>IFERROR(VLOOKUP(B37,'⑨2.目標と成果（PR）'!$B$6:$L$25,11,FALSE),"")</f>
        <v/>
      </c>
      <c r="N37" s="800" t="str">
        <f t="shared" si="5"/>
        <v/>
      </c>
      <c r="O37" s="791"/>
      <c r="P37" s="792"/>
      <c r="Y37" s="306"/>
    </row>
    <row r="38" spans="2:25" ht="45" hidden="1" customHeight="1">
      <c r="B38" s="825" t="s">
        <v>651</v>
      </c>
      <c r="C38" s="771" t="str">
        <f>IFERROR(VLOOKUP(B38,'⑨2.目標と成果（PR）'!$B$6:$K$25,2,FALSE),"")</f>
        <v/>
      </c>
      <c r="D38" s="472" t="str">
        <f>IFERROR(VLOOKUP(B38,'⑨2.目標と成果（PR）'!$B$6:$K$25,3,FALSE),"")</f>
        <v/>
      </c>
      <c r="E38" s="827" t="s">
        <v>651</v>
      </c>
      <c r="F38" s="159" t="str">
        <f>IFERROR(VLOOKUP(B38,'⑨2.目標と成果（PR）'!$B$6:$K$25,6,FALSE),"")</f>
        <v/>
      </c>
      <c r="G38" s="172" t="str">
        <f>IFERROR(VLOOKUP(B38,'⑨2.目標と成果（PR）'!$B$6:$K$25,7,FALSE),"")</f>
        <v/>
      </c>
      <c r="H38" s="800" t="str">
        <f t="shared" si="3"/>
        <v/>
      </c>
      <c r="I38" s="295" t="str">
        <f>IFERROR(VLOOKUP(B38,'⑨2.目標と成果（PR）'!$B$6:$L$25,8,FALSE),"")</f>
        <v/>
      </c>
      <c r="J38" s="295" t="str">
        <f>IFERROR(VLOOKUP(B38,'⑨2.目標と成果（PR）'!$B$6:$L$25,9,FALSE),"")</f>
        <v/>
      </c>
      <c r="K38" s="800" t="str">
        <f t="shared" si="4"/>
        <v/>
      </c>
      <c r="L38" s="295" t="str">
        <f>IFERROR(VLOOKUP(B38,'⑨2.目標と成果（PR）'!$B$6:$L$25,10,FALSE),"")</f>
        <v/>
      </c>
      <c r="M38" s="295" t="str">
        <f>IFERROR(VLOOKUP(B38,'⑨2.目標と成果（PR）'!$B$6:$L$25,11,FALSE),"")</f>
        <v/>
      </c>
      <c r="N38" s="800" t="str">
        <f t="shared" si="5"/>
        <v/>
      </c>
      <c r="O38" s="791"/>
      <c r="P38" s="792"/>
    </row>
    <row r="39" spans="2:25" ht="45" hidden="1" customHeight="1">
      <c r="B39" s="825" t="s">
        <v>651</v>
      </c>
      <c r="C39" s="771" t="str">
        <f>IFERROR(VLOOKUP(B39,'⑨2.目標と成果（PR）'!$B$6:$K$25,2,FALSE),"")</f>
        <v/>
      </c>
      <c r="D39" s="472" t="str">
        <f>IFERROR(VLOOKUP(B39,'⑨2.目標と成果（PR）'!$B$6:$K$25,3,FALSE),"")</f>
        <v/>
      </c>
      <c r="E39" s="827" t="s">
        <v>651</v>
      </c>
      <c r="F39" s="159" t="str">
        <f>IFERROR(VLOOKUP(B39,'⑨2.目標と成果（PR）'!$B$6:$K$25,6,FALSE),"")</f>
        <v/>
      </c>
      <c r="G39" s="172" t="str">
        <f>IFERROR(VLOOKUP(B39,'⑨2.目標と成果（PR）'!$B$6:$K$25,7,FALSE),"")</f>
        <v/>
      </c>
      <c r="H39" s="800" t="str">
        <f t="shared" si="3"/>
        <v/>
      </c>
      <c r="I39" s="295" t="str">
        <f>IFERROR(VLOOKUP(B39,'⑨2.目標と成果（PR）'!$B$6:$L$25,8,FALSE),"")</f>
        <v/>
      </c>
      <c r="J39" s="295" t="str">
        <f>IFERROR(VLOOKUP(B39,'⑨2.目標と成果（PR）'!$B$6:$L$25,9,FALSE),"")</f>
        <v/>
      </c>
      <c r="K39" s="800" t="str">
        <f t="shared" si="4"/>
        <v/>
      </c>
      <c r="L39" s="295" t="str">
        <f>IFERROR(VLOOKUP(B39,'⑨2.目標と成果（PR）'!$B$6:$L$25,10,FALSE),"")</f>
        <v/>
      </c>
      <c r="M39" s="295" t="str">
        <f>IFERROR(VLOOKUP(B39,'⑨2.目標と成果（PR）'!$B$6:$L$25,11,FALSE),"")</f>
        <v/>
      </c>
      <c r="N39" s="800" t="str">
        <f t="shared" si="5"/>
        <v/>
      </c>
      <c r="O39" s="791"/>
      <c r="P39" s="792"/>
    </row>
    <row r="40" spans="2:25" ht="45" hidden="1" customHeight="1">
      <c r="B40" s="825" t="s">
        <v>651</v>
      </c>
      <c r="C40" s="771" t="str">
        <f>IFERROR(VLOOKUP(B40,'⑨2.目標と成果（PR）'!$B$6:$K$25,2,FALSE),"")</f>
        <v/>
      </c>
      <c r="D40" s="472" t="str">
        <f>IFERROR(VLOOKUP(B40,'⑨2.目標と成果（PR）'!$B$6:$K$25,3,FALSE),"")</f>
        <v/>
      </c>
      <c r="E40" s="827" t="s">
        <v>651</v>
      </c>
      <c r="F40" s="159" t="str">
        <f>IFERROR(VLOOKUP(B40,'⑨2.目標と成果（PR）'!$B$6:$K$25,6,FALSE),"")</f>
        <v/>
      </c>
      <c r="G40" s="172" t="str">
        <f>IFERROR(VLOOKUP(B40,'⑨2.目標と成果（PR）'!$B$6:$K$25,7,FALSE),"")</f>
        <v/>
      </c>
      <c r="H40" s="800" t="str">
        <f t="shared" si="3"/>
        <v/>
      </c>
      <c r="I40" s="295" t="str">
        <f>IFERROR(VLOOKUP(B40,'⑨2.目標と成果（PR）'!$B$6:$L$25,8,FALSE),"")</f>
        <v/>
      </c>
      <c r="J40" s="295" t="str">
        <f>IFERROR(VLOOKUP(B40,'⑨2.目標と成果（PR）'!$B$6:$L$25,9,FALSE),"")</f>
        <v/>
      </c>
      <c r="K40" s="800" t="str">
        <f t="shared" si="4"/>
        <v/>
      </c>
      <c r="L40" s="295" t="str">
        <f>IFERROR(VLOOKUP(B40,'⑨2.目標と成果（PR）'!$B$6:$L$25,10,FALSE),"")</f>
        <v/>
      </c>
      <c r="M40" s="295" t="str">
        <f>IFERROR(VLOOKUP(B40,'⑨2.目標と成果（PR）'!$B$6:$L$25,11,FALSE),"")</f>
        <v/>
      </c>
      <c r="N40" s="800" t="str">
        <f t="shared" si="5"/>
        <v/>
      </c>
      <c r="O40" s="791"/>
      <c r="P40" s="792"/>
    </row>
    <row r="41" spans="2:25" ht="45" hidden="1" customHeight="1">
      <c r="B41" s="825" t="s">
        <v>651</v>
      </c>
      <c r="C41" s="771" t="str">
        <f>IFERROR(VLOOKUP(B41,'⑨2.目標と成果（PR）'!$B$6:$K$25,2,FALSE),"")</f>
        <v/>
      </c>
      <c r="D41" s="472" t="str">
        <f>IFERROR(VLOOKUP(B41,'⑨2.目標と成果（PR）'!$B$6:$K$25,3,FALSE),"")</f>
        <v/>
      </c>
      <c r="E41" s="827" t="s">
        <v>651</v>
      </c>
      <c r="F41" s="159" t="str">
        <f>IFERROR(VLOOKUP(B41,'⑨2.目標と成果（PR）'!$B$6:$K$25,6,FALSE),"")</f>
        <v/>
      </c>
      <c r="G41" s="172" t="str">
        <f>IFERROR(VLOOKUP(B41,'⑨2.目標と成果（PR）'!$B$6:$K$25,7,FALSE),"")</f>
        <v/>
      </c>
      <c r="H41" s="800" t="str">
        <f t="shared" si="3"/>
        <v/>
      </c>
      <c r="I41" s="295" t="str">
        <f>IFERROR(VLOOKUP(B41,'⑨2.目標と成果（PR）'!$B$6:$L$25,8,FALSE),"")</f>
        <v/>
      </c>
      <c r="J41" s="295" t="str">
        <f>IFERROR(VLOOKUP(B41,'⑨2.目標と成果（PR）'!$B$6:$L$25,9,FALSE),"")</f>
        <v/>
      </c>
      <c r="K41" s="800" t="str">
        <f t="shared" si="4"/>
        <v/>
      </c>
      <c r="L41" s="295" t="str">
        <f>IFERROR(VLOOKUP(B41,'⑨2.目標と成果（PR）'!$B$6:$L$25,10,FALSE),"")</f>
        <v/>
      </c>
      <c r="M41" s="295" t="str">
        <f>IFERROR(VLOOKUP(B41,'⑨2.目標と成果（PR）'!$B$6:$L$25,11,FALSE),"")</f>
        <v/>
      </c>
      <c r="N41" s="800" t="str">
        <f t="shared" si="5"/>
        <v/>
      </c>
      <c r="O41" s="791"/>
      <c r="P41" s="792"/>
    </row>
    <row r="42" spans="2:25" ht="45" hidden="1" customHeight="1">
      <c r="B42" s="825" t="s">
        <v>651</v>
      </c>
      <c r="C42" s="771" t="str">
        <f>IFERROR(VLOOKUP(B42,'⑨2.目標と成果（PR）'!$B$6:$K$25,2,FALSE),"")</f>
        <v/>
      </c>
      <c r="D42" s="472" t="str">
        <f>IFERROR(VLOOKUP(B42,'⑨2.目標と成果（PR）'!$B$6:$K$25,3,FALSE),"")</f>
        <v/>
      </c>
      <c r="E42" s="827" t="s">
        <v>651</v>
      </c>
      <c r="F42" s="159" t="str">
        <f>IFERROR(VLOOKUP(B42,'⑨2.目標と成果（PR）'!$B$6:$K$25,6,FALSE),"")</f>
        <v/>
      </c>
      <c r="G42" s="172" t="str">
        <f>IFERROR(VLOOKUP(B42,'⑨2.目標と成果（PR）'!$B$6:$K$25,7,FALSE),"")</f>
        <v/>
      </c>
      <c r="H42" s="800" t="str">
        <f t="shared" si="3"/>
        <v/>
      </c>
      <c r="I42" s="295" t="str">
        <f>IFERROR(VLOOKUP(B42,'⑨2.目標と成果（PR）'!$B$6:$L$25,8,FALSE),"")</f>
        <v/>
      </c>
      <c r="J42" s="295" t="str">
        <f>IFERROR(VLOOKUP(B42,'⑨2.目標と成果（PR）'!$B$6:$L$25,9,FALSE),"")</f>
        <v/>
      </c>
      <c r="K42" s="800" t="str">
        <f t="shared" si="4"/>
        <v/>
      </c>
      <c r="L42" s="295" t="str">
        <f>IFERROR(VLOOKUP(B42,'⑨2.目標と成果（PR）'!$B$6:$L$25,10,FALSE),"")</f>
        <v/>
      </c>
      <c r="M42" s="295" t="str">
        <f>IFERROR(VLOOKUP(B42,'⑨2.目標と成果（PR）'!$B$6:$L$25,11,FALSE),"")</f>
        <v/>
      </c>
      <c r="N42" s="800" t="str">
        <f t="shared" si="5"/>
        <v/>
      </c>
      <c r="O42" s="791"/>
      <c r="P42" s="792"/>
    </row>
    <row r="43" spans="2:25" ht="45" hidden="1" customHeight="1">
      <c r="B43" s="825" t="s">
        <v>651</v>
      </c>
      <c r="C43" s="771" t="str">
        <f>IFERROR(VLOOKUP(B43,'⑨2.目標と成果（PR）'!$B$6:$K$25,2,FALSE),"")</f>
        <v/>
      </c>
      <c r="D43" s="472" t="str">
        <f>IFERROR(VLOOKUP(B43,'⑨2.目標と成果（PR）'!$B$6:$K$25,3,FALSE),"")</f>
        <v/>
      </c>
      <c r="E43" s="827" t="s">
        <v>651</v>
      </c>
      <c r="F43" s="159" t="str">
        <f>IFERROR(VLOOKUP(B43,'⑨2.目標と成果（PR）'!$B$6:$K$25,6,FALSE),"")</f>
        <v/>
      </c>
      <c r="G43" s="172" t="str">
        <f>IFERROR(VLOOKUP(B43,'⑨2.目標と成果（PR）'!$B$6:$K$25,7,FALSE),"")</f>
        <v/>
      </c>
      <c r="H43" s="800" t="str">
        <f t="shared" si="3"/>
        <v/>
      </c>
      <c r="I43" s="295" t="str">
        <f>IFERROR(VLOOKUP(B43,'⑨2.目標と成果（PR）'!$B$6:$L$25,8,FALSE),"")</f>
        <v/>
      </c>
      <c r="J43" s="295" t="str">
        <f>IFERROR(VLOOKUP(B43,'⑨2.目標と成果（PR）'!$B$6:$L$25,9,FALSE),"")</f>
        <v/>
      </c>
      <c r="K43" s="800" t="str">
        <f t="shared" si="4"/>
        <v/>
      </c>
      <c r="L43" s="295" t="str">
        <f>IFERROR(VLOOKUP(B43,'⑨2.目標と成果（PR）'!$B$6:$L$25,10,FALSE),"")</f>
        <v/>
      </c>
      <c r="M43" s="295" t="str">
        <f>IFERROR(VLOOKUP(B43,'⑨2.目標と成果（PR）'!$B$6:$L$25,11,FALSE),"")</f>
        <v/>
      </c>
      <c r="N43" s="800" t="str">
        <f t="shared" si="5"/>
        <v/>
      </c>
      <c r="O43" s="791"/>
      <c r="P43" s="792"/>
    </row>
    <row r="44" spans="2:25" ht="45" hidden="1" customHeight="1">
      <c r="B44" s="825" t="s">
        <v>651</v>
      </c>
      <c r="C44" s="771" t="str">
        <f>IFERROR(VLOOKUP(B44,'⑨2.目標と成果（PR）'!$B$6:$K$25,2,FALSE),"")</f>
        <v/>
      </c>
      <c r="D44" s="472" t="str">
        <f>IFERROR(VLOOKUP(B44,'⑨2.目標と成果（PR）'!$B$6:$K$25,3,FALSE),"")</f>
        <v/>
      </c>
      <c r="E44" s="827" t="s">
        <v>651</v>
      </c>
      <c r="F44" s="159" t="str">
        <f>IFERROR(VLOOKUP(B44,'⑨2.目標と成果（PR）'!$B$6:$K$25,6,FALSE),"")</f>
        <v/>
      </c>
      <c r="G44" s="172" t="str">
        <f>IFERROR(VLOOKUP(B44,'⑨2.目標と成果（PR）'!$B$6:$K$25,7,FALSE),"")</f>
        <v/>
      </c>
      <c r="H44" s="800" t="str">
        <f t="shared" si="3"/>
        <v/>
      </c>
      <c r="I44" s="295" t="str">
        <f>IFERROR(VLOOKUP(B44,'⑨2.目標と成果（PR）'!$B$6:$L$25,8,FALSE),"")</f>
        <v/>
      </c>
      <c r="J44" s="295" t="str">
        <f>IFERROR(VLOOKUP(B44,'⑨2.目標と成果（PR）'!$B$6:$L$25,9,FALSE),"")</f>
        <v/>
      </c>
      <c r="K44" s="800" t="str">
        <f t="shared" si="4"/>
        <v/>
      </c>
      <c r="L44" s="295" t="str">
        <f>IFERROR(VLOOKUP(B44,'⑨2.目標と成果（PR）'!$B$6:$L$25,10,FALSE),"")</f>
        <v/>
      </c>
      <c r="M44" s="295" t="str">
        <f>IFERROR(VLOOKUP(B44,'⑨2.目標と成果（PR）'!$B$6:$L$25,11,FALSE),"")</f>
        <v/>
      </c>
      <c r="N44" s="800" t="str">
        <f t="shared" si="5"/>
        <v/>
      </c>
      <c r="O44" s="791"/>
      <c r="P44" s="792"/>
    </row>
    <row r="45" spans="2:25" ht="45" hidden="1" customHeight="1" thickBot="1">
      <c r="B45" s="826" t="s">
        <v>651</v>
      </c>
      <c r="C45" s="774" t="str">
        <f>IFERROR(VLOOKUP(B45,'⑨2.目標と成果（PR）'!$B$6:$K$25,2,FALSE),"")</f>
        <v/>
      </c>
      <c r="D45" s="474" t="str">
        <f>IFERROR(VLOOKUP(B45,'⑨2.目標と成果（PR）'!$B$6:$K$25,3,FALSE),"")</f>
        <v/>
      </c>
      <c r="E45" s="828" t="s">
        <v>651</v>
      </c>
      <c r="F45" s="821" t="str">
        <f>IFERROR(VLOOKUP(B45,'⑨2.目標と成果（PR）'!$B$6:$K$25,6,FALSE),"")</f>
        <v/>
      </c>
      <c r="G45" s="896" t="str">
        <f>IFERROR(VLOOKUP(B45,'⑨2.目標と成果（PR）'!$B$6:$K$25,7,FALSE),"")</f>
        <v/>
      </c>
      <c r="H45" s="801" t="str">
        <f t="shared" si="3"/>
        <v/>
      </c>
      <c r="I45" s="793" t="str">
        <f>IFERROR(VLOOKUP(B45,'⑨2.目標と成果（PR）'!$B$6:$L$25,8,FALSE),"")</f>
        <v/>
      </c>
      <c r="J45" s="793" t="str">
        <f>IFERROR(VLOOKUP(B45,'⑨2.目標と成果（PR）'!$B$6:$L$25,9,FALSE),"")</f>
        <v/>
      </c>
      <c r="K45" s="801" t="str">
        <f t="shared" si="4"/>
        <v/>
      </c>
      <c r="L45" s="793" t="str">
        <f>IFERROR(VLOOKUP(B45,'⑨2.目標と成果（PR）'!$B$6:$L$25,10,FALSE),"")</f>
        <v/>
      </c>
      <c r="M45" s="793" t="str">
        <f>IFERROR(VLOOKUP(B45,'⑨2.目標と成果（PR）'!$B$6:$L$25,11,FALSE),"")</f>
        <v/>
      </c>
      <c r="N45" s="801" t="str">
        <f t="shared" si="5"/>
        <v/>
      </c>
      <c r="O45" s="794"/>
      <c r="P45" s="795"/>
    </row>
    <row r="46" spans="2:25" ht="45" hidden="1" customHeight="1">
      <c r="B46" s="825" t="s">
        <v>651</v>
      </c>
      <c r="C46" s="771" t="str">
        <f>IFERROR(VLOOKUP(B46,'⑨2.目標と成果（PR）'!$B$6:$K$25,2,FALSE),"")</f>
        <v/>
      </c>
      <c r="D46" s="472" t="str">
        <f>IFERROR(VLOOKUP(B46,'⑨2.目標と成果（PR）'!$B$6:$K$25,3,FALSE),"")</f>
        <v/>
      </c>
      <c r="E46" s="827" t="s">
        <v>651</v>
      </c>
      <c r="F46" s="820" t="str">
        <f>IFERROR(VLOOKUP(B46,'⑨2.目標と成果（PR）'!$B$6:$K$25,6,FALSE),"")</f>
        <v/>
      </c>
      <c r="G46" s="623" t="str">
        <f>IFERROR(VLOOKUP(B46,'⑨2.目標と成果（PR）'!$B$6:$K$25,7,FALSE),"")</f>
        <v/>
      </c>
      <c r="H46" s="799" t="str">
        <f t="shared" si="3"/>
        <v/>
      </c>
      <c r="I46" s="790" t="str">
        <f>IFERROR(VLOOKUP(B46,'⑨2.目標と成果（PR）'!$B$6:$L$25,8,FALSE),"")</f>
        <v/>
      </c>
      <c r="J46" s="790" t="str">
        <f>IFERROR(VLOOKUP(B46,'⑨2.目標と成果（PR）'!$B$6:$L$25,9,FALSE),"")</f>
        <v/>
      </c>
      <c r="K46" s="799" t="str">
        <f t="shared" si="4"/>
        <v/>
      </c>
      <c r="L46" s="790" t="str">
        <f>IFERROR(VLOOKUP(B46,'⑨2.目標と成果（PR）'!$B$6:$L$25,10,FALSE),"")</f>
        <v/>
      </c>
      <c r="M46" s="790" t="str">
        <f>IFERROR(VLOOKUP(B46,'⑨2.目標と成果（PR）'!$B$6:$L$25,11,FALSE),"")</f>
        <v/>
      </c>
      <c r="N46" s="799" t="str">
        <f t="shared" si="5"/>
        <v/>
      </c>
      <c r="O46" s="791"/>
      <c r="P46" s="792"/>
    </row>
    <row r="47" spans="2:25" ht="45" hidden="1" customHeight="1">
      <c r="B47" s="825" t="s">
        <v>651</v>
      </c>
      <c r="C47" s="771" t="str">
        <f>IFERROR(VLOOKUP(B47,'⑨2.目標と成果（PR）'!$B$6:$K$25,2,FALSE),"")</f>
        <v/>
      </c>
      <c r="D47" s="472" t="str">
        <f>IFERROR(VLOOKUP(B47,'⑨2.目標と成果（PR）'!$B$6:$K$25,3,FALSE),"")</f>
        <v/>
      </c>
      <c r="E47" s="827" t="s">
        <v>651</v>
      </c>
      <c r="F47" s="159" t="str">
        <f>IFERROR(VLOOKUP(B47,'⑨2.目標と成果（PR）'!$B$6:$K$25,6,FALSE),"")</f>
        <v/>
      </c>
      <c r="G47" s="172" t="str">
        <f>IFERROR(VLOOKUP(B47,'⑨2.目標と成果（PR）'!$B$6:$K$25,7,FALSE),"")</f>
        <v/>
      </c>
      <c r="H47" s="800" t="str">
        <f t="shared" si="3"/>
        <v/>
      </c>
      <c r="I47" s="295" t="str">
        <f>IFERROR(VLOOKUP(B47,'⑨2.目標と成果（PR）'!$B$6:$L$25,8,FALSE),"")</f>
        <v/>
      </c>
      <c r="J47" s="295" t="str">
        <f>IFERROR(VLOOKUP(B47,'⑨2.目標と成果（PR）'!$B$6:$L$25,9,FALSE),"")</f>
        <v/>
      </c>
      <c r="K47" s="800" t="str">
        <f t="shared" si="4"/>
        <v/>
      </c>
      <c r="L47" s="295" t="str">
        <f>IFERROR(VLOOKUP(B47,'⑨2.目標と成果（PR）'!$B$6:$L$25,10,FALSE),"")</f>
        <v/>
      </c>
      <c r="M47" s="295" t="str">
        <f>IFERROR(VLOOKUP(B47,'⑨2.目標と成果（PR）'!$B$6:$L$25,11,FALSE),"")</f>
        <v/>
      </c>
      <c r="N47" s="800" t="str">
        <f t="shared" si="5"/>
        <v/>
      </c>
      <c r="O47" s="791"/>
      <c r="P47" s="792"/>
    </row>
    <row r="48" spans="2:25" ht="45" hidden="1" customHeight="1">
      <c r="B48" s="825" t="s">
        <v>651</v>
      </c>
      <c r="C48" s="771" t="str">
        <f>IFERROR(VLOOKUP(B48,'⑨2.目標と成果（PR）'!$B$6:$K$25,2,FALSE),"")</f>
        <v/>
      </c>
      <c r="D48" s="472" t="str">
        <f>IFERROR(VLOOKUP(B48,'⑨2.目標と成果（PR）'!$B$6:$K$25,3,FALSE),"")</f>
        <v/>
      </c>
      <c r="E48" s="827" t="s">
        <v>651</v>
      </c>
      <c r="F48" s="159" t="str">
        <f>IFERROR(VLOOKUP(B48,'⑨2.目標と成果（PR）'!$B$6:$K$25,6,FALSE),"")</f>
        <v/>
      </c>
      <c r="G48" s="172" t="str">
        <f>IFERROR(VLOOKUP(B48,'⑨2.目標と成果（PR）'!$B$6:$K$25,7,FALSE),"")</f>
        <v/>
      </c>
      <c r="H48" s="800" t="str">
        <f t="shared" si="3"/>
        <v/>
      </c>
      <c r="I48" s="295" t="str">
        <f>IFERROR(VLOOKUP(B48,'⑨2.目標と成果（PR）'!$B$6:$L$25,8,FALSE),"")</f>
        <v/>
      </c>
      <c r="J48" s="295" t="str">
        <f>IFERROR(VLOOKUP(B48,'⑨2.目標と成果（PR）'!$B$6:$L$25,9,FALSE),"")</f>
        <v/>
      </c>
      <c r="K48" s="800" t="str">
        <f t="shared" si="4"/>
        <v/>
      </c>
      <c r="L48" s="295" t="str">
        <f>IFERROR(VLOOKUP(B48,'⑨2.目標と成果（PR）'!$B$6:$L$25,10,FALSE),"")</f>
        <v/>
      </c>
      <c r="M48" s="295" t="str">
        <f>IFERROR(VLOOKUP(B48,'⑨2.目標と成果（PR）'!$B$6:$L$25,11,FALSE),"")</f>
        <v/>
      </c>
      <c r="N48" s="800" t="str">
        <f t="shared" si="5"/>
        <v/>
      </c>
      <c r="O48" s="791"/>
      <c r="P48" s="792"/>
      <c r="Y48" s="306"/>
    </row>
    <row r="49" spans="2:25" ht="45" hidden="1" customHeight="1">
      <c r="B49" s="825" t="s">
        <v>651</v>
      </c>
      <c r="C49" s="771" t="str">
        <f>IFERROR(VLOOKUP(B49,'⑨2.目標と成果（PR）'!$B$6:$K$25,2,FALSE),"")</f>
        <v/>
      </c>
      <c r="D49" s="472" t="str">
        <f>IFERROR(VLOOKUP(B49,'⑨2.目標と成果（PR）'!$B$6:$K$25,3,FALSE),"")</f>
        <v/>
      </c>
      <c r="E49" s="827" t="s">
        <v>651</v>
      </c>
      <c r="F49" s="159" t="str">
        <f>IFERROR(VLOOKUP(B49,'⑨2.目標と成果（PR）'!$B$6:$K$25,6,FALSE),"")</f>
        <v/>
      </c>
      <c r="G49" s="172" t="str">
        <f>IFERROR(VLOOKUP(B49,'⑨2.目標と成果（PR）'!$B$6:$K$25,7,FALSE),"")</f>
        <v/>
      </c>
      <c r="H49" s="800" t="str">
        <f t="shared" si="3"/>
        <v/>
      </c>
      <c r="I49" s="295" t="str">
        <f>IFERROR(VLOOKUP(B49,'⑨2.目標と成果（PR）'!$B$6:$L$25,8,FALSE),"")</f>
        <v/>
      </c>
      <c r="J49" s="295" t="str">
        <f>IFERROR(VLOOKUP(B49,'⑨2.目標と成果（PR）'!$B$6:$L$25,9,FALSE),"")</f>
        <v/>
      </c>
      <c r="K49" s="800" t="str">
        <f t="shared" si="4"/>
        <v/>
      </c>
      <c r="L49" s="295" t="str">
        <f>IFERROR(VLOOKUP(B49,'⑨2.目標と成果（PR）'!$B$6:$L$25,10,FALSE),"")</f>
        <v/>
      </c>
      <c r="M49" s="295" t="str">
        <f>IFERROR(VLOOKUP(B49,'⑨2.目標と成果（PR）'!$B$6:$L$25,11,FALSE),"")</f>
        <v/>
      </c>
      <c r="N49" s="800" t="str">
        <f t="shared" si="5"/>
        <v/>
      </c>
      <c r="O49" s="791"/>
      <c r="P49" s="792"/>
    </row>
    <row r="50" spans="2:25" ht="45" hidden="1" customHeight="1">
      <c r="B50" s="825" t="s">
        <v>651</v>
      </c>
      <c r="C50" s="771" t="str">
        <f>IFERROR(VLOOKUP(B50,'⑨2.目標と成果（PR）'!$B$6:$K$25,2,FALSE),"")</f>
        <v/>
      </c>
      <c r="D50" s="472" t="str">
        <f>IFERROR(VLOOKUP(B50,'⑨2.目標と成果（PR）'!$B$6:$K$25,3,FALSE),"")</f>
        <v/>
      </c>
      <c r="E50" s="827" t="s">
        <v>651</v>
      </c>
      <c r="F50" s="159" t="str">
        <f>IFERROR(VLOOKUP(B50,'⑨2.目標と成果（PR）'!$B$6:$K$25,6,FALSE),"")</f>
        <v/>
      </c>
      <c r="G50" s="172" t="str">
        <f>IFERROR(VLOOKUP(B50,'⑨2.目標と成果（PR）'!$B$6:$K$25,7,FALSE),"")</f>
        <v/>
      </c>
      <c r="H50" s="800" t="str">
        <f t="shared" si="3"/>
        <v/>
      </c>
      <c r="I50" s="295" t="str">
        <f>IFERROR(VLOOKUP(B50,'⑨2.目標と成果（PR）'!$B$6:$L$25,8,FALSE),"")</f>
        <v/>
      </c>
      <c r="J50" s="295" t="str">
        <f>IFERROR(VLOOKUP(B50,'⑨2.目標と成果（PR）'!$B$6:$L$25,9,FALSE),"")</f>
        <v/>
      </c>
      <c r="K50" s="800" t="str">
        <f t="shared" si="4"/>
        <v/>
      </c>
      <c r="L50" s="295" t="str">
        <f>IFERROR(VLOOKUP(B50,'⑨2.目標と成果（PR）'!$B$6:$L$25,10,FALSE),"")</f>
        <v/>
      </c>
      <c r="M50" s="295" t="str">
        <f>IFERROR(VLOOKUP(B50,'⑨2.目標と成果（PR）'!$B$6:$L$25,11,FALSE),"")</f>
        <v/>
      </c>
      <c r="N50" s="800" t="str">
        <f t="shared" si="5"/>
        <v/>
      </c>
      <c r="O50" s="791"/>
      <c r="P50" s="792"/>
    </row>
    <row r="51" spans="2:25" ht="45" hidden="1" customHeight="1">
      <c r="B51" s="825" t="s">
        <v>651</v>
      </c>
      <c r="C51" s="771" t="str">
        <f>IFERROR(VLOOKUP(B51,'⑨2.目標と成果（PR）'!$B$6:$K$25,2,FALSE),"")</f>
        <v/>
      </c>
      <c r="D51" s="472" t="str">
        <f>IFERROR(VLOOKUP(B51,'⑨2.目標と成果（PR）'!$B$6:$K$25,3,FALSE),"")</f>
        <v/>
      </c>
      <c r="E51" s="827" t="s">
        <v>651</v>
      </c>
      <c r="F51" s="159" t="str">
        <f>IFERROR(VLOOKUP(B51,'⑨2.目標と成果（PR）'!$B$6:$K$25,6,FALSE),"")</f>
        <v/>
      </c>
      <c r="G51" s="172" t="str">
        <f>IFERROR(VLOOKUP(B51,'⑨2.目標と成果（PR）'!$B$6:$K$25,7,FALSE),"")</f>
        <v/>
      </c>
      <c r="H51" s="800" t="str">
        <f t="shared" si="3"/>
        <v/>
      </c>
      <c r="I51" s="295" t="str">
        <f>IFERROR(VLOOKUP(B51,'⑨2.目標と成果（PR）'!$B$6:$L$25,8,FALSE),"")</f>
        <v/>
      </c>
      <c r="J51" s="295" t="str">
        <f>IFERROR(VLOOKUP(B51,'⑨2.目標と成果（PR）'!$B$6:$L$25,9,FALSE),"")</f>
        <v/>
      </c>
      <c r="K51" s="800" t="str">
        <f t="shared" si="4"/>
        <v/>
      </c>
      <c r="L51" s="295" t="str">
        <f>IFERROR(VLOOKUP(B51,'⑨2.目標と成果（PR）'!$B$6:$L$25,10,FALSE),"")</f>
        <v/>
      </c>
      <c r="M51" s="295" t="str">
        <f>IFERROR(VLOOKUP(B51,'⑨2.目標と成果（PR）'!$B$6:$L$25,11,FALSE),"")</f>
        <v/>
      </c>
      <c r="N51" s="800" t="str">
        <f t="shared" si="5"/>
        <v/>
      </c>
      <c r="O51" s="791"/>
      <c r="P51" s="792"/>
    </row>
    <row r="52" spans="2:25" ht="45" hidden="1" customHeight="1">
      <c r="B52" s="825" t="s">
        <v>651</v>
      </c>
      <c r="C52" s="771" t="str">
        <f>IFERROR(VLOOKUP(B52,'⑨2.目標と成果（PR）'!$B$6:$K$25,2,FALSE),"")</f>
        <v/>
      </c>
      <c r="D52" s="472" t="str">
        <f>IFERROR(VLOOKUP(B52,'⑨2.目標と成果（PR）'!$B$6:$K$25,3,FALSE),"")</f>
        <v/>
      </c>
      <c r="E52" s="827" t="s">
        <v>651</v>
      </c>
      <c r="F52" s="159" t="str">
        <f>IFERROR(VLOOKUP(B52,'⑨2.目標と成果（PR）'!$B$6:$K$25,6,FALSE),"")</f>
        <v/>
      </c>
      <c r="G52" s="172" t="str">
        <f>IFERROR(VLOOKUP(B52,'⑨2.目標と成果（PR）'!$B$6:$K$25,7,FALSE),"")</f>
        <v/>
      </c>
      <c r="H52" s="800" t="str">
        <f t="shared" si="3"/>
        <v/>
      </c>
      <c r="I52" s="295" t="str">
        <f>IFERROR(VLOOKUP(B52,'⑨2.目標と成果（PR）'!$B$6:$L$25,8,FALSE),"")</f>
        <v/>
      </c>
      <c r="J52" s="295" t="str">
        <f>IFERROR(VLOOKUP(B52,'⑨2.目標と成果（PR）'!$B$6:$L$25,9,FALSE),"")</f>
        <v/>
      </c>
      <c r="K52" s="800" t="str">
        <f t="shared" si="4"/>
        <v/>
      </c>
      <c r="L52" s="295" t="str">
        <f>IFERROR(VLOOKUP(B52,'⑨2.目標と成果（PR）'!$B$6:$L$25,10,FALSE),"")</f>
        <v/>
      </c>
      <c r="M52" s="295" t="str">
        <f>IFERROR(VLOOKUP(B52,'⑨2.目標と成果（PR）'!$B$6:$L$25,11,FALSE),"")</f>
        <v/>
      </c>
      <c r="N52" s="800" t="str">
        <f t="shared" si="5"/>
        <v/>
      </c>
      <c r="O52" s="791"/>
      <c r="P52" s="792"/>
    </row>
    <row r="53" spans="2:25" ht="45" hidden="1" customHeight="1">
      <c r="B53" s="825" t="s">
        <v>651</v>
      </c>
      <c r="C53" s="771" t="str">
        <f>IFERROR(VLOOKUP(B53,'⑨2.目標と成果（PR）'!$B$6:$K$25,2,FALSE),"")</f>
        <v/>
      </c>
      <c r="D53" s="472" t="str">
        <f>IFERROR(VLOOKUP(B53,'⑨2.目標と成果（PR）'!$B$6:$K$25,3,FALSE),"")</f>
        <v/>
      </c>
      <c r="E53" s="827" t="s">
        <v>651</v>
      </c>
      <c r="F53" s="159" t="str">
        <f>IFERROR(VLOOKUP(B53,'⑨2.目標と成果（PR）'!$B$6:$K$25,6,FALSE),"")</f>
        <v/>
      </c>
      <c r="G53" s="172" t="str">
        <f>IFERROR(VLOOKUP(B53,'⑨2.目標と成果（PR）'!$B$6:$K$25,7,FALSE),"")</f>
        <v/>
      </c>
      <c r="H53" s="800" t="str">
        <f t="shared" si="3"/>
        <v/>
      </c>
      <c r="I53" s="295" t="str">
        <f>IFERROR(VLOOKUP(B53,'⑨2.目標と成果（PR）'!$B$6:$L$25,8,FALSE),"")</f>
        <v/>
      </c>
      <c r="J53" s="295" t="str">
        <f>IFERROR(VLOOKUP(B53,'⑨2.目標と成果（PR）'!$B$6:$L$25,9,FALSE),"")</f>
        <v/>
      </c>
      <c r="K53" s="800" t="str">
        <f t="shared" si="4"/>
        <v/>
      </c>
      <c r="L53" s="295" t="str">
        <f>IFERROR(VLOOKUP(B53,'⑨2.目標と成果（PR）'!$B$6:$L$25,10,FALSE),"")</f>
        <v/>
      </c>
      <c r="M53" s="295" t="str">
        <f>IFERROR(VLOOKUP(B53,'⑨2.目標と成果（PR）'!$B$6:$L$25,11,FALSE),"")</f>
        <v/>
      </c>
      <c r="N53" s="800" t="str">
        <f t="shared" si="5"/>
        <v/>
      </c>
      <c r="O53" s="791"/>
      <c r="P53" s="792"/>
    </row>
    <row r="54" spans="2:25" ht="45" hidden="1" customHeight="1">
      <c r="B54" s="825" t="s">
        <v>651</v>
      </c>
      <c r="C54" s="771" t="str">
        <f>IFERROR(VLOOKUP(B54,'⑨2.目標と成果（PR）'!$B$6:$K$25,2,FALSE),"")</f>
        <v/>
      </c>
      <c r="D54" s="472" t="str">
        <f>IFERROR(VLOOKUP(B54,'⑨2.目標と成果（PR）'!$B$6:$K$25,3,FALSE),"")</f>
        <v/>
      </c>
      <c r="E54" s="827" t="s">
        <v>651</v>
      </c>
      <c r="F54" s="159" t="str">
        <f>IFERROR(VLOOKUP(B54,'⑨2.目標と成果（PR）'!$B$6:$K$25,6,FALSE),"")</f>
        <v/>
      </c>
      <c r="G54" s="172" t="str">
        <f>IFERROR(VLOOKUP(B54,'⑨2.目標と成果（PR）'!$B$6:$K$25,7,FALSE),"")</f>
        <v/>
      </c>
      <c r="H54" s="800" t="str">
        <f t="shared" si="3"/>
        <v/>
      </c>
      <c r="I54" s="295" t="str">
        <f>IFERROR(VLOOKUP(B54,'⑨2.目標と成果（PR）'!$B$6:$L$25,8,FALSE),"")</f>
        <v/>
      </c>
      <c r="J54" s="295" t="str">
        <f>IFERROR(VLOOKUP(B54,'⑨2.目標と成果（PR）'!$B$6:$L$25,9,FALSE),"")</f>
        <v/>
      </c>
      <c r="K54" s="800" t="str">
        <f t="shared" si="4"/>
        <v/>
      </c>
      <c r="L54" s="295" t="str">
        <f>IFERROR(VLOOKUP(B54,'⑨2.目標と成果（PR）'!$B$6:$L$25,10,FALSE),"")</f>
        <v/>
      </c>
      <c r="M54" s="295" t="str">
        <f>IFERROR(VLOOKUP(B54,'⑨2.目標と成果（PR）'!$B$6:$L$25,11,FALSE),"")</f>
        <v/>
      </c>
      <c r="N54" s="800" t="str">
        <f t="shared" si="5"/>
        <v/>
      </c>
      <c r="O54" s="791"/>
      <c r="P54" s="792"/>
      <c r="Y54" s="306"/>
    </row>
    <row r="55" spans="2:25" ht="45" hidden="1" customHeight="1" thickBot="1">
      <c r="B55" s="826" t="s">
        <v>651</v>
      </c>
      <c r="C55" s="774" t="str">
        <f>IFERROR(VLOOKUP(B55,'⑨2.目標と成果（PR）'!$B$6:$K$25,2,FALSE),"")</f>
        <v/>
      </c>
      <c r="D55" s="474" t="str">
        <f>IFERROR(VLOOKUP(B55,'⑨2.目標と成果（PR）'!$B$6:$K$25,3,FALSE),"")</f>
        <v/>
      </c>
      <c r="E55" s="828" t="s">
        <v>651</v>
      </c>
      <c r="F55" s="821" t="str">
        <f>IFERROR(VLOOKUP(B55,'⑨2.目標と成果（PR）'!$B$6:$K$25,6,FALSE),"")</f>
        <v/>
      </c>
      <c r="G55" s="896" t="str">
        <f>IFERROR(VLOOKUP(B55,'⑨2.目標と成果（PR）'!$B$6:$K$25,7,FALSE),"")</f>
        <v/>
      </c>
      <c r="H55" s="801" t="str">
        <f t="shared" si="3"/>
        <v/>
      </c>
      <c r="I55" s="793" t="str">
        <f>IFERROR(VLOOKUP(B55,'⑨2.目標と成果（PR）'!$B$6:$L$25,8,FALSE),"")</f>
        <v/>
      </c>
      <c r="J55" s="793" t="str">
        <f>IFERROR(VLOOKUP(B55,'⑨2.目標と成果（PR）'!$B$6:$L$25,9,FALSE),"")</f>
        <v/>
      </c>
      <c r="K55" s="801" t="str">
        <f t="shared" si="4"/>
        <v/>
      </c>
      <c r="L55" s="793" t="str">
        <f>IFERROR(VLOOKUP(B55,'⑨2.目標と成果（PR）'!$B$6:$L$25,10,FALSE),"")</f>
        <v/>
      </c>
      <c r="M55" s="793" t="str">
        <f>IFERROR(VLOOKUP(B55,'⑨2.目標と成果（PR）'!$B$6:$L$25,11,FALSE),"")</f>
        <v/>
      </c>
      <c r="N55" s="801" t="str">
        <f t="shared" si="5"/>
        <v/>
      </c>
      <c r="O55" s="794"/>
      <c r="P55" s="795"/>
    </row>
    <row r="56" spans="2:25" ht="45" hidden="1" customHeight="1">
      <c r="B56" s="825" t="s">
        <v>651</v>
      </c>
      <c r="C56" s="767" t="str">
        <f>IFERROR(VLOOKUP(B56,'⑨2.目標と成果（PR）'!$B$6:$K$25,2,FALSE),"")</f>
        <v/>
      </c>
      <c r="D56" s="475" t="str">
        <f>IFERROR(VLOOKUP(B56,'⑨2.目標と成果（PR）'!$B$6:$K$25,3,FALSE),"")</f>
        <v/>
      </c>
      <c r="E56" s="829" t="s">
        <v>651</v>
      </c>
      <c r="F56" s="820" t="str">
        <f>IFERROR(VLOOKUP(B56,'⑨2.目標と成果（PR）'!$B$6:$K$25,6,FALSE),"")</f>
        <v/>
      </c>
      <c r="G56" s="623" t="str">
        <f>IFERROR(VLOOKUP(B56,'⑨2.目標と成果（PR）'!$B$6:$K$25,7,FALSE),"")</f>
        <v/>
      </c>
      <c r="H56" s="799" t="str">
        <f t="shared" si="3"/>
        <v/>
      </c>
      <c r="I56" s="790" t="str">
        <f>IFERROR(VLOOKUP(B56,'⑨2.目標と成果（PR）'!$B$6:$L$25,8,FALSE),"")</f>
        <v/>
      </c>
      <c r="J56" s="790" t="str">
        <f>IFERROR(VLOOKUP(B56,'⑨2.目標と成果（PR）'!$B$6:$L$25,9,FALSE),"")</f>
        <v/>
      </c>
      <c r="K56" s="799" t="str">
        <f t="shared" si="4"/>
        <v/>
      </c>
      <c r="L56" s="790" t="str">
        <f>IFERROR(VLOOKUP(B56,'⑨2.目標と成果（PR）'!$B$6:$L$25,10,FALSE),"")</f>
        <v/>
      </c>
      <c r="M56" s="790" t="str">
        <f>IFERROR(VLOOKUP(B56,'⑨2.目標と成果（PR）'!$B$6:$L$25,11,FALSE),"")</f>
        <v/>
      </c>
      <c r="N56" s="799" t="str">
        <f t="shared" si="5"/>
        <v/>
      </c>
      <c r="O56" s="791"/>
      <c r="P56" s="792"/>
      <c r="Y56" s="306"/>
    </row>
    <row r="57" spans="2:25" ht="45" hidden="1" customHeight="1">
      <c r="B57" s="825" t="s">
        <v>651</v>
      </c>
      <c r="C57" s="771" t="str">
        <f>IFERROR(VLOOKUP(B57,'⑨2.目標と成果（PR）'!$B$6:$K$25,2,FALSE),"")</f>
        <v/>
      </c>
      <c r="D57" s="472" t="str">
        <f>IFERROR(VLOOKUP(B57,'⑨2.目標と成果（PR）'!$B$6:$K$25,3,FALSE),"")</f>
        <v/>
      </c>
      <c r="E57" s="827" t="s">
        <v>651</v>
      </c>
      <c r="F57" s="159" t="str">
        <f>IFERROR(VLOOKUP(B57,'⑨2.目標と成果（PR）'!$B$6:$K$25,6,FALSE),"")</f>
        <v/>
      </c>
      <c r="G57" s="172" t="str">
        <f>IFERROR(VLOOKUP(B57,'⑨2.目標と成果（PR）'!$B$6:$K$25,7,FALSE),"")</f>
        <v/>
      </c>
      <c r="H57" s="800" t="str">
        <f t="shared" si="3"/>
        <v/>
      </c>
      <c r="I57" s="295" t="str">
        <f>IFERROR(VLOOKUP(B57,'⑨2.目標と成果（PR）'!$B$6:$L$25,8,FALSE),"")</f>
        <v/>
      </c>
      <c r="J57" s="295" t="str">
        <f>IFERROR(VLOOKUP(B57,'⑨2.目標と成果（PR）'!$B$6:$L$25,9,FALSE),"")</f>
        <v/>
      </c>
      <c r="K57" s="800" t="str">
        <f t="shared" si="4"/>
        <v/>
      </c>
      <c r="L57" s="295" t="str">
        <f>IFERROR(VLOOKUP(B57,'⑨2.目標と成果（PR）'!$B$6:$L$25,10,FALSE),"")</f>
        <v/>
      </c>
      <c r="M57" s="295" t="str">
        <f>IFERROR(VLOOKUP(B57,'⑨2.目標と成果（PR）'!$B$6:$L$25,11,FALSE),"")</f>
        <v/>
      </c>
      <c r="N57" s="800" t="str">
        <f t="shared" si="5"/>
        <v/>
      </c>
      <c r="O57" s="791"/>
      <c r="P57" s="792"/>
      <c r="Y57" s="306"/>
    </row>
    <row r="58" spans="2:25" ht="45" hidden="1" customHeight="1">
      <c r="B58" s="825" t="s">
        <v>651</v>
      </c>
      <c r="C58" s="771" t="str">
        <f>IFERROR(VLOOKUP(B58,'⑨2.目標と成果（PR）'!$B$6:$K$25,2,FALSE),"")</f>
        <v/>
      </c>
      <c r="D58" s="472" t="str">
        <f>IFERROR(VLOOKUP(B58,'⑨2.目標と成果（PR）'!$B$6:$K$25,3,FALSE),"")</f>
        <v/>
      </c>
      <c r="E58" s="827" t="s">
        <v>651</v>
      </c>
      <c r="F58" s="159" t="str">
        <f>IFERROR(VLOOKUP(B58,'⑨2.目標と成果（PR）'!$B$6:$K$25,6,FALSE),"")</f>
        <v/>
      </c>
      <c r="G58" s="172" t="str">
        <f>IFERROR(VLOOKUP(B58,'⑨2.目標と成果（PR）'!$B$6:$K$25,7,FALSE),"")</f>
        <v/>
      </c>
      <c r="H58" s="800" t="str">
        <f t="shared" si="3"/>
        <v/>
      </c>
      <c r="I58" s="295" t="str">
        <f>IFERROR(VLOOKUP(B58,'⑨2.目標と成果（PR）'!$B$6:$L$25,8,FALSE),"")</f>
        <v/>
      </c>
      <c r="J58" s="295" t="str">
        <f>IFERROR(VLOOKUP(B58,'⑨2.目標と成果（PR）'!$B$6:$L$25,9,FALSE),"")</f>
        <v/>
      </c>
      <c r="K58" s="800" t="str">
        <f t="shared" si="4"/>
        <v/>
      </c>
      <c r="L58" s="295" t="str">
        <f>IFERROR(VLOOKUP(B58,'⑨2.目標と成果（PR）'!$B$6:$L$25,10,FALSE),"")</f>
        <v/>
      </c>
      <c r="M58" s="295" t="str">
        <f>IFERROR(VLOOKUP(B58,'⑨2.目標と成果（PR）'!$B$6:$L$25,11,FALSE),"")</f>
        <v/>
      </c>
      <c r="N58" s="800" t="str">
        <f t="shared" si="5"/>
        <v/>
      </c>
      <c r="O58" s="791"/>
      <c r="P58" s="792"/>
    </row>
    <row r="59" spans="2:25" ht="45" hidden="1" customHeight="1">
      <c r="B59" s="825" t="s">
        <v>651</v>
      </c>
      <c r="C59" s="771" t="str">
        <f>IFERROR(VLOOKUP(B59,'⑨2.目標と成果（PR）'!$B$6:$K$25,2,FALSE),"")</f>
        <v/>
      </c>
      <c r="D59" s="472" t="str">
        <f>IFERROR(VLOOKUP(B59,'⑨2.目標と成果（PR）'!$B$6:$K$25,3,FALSE),"")</f>
        <v/>
      </c>
      <c r="E59" s="827" t="s">
        <v>651</v>
      </c>
      <c r="F59" s="159" t="str">
        <f>IFERROR(VLOOKUP(B59,'⑨2.目標と成果（PR）'!$B$6:$K$25,6,FALSE),"")</f>
        <v/>
      </c>
      <c r="G59" s="172" t="str">
        <f>IFERROR(VLOOKUP(B59,'⑨2.目標と成果（PR）'!$B$6:$K$25,7,FALSE),"")</f>
        <v/>
      </c>
      <c r="H59" s="800" t="str">
        <f t="shared" si="3"/>
        <v/>
      </c>
      <c r="I59" s="295" t="str">
        <f>IFERROR(VLOOKUP(B59,'⑨2.目標と成果（PR）'!$B$6:$L$25,8,FALSE),"")</f>
        <v/>
      </c>
      <c r="J59" s="295" t="str">
        <f>IFERROR(VLOOKUP(B59,'⑨2.目標と成果（PR）'!$B$6:$L$25,9,FALSE),"")</f>
        <v/>
      </c>
      <c r="K59" s="800" t="str">
        <f t="shared" si="4"/>
        <v/>
      </c>
      <c r="L59" s="295" t="str">
        <f>IFERROR(VLOOKUP(B59,'⑨2.目標と成果（PR）'!$B$6:$L$25,10,FALSE),"")</f>
        <v/>
      </c>
      <c r="M59" s="295" t="str">
        <f>IFERROR(VLOOKUP(B59,'⑨2.目標と成果（PR）'!$B$6:$L$25,11,FALSE),"")</f>
        <v/>
      </c>
      <c r="N59" s="800" t="str">
        <f t="shared" si="5"/>
        <v/>
      </c>
      <c r="O59" s="791"/>
      <c r="P59" s="792"/>
    </row>
    <row r="60" spans="2:25" ht="45" hidden="1" customHeight="1">
      <c r="B60" s="825" t="s">
        <v>651</v>
      </c>
      <c r="C60" s="771" t="str">
        <f>IFERROR(VLOOKUP(B60,'⑨2.目標と成果（PR）'!$B$6:$K$25,2,FALSE),"")</f>
        <v/>
      </c>
      <c r="D60" s="472" t="str">
        <f>IFERROR(VLOOKUP(B60,'⑨2.目標と成果（PR）'!$B$6:$K$25,3,FALSE),"")</f>
        <v/>
      </c>
      <c r="E60" s="827" t="s">
        <v>651</v>
      </c>
      <c r="F60" s="159" t="str">
        <f>IFERROR(VLOOKUP(B60,'⑨2.目標と成果（PR）'!$B$6:$K$25,6,FALSE),"")</f>
        <v/>
      </c>
      <c r="G60" s="172" t="str">
        <f>IFERROR(VLOOKUP(B60,'⑨2.目標と成果（PR）'!$B$6:$K$25,7,FALSE),"")</f>
        <v/>
      </c>
      <c r="H60" s="800" t="str">
        <f t="shared" si="3"/>
        <v/>
      </c>
      <c r="I60" s="295" t="str">
        <f>IFERROR(VLOOKUP(B60,'⑨2.目標と成果（PR）'!$B$6:$L$25,8,FALSE),"")</f>
        <v/>
      </c>
      <c r="J60" s="295" t="str">
        <f>IFERROR(VLOOKUP(B60,'⑨2.目標と成果（PR）'!$B$6:$L$25,9,FALSE),"")</f>
        <v/>
      </c>
      <c r="K60" s="800" t="str">
        <f t="shared" si="4"/>
        <v/>
      </c>
      <c r="L60" s="295" t="str">
        <f>IFERROR(VLOOKUP(B60,'⑨2.目標と成果（PR）'!$B$6:$L$25,10,FALSE),"")</f>
        <v/>
      </c>
      <c r="M60" s="295" t="str">
        <f>IFERROR(VLOOKUP(B60,'⑨2.目標と成果（PR）'!$B$6:$L$25,11,FALSE),"")</f>
        <v/>
      </c>
      <c r="N60" s="800" t="str">
        <f t="shared" si="5"/>
        <v/>
      </c>
      <c r="O60" s="791"/>
      <c r="P60" s="792"/>
    </row>
    <row r="61" spans="2:25" ht="45" hidden="1" customHeight="1">
      <c r="B61" s="825" t="s">
        <v>651</v>
      </c>
      <c r="C61" s="771" t="str">
        <f>IFERROR(VLOOKUP(B61,'⑨2.目標と成果（PR）'!$B$6:$K$25,2,FALSE),"")</f>
        <v/>
      </c>
      <c r="D61" s="472" t="str">
        <f>IFERROR(VLOOKUP(B61,'⑨2.目標と成果（PR）'!$B$6:$K$25,3,FALSE),"")</f>
        <v/>
      </c>
      <c r="E61" s="827" t="s">
        <v>651</v>
      </c>
      <c r="F61" s="159" t="str">
        <f>IFERROR(VLOOKUP(B61,'⑨2.目標と成果（PR）'!$B$6:$K$25,6,FALSE),"")</f>
        <v/>
      </c>
      <c r="G61" s="172" t="str">
        <f>IFERROR(VLOOKUP(B61,'⑨2.目標と成果（PR）'!$B$6:$K$25,7,FALSE),"")</f>
        <v/>
      </c>
      <c r="H61" s="800" t="str">
        <f t="shared" si="3"/>
        <v/>
      </c>
      <c r="I61" s="295" t="str">
        <f>IFERROR(VLOOKUP(B61,'⑨2.目標と成果（PR）'!$B$6:$L$25,8,FALSE),"")</f>
        <v/>
      </c>
      <c r="J61" s="295" t="str">
        <f>IFERROR(VLOOKUP(B61,'⑨2.目標と成果（PR）'!$B$6:$L$25,9,FALSE),"")</f>
        <v/>
      </c>
      <c r="K61" s="800" t="str">
        <f t="shared" si="4"/>
        <v/>
      </c>
      <c r="L61" s="295" t="str">
        <f>IFERROR(VLOOKUP(B61,'⑨2.目標と成果（PR）'!$B$6:$L$25,10,FALSE),"")</f>
        <v/>
      </c>
      <c r="M61" s="295" t="str">
        <f>IFERROR(VLOOKUP(B61,'⑨2.目標と成果（PR）'!$B$6:$L$25,11,FALSE),"")</f>
        <v/>
      </c>
      <c r="N61" s="800" t="str">
        <f t="shared" si="5"/>
        <v/>
      </c>
      <c r="O61" s="791"/>
      <c r="P61" s="792"/>
    </row>
    <row r="62" spans="2:25" ht="45" hidden="1" customHeight="1">
      <c r="B62" s="825" t="s">
        <v>651</v>
      </c>
      <c r="C62" s="771" t="str">
        <f>IFERROR(VLOOKUP(B62,'⑨2.目標と成果（PR）'!$B$6:$K$25,2,FALSE),"")</f>
        <v/>
      </c>
      <c r="D62" s="472" t="str">
        <f>IFERROR(VLOOKUP(B62,'⑨2.目標と成果（PR）'!$B$6:$K$25,3,FALSE),"")</f>
        <v/>
      </c>
      <c r="E62" s="827" t="s">
        <v>651</v>
      </c>
      <c r="F62" s="159" t="str">
        <f>IFERROR(VLOOKUP(B62,'⑨2.目標と成果（PR）'!$B$6:$K$25,6,FALSE),"")</f>
        <v/>
      </c>
      <c r="G62" s="172" t="str">
        <f>IFERROR(VLOOKUP(B62,'⑨2.目標と成果（PR）'!$B$6:$K$25,7,FALSE),"")</f>
        <v/>
      </c>
      <c r="H62" s="800" t="str">
        <f t="shared" si="3"/>
        <v/>
      </c>
      <c r="I62" s="295" t="str">
        <f>IFERROR(VLOOKUP(B62,'⑨2.目標と成果（PR）'!$B$6:$L$25,8,FALSE),"")</f>
        <v/>
      </c>
      <c r="J62" s="295" t="str">
        <f>IFERROR(VLOOKUP(B62,'⑨2.目標と成果（PR）'!$B$6:$L$25,9,FALSE),"")</f>
        <v/>
      </c>
      <c r="K62" s="800" t="str">
        <f t="shared" si="4"/>
        <v/>
      </c>
      <c r="L62" s="295" t="str">
        <f>IFERROR(VLOOKUP(B62,'⑨2.目標と成果（PR）'!$B$6:$L$25,10,FALSE),"")</f>
        <v/>
      </c>
      <c r="M62" s="295" t="str">
        <f>IFERROR(VLOOKUP(B62,'⑨2.目標と成果（PR）'!$B$6:$L$25,11,FALSE),"")</f>
        <v/>
      </c>
      <c r="N62" s="800" t="str">
        <f t="shared" si="5"/>
        <v/>
      </c>
      <c r="O62" s="791"/>
      <c r="P62" s="792"/>
    </row>
    <row r="63" spans="2:25" ht="45" hidden="1" customHeight="1">
      <c r="B63" s="825" t="s">
        <v>651</v>
      </c>
      <c r="C63" s="771" t="str">
        <f>IFERROR(VLOOKUP(B63,'⑨2.目標と成果（PR）'!$B$6:$K$25,2,FALSE),"")</f>
        <v/>
      </c>
      <c r="D63" s="472" t="str">
        <f>IFERROR(VLOOKUP(B63,'⑨2.目標と成果（PR）'!$B$6:$K$25,3,FALSE),"")</f>
        <v/>
      </c>
      <c r="E63" s="827" t="s">
        <v>651</v>
      </c>
      <c r="F63" s="159" t="str">
        <f>IFERROR(VLOOKUP(B63,'⑨2.目標と成果（PR）'!$B$6:$K$25,6,FALSE),"")</f>
        <v/>
      </c>
      <c r="G63" s="172" t="str">
        <f>IFERROR(VLOOKUP(B63,'⑨2.目標と成果（PR）'!$B$6:$K$25,7,FALSE),"")</f>
        <v/>
      </c>
      <c r="H63" s="800" t="str">
        <f t="shared" si="3"/>
        <v/>
      </c>
      <c r="I63" s="295" t="str">
        <f>IFERROR(VLOOKUP(B63,'⑨2.目標と成果（PR）'!$B$6:$L$25,8,FALSE),"")</f>
        <v/>
      </c>
      <c r="J63" s="295" t="str">
        <f>IFERROR(VLOOKUP(B63,'⑨2.目標と成果（PR）'!$B$6:$L$25,9,FALSE),"")</f>
        <v/>
      </c>
      <c r="K63" s="800" t="str">
        <f t="shared" si="4"/>
        <v/>
      </c>
      <c r="L63" s="295" t="str">
        <f>IFERROR(VLOOKUP(B63,'⑨2.目標と成果（PR）'!$B$6:$L$25,10,FALSE),"")</f>
        <v/>
      </c>
      <c r="M63" s="295" t="str">
        <f>IFERROR(VLOOKUP(B63,'⑨2.目標と成果（PR）'!$B$6:$L$25,11,FALSE),"")</f>
        <v/>
      </c>
      <c r="N63" s="800" t="str">
        <f t="shared" si="5"/>
        <v/>
      </c>
      <c r="O63" s="791"/>
      <c r="P63" s="792"/>
    </row>
    <row r="64" spans="2:25" ht="45" hidden="1" customHeight="1">
      <c r="B64" s="825" t="s">
        <v>651</v>
      </c>
      <c r="C64" s="771" t="str">
        <f>IFERROR(VLOOKUP(B64,'⑨2.目標と成果（PR）'!$B$6:$K$25,2,FALSE),"")</f>
        <v/>
      </c>
      <c r="D64" s="472" t="str">
        <f>IFERROR(VLOOKUP(B64,'⑨2.目標と成果（PR）'!$B$6:$K$25,3,FALSE),"")</f>
        <v/>
      </c>
      <c r="E64" s="827" t="s">
        <v>651</v>
      </c>
      <c r="F64" s="159" t="str">
        <f>IFERROR(VLOOKUP(B64,'⑨2.目標と成果（PR）'!$B$6:$K$25,6,FALSE),"")</f>
        <v/>
      </c>
      <c r="G64" s="172" t="str">
        <f>IFERROR(VLOOKUP(B64,'⑨2.目標と成果（PR）'!$B$6:$K$25,7,FALSE),"")</f>
        <v/>
      </c>
      <c r="H64" s="800" t="str">
        <f t="shared" si="3"/>
        <v/>
      </c>
      <c r="I64" s="295" t="str">
        <f>IFERROR(VLOOKUP(B64,'⑨2.目標と成果（PR）'!$B$6:$L$25,8,FALSE),"")</f>
        <v/>
      </c>
      <c r="J64" s="295" t="str">
        <f>IFERROR(VLOOKUP(B64,'⑨2.目標と成果（PR）'!$B$6:$L$25,9,FALSE),"")</f>
        <v/>
      </c>
      <c r="K64" s="800" t="str">
        <f t="shared" si="4"/>
        <v/>
      </c>
      <c r="L64" s="295" t="str">
        <f>IFERROR(VLOOKUP(B64,'⑨2.目標と成果（PR）'!$B$6:$L$25,10,FALSE),"")</f>
        <v/>
      </c>
      <c r="M64" s="295" t="str">
        <f>IFERROR(VLOOKUP(B64,'⑨2.目標と成果（PR）'!$B$6:$L$25,11,FALSE),"")</f>
        <v/>
      </c>
      <c r="N64" s="800" t="str">
        <f t="shared" si="5"/>
        <v/>
      </c>
      <c r="O64" s="791"/>
      <c r="P64" s="792"/>
    </row>
    <row r="65" spans="2:25" ht="45" hidden="1" customHeight="1" thickBot="1">
      <c r="B65" s="826" t="s">
        <v>651</v>
      </c>
      <c r="C65" s="774" t="str">
        <f>IFERROR(VLOOKUP(B65,'⑨2.目標と成果（PR）'!$B$6:$K$25,2,FALSE),"")</f>
        <v/>
      </c>
      <c r="D65" s="474" t="str">
        <f>IFERROR(VLOOKUP(B65,'⑨2.目標と成果（PR）'!$B$6:$K$25,3,FALSE),"")</f>
        <v/>
      </c>
      <c r="E65" s="828" t="s">
        <v>651</v>
      </c>
      <c r="F65" s="821" t="str">
        <f>IFERROR(VLOOKUP(B65,'⑨2.目標と成果（PR）'!$B$6:$K$25,6,FALSE),"")</f>
        <v/>
      </c>
      <c r="G65" s="896" t="str">
        <f>IFERROR(VLOOKUP(B65,'⑨2.目標と成果（PR）'!$B$6:$K$25,7,FALSE),"")</f>
        <v/>
      </c>
      <c r="H65" s="801" t="str">
        <f t="shared" si="3"/>
        <v/>
      </c>
      <c r="I65" s="793" t="str">
        <f>IFERROR(VLOOKUP(B65,'⑨2.目標と成果（PR）'!$B$6:$L$25,8,FALSE),"")</f>
        <v/>
      </c>
      <c r="J65" s="793" t="str">
        <f>IFERROR(VLOOKUP(B65,'⑨2.目標と成果（PR）'!$B$6:$L$25,9,FALSE),"")</f>
        <v/>
      </c>
      <c r="K65" s="801" t="str">
        <f t="shared" si="4"/>
        <v/>
      </c>
      <c r="L65" s="793" t="str">
        <f>IFERROR(VLOOKUP(B65,'⑨2.目標と成果（PR）'!$B$6:$L$25,10,FALSE),"")</f>
        <v/>
      </c>
      <c r="M65" s="793" t="str">
        <f>IFERROR(VLOOKUP(B65,'⑨2.目標と成果（PR）'!$B$6:$L$25,11,FALSE),"")</f>
        <v/>
      </c>
      <c r="N65" s="801" t="str">
        <f t="shared" si="5"/>
        <v/>
      </c>
      <c r="O65" s="794"/>
      <c r="P65" s="795"/>
    </row>
    <row r="66" spans="2:25" ht="45" hidden="1" customHeight="1">
      <c r="B66" s="825" t="s">
        <v>651</v>
      </c>
      <c r="C66" s="767" t="str">
        <f>IFERROR(VLOOKUP(B66,'⑨2.目標と成果（PR）'!$B$6:$K$25,2,FALSE),"")</f>
        <v/>
      </c>
      <c r="D66" s="475" t="str">
        <f>IFERROR(VLOOKUP(B66,'⑨2.目標と成果（PR）'!$B$6:$K$25,3,FALSE),"")</f>
        <v/>
      </c>
      <c r="E66" s="829" t="s">
        <v>651</v>
      </c>
      <c r="F66" s="820" t="str">
        <f>IFERROR(VLOOKUP(B66,'⑨2.目標と成果（PR）'!$B$6:$K$25,6,FALSE),"")</f>
        <v/>
      </c>
      <c r="G66" s="623" t="str">
        <f>IFERROR(VLOOKUP(B66,'⑨2.目標と成果（PR）'!$B$6:$K$25,7,FALSE),"")</f>
        <v/>
      </c>
      <c r="H66" s="799" t="str">
        <f t="shared" ref="H66:H75" si="6">IF(G66="","",G66/F66)</f>
        <v/>
      </c>
      <c r="I66" s="790" t="str">
        <f>IFERROR(VLOOKUP(B66,'⑨2.目標と成果（PR）'!$B$6:$L$25,8,FALSE),"")</f>
        <v/>
      </c>
      <c r="J66" s="790" t="str">
        <f>IFERROR(VLOOKUP(B66,'⑨2.目標と成果（PR）'!$B$6:$L$25,9,FALSE),"")</f>
        <v/>
      </c>
      <c r="K66" s="799" t="str">
        <f t="shared" ref="K66:K75" si="7">IF(J66="","",J66/I66)</f>
        <v/>
      </c>
      <c r="L66" s="790" t="str">
        <f>IFERROR(VLOOKUP(B66,'⑨2.目標と成果（PR）'!$B$6:$L$25,10,FALSE),"")</f>
        <v/>
      </c>
      <c r="M66" s="790" t="str">
        <f>IFERROR(VLOOKUP(B66,'⑨2.目標と成果（PR）'!$B$6:$L$25,11,FALSE),"")</f>
        <v/>
      </c>
      <c r="N66" s="799" t="str">
        <f t="shared" ref="N66:N75" si="8">IF(M66="","",M66/L66)</f>
        <v/>
      </c>
      <c r="O66" s="791"/>
      <c r="P66" s="792"/>
      <c r="Y66" s="306"/>
    </row>
    <row r="67" spans="2:25" ht="45" hidden="1" customHeight="1">
      <c r="B67" s="825" t="s">
        <v>651</v>
      </c>
      <c r="C67" s="771" t="str">
        <f>IFERROR(VLOOKUP(B67,'⑨2.目標と成果（PR）'!$B$6:$K$25,2,FALSE),"")</f>
        <v/>
      </c>
      <c r="D67" s="472" t="str">
        <f>IFERROR(VLOOKUP(B67,'⑨2.目標と成果（PR）'!$B$6:$K$25,3,FALSE),"")</f>
        <v/>
      </c>
      <c r="E67" s="827" t="s">
        <v>651</v>
      </c>
      <c r="F67" s="159" t="str">
        <f>IFERROR(VLOOKUP(B67,'⑨2.目標と成果（PR）'!$B$6:$K$25,6,FALSE),"")</f>
        <v/>
      </c>
      <c r="G67" s="172" t="str">
        <f>IFERROR(VLOOKUP(B67,'⑨2.目標と成果（PR）'!$B$6:$K$25,7,FALSE),"")</f>
        <v/>
      </c>
      <c r="H67" s="800" t="str">
        <f t="shared" si="6"/>
        <v/>
      </c>
      <c r="I67" s="295" t="str">
        <f>IFERROR(VLOOKUP(B67,'⑨2.目標と成果（PR）'!$B$6:$L$25,8,FALSE),"")</f>
        <v/>
      </c>
      <c r="J67" s="295" t="str">
        <f>IFERROR(VLOOKUP(B67,'⑨2.目標と成果（PR）'!$B$6:$L$25,9,FALSE),"")</f>
        <v/>
      </c>
      <c r="K67" s="800" t="str">
        <f t="shared" si="7"/>
        <v/>
      </c>
      <c r="L67" s="295" t="str">
        <f>IFERROR(VLOOKUP(B67,'⑨2.目標と成果（PR）'!$B$6:$L$25,10,FALSE),"")</f>
        <v/>
      </c>
      <c r="M67" s="295" t="str">
        <f>IFERROR(VLOOKUP(B67,'⑨2.目標と成果（PR）'!$B$6:$L$25,11,FALSE),"")</f>
        <v/>
      </c>
      <c r="N67" s="800" t="str">
        <f t="shared" si="8"/>
        <v/>
      </c>
      <c r="O67" s="791"/>
      <c r="P67" s="792"/>
      <c r="Y67" s="306"/>
    </row>
    <row r="68" spans="2:25" ht="45" hidden="1" customHeight="1">
      <c r="B68" s="825" t="s">
        <v>651</v>
      </c>
      <c r="C68" s="771" t="str">
        <f>IFERROR(VLOOKUP(B68,'⑨2.目標と成果（PR）'!$B$6:$K$25,2,FALSE),"")</f>
        <v/>
      </c>
      <c r="D68" s="472" t="str">
        <f>IFERROR(VLOOKUP(B68,'⑨2.目標と成果（PR）'!$B$6:$K$25,3,FALSE),"")</f>
        <v/>
      </c>
      <c r="E68" s="827" t="s">
        <v>651</v>
      </c>
      <c r="F68" s="159" t="str">
        <f>IFERROR(VLOOKUP(B68,'⑨2.目標と成果（PR）'!$B$6:$K$25,6,FALSE),"")</f>
        <v/>
      </c>
      <c r="G68" s="172" t="str">
        <f>IFERROR(VLOOKUP(B68,'⑨2.目標と成果（PR）'!$B$6:$K$25,7,FALSE),"")</f>
        <v/>
      </c>
      <c r="H68" s="800" t="str">
        <f t="shared" si="6"/>
        <v/>
      </c>
      <c r="I68" s="295" t="str">
        <f>IFERROR(VLOOKUP(B68,'⑨2.目標と成果（PR）'!$B$6:$L$25,8,FALSE),"")</f>
        <v/>
      </c>
      <c r="J68" s="295" t="str">
        <f>IFERROR(VLOOKUP(B68,'⑨2.目標と成果（PR）'!$B$6:$L$25,9,FALSE),"")</f>
        <v/>
      </c>
      <c r="K68" s="800" t="str">
        <f t="shared" si="7"/>
        <v/>
      </c>
      <c r="L68" s="295" t="str">
        <f>IFERROR(VLOOKUP(B68,'⑨2.目標と成果（PR）'!$B$6:$L$25,10,FALSE),"")</f>
        <v/>
      </c>
      <c r="M68" s="295" t="str">
        <f>IFERROR(VLOOKUP(B68,'⑨2.目標と成果（PR）'!$B$6:$L$25,11,FALSE),"")</f>
        <v/>
      </c>
      <c r="N68" s="800" t="str">
        <f t="shared" si="8"/>
        <v/>
      </c>
      <c r="O68" s="791"/>
      <c r="P68" s="792"/>
    </row>
    <row r="69" spans="2:25" ht="45" hidden="1" customHeight="1">
      <c r="B69" s="825" t="s">
        <v>651</v>
      </c>
      <c r="C69" s="771" t="str">
        <f>IFERROR(VLOOKUP(B69,'⑨2.目標と成果（PR）'!$B$6:$K$25,2,FALSE),"")</f>
        <v/>
      </c>
      <c r="D69" s="472" t="str">
        <f>IFERROR(VLOOKUP(B69,'⑨2.目標と成果（PR）'!$B$6:$K$25,3,FALSE),"")</f>
        <v/>
      </c>
      <c r="E69" s="827" t="s">
        <v>651</v>
      </c>
      <c r="F69" s="159" t="str">
        <f>IFERROR(VLOOKUP(B69,'⑨2.目標と成果（PR）'!$B$6:$K$25,6,FALSE),"")</f>
        <v/>
      </c>
      <c r="G69" s="172" t="str">
        <f>IFERROR(VLOOKUP(B69,'⑨2.目標と成果（PR）'!$B$6:$K$25,7,FALSE),"")</f>
        <v/>
      </c>
      <c r="H69" s="800" t="str">
        <f t="shared" si="6"/>
        <v/>
      </c>
      <c r="I69" s="295" t="str">
        <f>IFERROR(VLOOKUP(B69,'⑨2.目標と成果（PR）'!$B$6:$L$25,8,FALSE),"")</f>
        <v/>
      </c>
      <c r="J69" s="295" t="str">
        <f>IFERROR(VLOOKUP(B69,'⑨2.目標と成果（PR）'!$B$6:$L$25,9,FALSE),"")</f>
        <v/>
      </c>
      <c r="K69" s="800" t="str">
        <f t="shared" si="7"/>
        <v/>
      </c>
      <c r="L69" s="295" t="str">
        <f>IFERROR(VLOOKUP(B69,'⑨2.目標と成果（PR）'!$B$6:$L$25,10,FALSE),"")</f>
        <v/>
      </c>
      <c r="M69" s="295" t="str">
        <f>IFERROR(VLOOKUP(B69,'⑨2.目標と成果（PR）'!$B$6:$L$25,11,FALSE),"")</f>
        <v/>
      </c>
      <c r="N69" s="800" t="str">
        <f t="shared" si="8"/>
        <v/>
      </c>
      <c r="O69" s="791"/>
      <c r="P69" s="792"/>
    </row>
    <row r="70" spans="2:25" ht="45" hidden="1" customHeight="1">
      <c r="B70" s="825" t="s">
        <v>651</v>
      </c>
      <c r="C70" s="771" t="str">
        <f>IFERROR(VLOOKUP(B70,'⑨2.目標と成果（PR）'!$B$6:$K$25,2,FALSE),"")</f>
        <v/>
      </c>
      <c r="D70" s="472" t="str">
        <f>IFERROR(VLOOKUP(B70,'⑨2.目標と成果（PR）'!$B$6:$K$25,3,FALSE),"")</f>
        <v/>
      </c>
      <c r="E70" s="827" t="s">
        <v>651</v>
      </c>
      <c r="F70" s="159" t="str">
        <f>IFERROR(VLOOKUP(B70,'⑨2.目標と成果（PR）'!$B$6:$K$25,6,FALSE),"")</f>
        <v/>
      </c>
      <c r="G70" s="172" t="str">
        <f>IFERROR(VLOOKUP(B70,'⑨2.目標と成果（PR）'!$B$6:$K$25,7,FALSE),"")</f>
        <v/>
      </c>
      <c r="H70" s="800" t="str">
        <f t="shared" si="6"/>
        <v/>
      </c>
      <c r="I70" s="295" t="str">
        <f>IFERROR(VLOOKUP(B70,'⑨2.目標と成果（PR）'!$B$6:$L$25,8,FALSE),"")</f>
        <v/>
      </c>
      <c r="J70" s="295" t="str">
        <f>IFERROR(VLOOKUP(B70,'⑨2.目標と成果（PR）'!$B$6:$L$25,9,FALSE),"")</f>
        <v/>
      </c>
      <c r="K70" s="800" t="str">
        <f t="shared" si="7"/>
        <v/>
      </c>
      <c r="L70" s="295" t="str">
        <f>IFERROR(VLOOKUP(B70,'⑨2.目標と成果（PR）'!$B$6:$L$25,10,FALSE),"")</f>
        <v/>
      </c>
      <c r="M70" s="295" t="str">
        <f>IFERROR(VLOOKUP(B70,'⑨2.目標と成果（PR）'!$B$6:$L$25,11,FALSE),"")</f>
        <v/>
      </c>
      <c r="N70" s="800" t="str">
        <f t="shared" si="8"/>
        <v/>
      </c>
      <c r="O70" s="791"/>
      <c r="P70" s="792"/>
    </row>
    <row r="71" spans="2:25" ht="45" hidden="1" customHeight="1">
      <c r="B71" s="825" t="s">
        <v>651</v>
      </c>
      <c r="C71" s="771" t="str">
        <f>IFERROR(VLOOKUP(B71,'⑨2.目標と成果（PR）'!$B$6:$K$25,2,FALSE),"")</f>
        <v/>
      </c>
      <c r="D71" s="472" t="str">
        <f>IFERROR(VLOOKUP(B71,'⑨2.目標と成果（PR）'!$B$6:$K$25,3,FALSE),"")</f>
        <v/>
      </c>
      <c r="E71" s="827" t="s">
        <v>651</v>
      </c>
      <c r="F71" s="159" t="str">
        <f>IFERROR(VLOOKUP(B71,'⑨2.目標と成果（PR）'!$B$6:$K$25,6,FALSE),"")</f>
        <v/>
      </c>
      <c r="G71" s="172" t="str">
        <f>IFERROR(VLOOKUP(B71,'⑨2.目標と成果（PR）'!$B$6:$K$25,7,FALSE),"")</f>
        <v/>
      </c>
      <c r="H71" s="800" t="str">
        <f t="shared" si="6"/>
        <v/>
      </c>
      <c r="I71" s="295" t="str">
        <f>IFERROR(VLOOKUP(B71,'⑨2.目標と成果（PR）'!$B$6:$L$25,8,FALSE),"")</f>
        <v/>
      </c>
      <c r="J71" s="295" t="str">
        <f>IFERROR(VLOOKUP(B71,'⑨2.目標と成果（PR）'!$B$6:$L$25,9,FALSE),"")</f>
        <v/>
      </c>
      <c r="K71" s="800" t="str">
        <f t="shared" si="7"/>
        <v/>
      </c>
      <c r="L71" s="295" t="str">
        <f>IFERROR(VLOOKUP(B71,'⑨2.目標と成果（PR）'!$B$6:$L$25,10,FALSE),"")</f>
        <v/>
      </c>
      <c r="M71" s="295" t="str">
        <f>IFERROR(VLOOKUP(B71,'⑨2.目標と成果（PR）'!$B$6:$L$25,11,FALSE),"")</f>
        <v/>
      </c>
      <c r="N71" s="800" t="str">
        <f t="shared" si="8"/>
        <v/>
      </c>
      <c r="O71" s="791"/>
      <c r="P71" s="792"/>
    </row>
    <row r="72" spans="2:25" ht="45" hidden="1" customHeight="1">
      <c r="B72" s="825" t="s">
        <v>651</v>
      </c>
      <c r="C72" s="771" t="str">
        <f>IFERROR(VLOOKUP(B72,'⑨2.目標と成果（PR）'!$B$6:$K$25,2,FALSE),"")</f>
        <v/>
      </c>
      <c r="D72" s="472" t="str">
        <f>IFERROR(VLOOKUP(B72,'⑨2.目標と成果（PR）'!$B$6:$K$25,3,FALSE),"")</f>
        <v/>
      </c>
      <c r="E72" s="827" t="s">
        <v>651</v>
      </c>
      <c r="F72" s="159" t="str">
        <f>IFERROR(VLOOKUP(B72,'⑨2.目標と成果（PR）'!$B$6:$K$25,6,FALSE),"")</f>
        <v/>
      </c>
      <c r="G72" s="172" t="str">
        <f>IFERROR(VLOOKUP(B72,'⑨2.目標と成果（PR）'!$B$6:$K$25,7,FALSE),"")</f>
        <v/>
      </c>
      <c r="H72" s="800" t="str">
        <f t="shared" si="6"/>
        <v/>
      </c>
      <c r="I72" s="295" t="str">
        <f>IFERROR(VLOOKUP(B72,'⑨2.目標と成果（PR）'!$B$6:$L$25,8,FALSE),"")</f>
        <v/>
      </c>
      <c r="J72" s="295" t="str">
        <f>IFERROR(VLOOKUP(B72,'⑨2.目標と成果（PR）'!$B$6:$L$25,9,FALSE),"")</f>
        <v/>
      </c>
      <c r="K72" s="800" t="str">
        <f t="shared" si="7"/>
        <v/>
      </c>
      <c r="L72" s="295" t="str">
        <f>IFERROR(VLOOKUP(B72,'⑨2.目標と成果（PR）'!$B$6:$L$25,10,FALSE),"")</f>
        <v/>
      </c>
      <c r="M72" s="295" t="str">
        <f>IFERROR(VLOOKUP(B72,'⑨2.目標と成果（PR）'!$B$6:$L$25,11,FALSE),"")</f>
        <v/>
      </c>
      <c r="N72" s="800" t="str">
        <f t="shared" si="8"/>
        <v/>
      </c>
      <c r="O72" s="791"/>
      <c r="P72" s="792"/>
    </row>
    <row r="73" spans="2:25" ht="45" hidden="1" customHeight="1">
      <c r="B73" s="825" t="s">
        <v>651</v>
      </c>
      <c r="C73" s="771" t="str">
        <f>IFERROR(VLOOKUP(B73,'⑨2.目標と成果（PR）'!$B$6:$K$25,2,FALSE),"")</f>
        <v/>
      </c>
      <c r="D73" s="472" t="str">
        <f>IFERROR(VLOOKUP(B73,'⑨2.目標と成果（PR）'!$B$6:$K$25,3,FALSE),"")</f>
        <v/>
      </c>
      <c r="E73" s="827" t="s">
        <v>651</v>
      </c>
      <c r="F73" s="159" t="str">
        <f>IFERROR(VLOOKUP(B73,'⑨2.目標と成果（PR）'!$B$6:$K$25,6,FALSE),"")</f>
        <v/>
      </c>
      <c r="G73" s="172" t="str">
        <f>IFERROR(VLOOKUP(B73,'⑨2.目標と成果（PR）'!$B$6:$K$25,7,FALSE),"")</f>
        <v/>
      </c>
      <c r="H73" s="800" t="str">
        <f t="shared" si="6"/>
        <v/>
      </c>
      <c r="I73" s="295" t="str">
        <f>IFERROR(VLOOKUP(B73,'⑨2.目標と成果（PR）'!$B$6:$L$25,8,FALSE),"")</f>
        <v/>
      </c>
      <c r="J73" s="295" t="str">
        <f>IFERROR(VLOOKUP(B73,'⑨2.目標と成果（PR）'!$B$6:$L$25,9,FALSE),"")</f>
        <v/>
      </c>
      <c r="K73" s="800" t="str">
        <f t="shared" si="7"/>
        <v/>
      </c>
      <c r="L73" s="295" t="str">
        <f>IFERROR(VLOOKUP(B73,'⑨2.目標と成果（PR）'!$B$6:$L$25,10,FALSE),"")</f>
        <v/>
      </c>
      <c r="M73" s="295" t="str">
        <f>IFERROR(VLOOKUP(B73,'⑨2.目標と成果（PR）'!$B$6:$L$25,11,FALSE),"")</f>
        <v/>
      </c>
      <c r="N73" s="800" t="str">
        <f t="shared" si="8"/>
        <v/>
      </c>
      <c r="O73" s="791"/>
      <c r="P73" s="792"/>
    </row>
    <row r="74" spans="2:25" ht="45" hidden="1" customHeight="1">
      <c r="B74" s="825" t="s">
        <v>651</v>
      </c>
      <c r="C74" s="771" t="str">
        <f>IFERROR(VLOOKUP(B74,'⑨2.目標と成果（PR）'!$B$6:$K$25,2,FALSE),"")</f>
        <v/>
      </c>
      <c r="D74" s="472" t="str">
        <f>IFERROR(VLOOKUP(B74,'⑨2.目標と成果（PR）'!$B$6:$K$25,3,FALSE),"")</f>
        <v/>
      </c>
      <c r="E74" s="827" t="s">
        <v>651</v>
      </c>
      <c r="F74" s="159" t="str">
        <f>IFERROR(VLOOKUP(B74,'⑨2.目標と成果（PR）'!$B$6:$K$25,6,FALSE),"")</f>
        <v/>
      </c>
      <c r="G74" s="172" t="str">
        <f>IFERROR(VLOOKUP(B74,'⑨2.目標と成果（PR）'!$B$6:$K$25,7,FALSE),"")</f>
        <v/>
      </c>
      <c r="H74" s="800" t="str">
        <f t="shared" si="6"/>
        <v/>
      </c>
      <c r="I74" s="295" t="str">
        <f>IFERROR(VLOOKUP(B74,'⑨2.目標と成果（PR）'!$B$6:$L$25,8,FALSE),"")</f>
        <v/>
      </c>
      <c r="J74" s="295" t="str">
        <f>IFERROR(VLOOKUP(B74,'⑨2.目標と成果（PR）'!$B$6:$L$25,9,FALSE),"")</f>
        <v/>
      </c>
      <c r="K74" s="800" t="str">
        <f t="shared" si="7"/>
        <v/>
      </c>
      <c r="L74" s="295" t="str">
        <f>IFERROR(VLOOKUP(B74,'⑨2.目標と成果（PR）'!$B$6:$L$25,10,FALSE),"")</f>
        <v/>
      </c>
      <c r="M74" s="295" t="str">
        <f>IFERROR(VLOOKUP(B74,'⑨2.目標と成果（PR）'!$B$6:$L$25,11,FALSE),"")</f>
        <v/>
      </c>
      <c r="N74" s="800" t="str">
        <f t="shared" si="8"/>
        <v/>
      </c>
      <c r="O74" s="791"/>
      <c r="P74" s="792"/>
    </row>
    <row r="75" spans="2:25" ht="45" hidden="1" customHeight="1" thickBot="1">
      <c r="B75" s="826" t="s">
        <v>651</v>
      </c>
      <c r="C75" s="774" t="str">
        <f>IFERROR(VLOOKUP(B75,'⑨2.目標と成果（PR）'!$B$6:$K$25,2,FALSE),"")</f>
        <v/>
      </c>
      <c r="D75" s="474" t="str">
        <f>IFERROR(VLOOKUP(B75,'⑨2.目標と成果（PR）'!$B$6:$K$25,3,FALSE),"")</f>
        <v/>
      </c>
      <c r="E75" s="828" t="s">
        <v>651</v>
      </c>
      <c r="F75" s="821" t="str">
        <f>IFERROR(VLOOKUP(B75,'⑨2.目標と成果（PR）'!$B$6:$K$25,6,FALSE),"")</f>
        <v/>
      </c>
      <c r="G75" s="896" t="str">
        <f>IFERROR(VLOOKUP(B75,'⑨2.目標と成果（PR）'!$B$6:$K$25,7,FALSE),"")</f>
        <v/>
      </c>
      <c r="H75" s="801" t="str">
        <f t="shared" si="6"/>
        <v/>
      </c>
      <c r="I75" s="793" t="str">
        <f>IFERROR(VLOOKUP(B75,'⑨2.目標と成果（PR）'!$B$6:$L$25,8,FALSE),"")</f>
        <v/>
      </c>
      <c r="J75" s="793" t="str">
        <f>IFERROR(VLOOKUP(B75,'⑨2.目標と成果（PR）'!$B$6:$L$25,9,FALSE),"")</f>
        <v/>
      </c>
      <c r="K75" s="801" t="str">
        <f t="shared" si="7"/>
        <v/>
      </c>
      <c r="L75" s="793" t="str">
        <f>IFERROR(VLOOKUP(B75,'⑨2.目標と成果（PR）'!$B$6:$L$25,10,FALSE),"")</f>
        <v/>
      </c>
      <c r="M75" s="793" t="str">
        <f>IFERROR(VLOOKUP(B75,'⑨2.目標と成果（PR）'!$B$6:$L$25,11,FALSE),"")</f>
        <v/>
      </c>
      <c r="N75" s="801" t="str">
        <f t="shared" si="8"/>
        <v/>
      </c>
      <c r="O75" s="794"/>
      <c r="P75" s="795"/>
    </row>
    <row r="76" spans="2:25" s="121" customFormat="1" ht="17.25" customHeight="1">
      <c r="B76" s="224" t="s">
        <v>157</v>
      </c>
      <c r="C76" s="169" t="s">
        <v>698</v>
      </c>
      <c r="D76" s="169"/>
      <c r="X76" s="150"/>
      <c r="Y76" s="150"/>
    </row>
    <row r="77" spans="2:25" s="121" customFormat="1" ht="17.25" customHeight="1">
      <c r="B77" s="224"/>
      <c r="C77" s="169" t="s">
        <v>699</v>
      </c>
      <c r="D77" s="169"/>
      <c r="X77" s="150"/>
      <c r="Y77" s="306"/>
    </row>
    <row r="78" spans="2:25" s="121" customFormat="1" ht="17.25" customHeight="1">
      <c r="B78" s="224"/>
      <c r="C78" s="169"/>
      <c r="D78" s="169"/>
      <c r="X78" s="150"/>
      <c r="Y78" s="150"/>
    </row>
    <row r="79" spans="2:25" s="121" customFormat="1" ht="17.25" customHeight="1">
      <c r="B79" s="224"/>
      <c r="C79" s="169"/>
      <c r="D79" s="169"/>
      <c r="X79" s="150"/>
      <c r="Y79" s="150"/>
    </row>
    <row r="80" spans="2:25">
      <c r="B80" s="168"/>
      <c r="C80" s="306"/>
      <c r="D80" s="306"/>
    </row>
    <row r="81" spans="25:25">
      <c r="Y81" s="306"/>
    </row>
  </sheetData>
  <sheetProtection algorithmName="SHA-512" hashValue="QBic3uqUEC7Jl5oRxiFxJ1DbXFioEK9d+3LJfSfQ80b0ozbmgMS+Ugj+DqQ8dofOXQfMHTpD5RA4SFNYkpeQxQ==" saltValue="GHjoVEWXUOT0fRBWSAn46g==" spinCount="100000" sheet="1" formatCells="0" formatColumns="0" formatRows="0"/>
  <mergeCells count="9">
    <mergeCell ref="B3:B4"/>
    <mergeCell ref="F3:H3"/>
    <mergeCell ref="I3:K3"/>
    <mergeCell ref="L3:N3"/>
    <mergeCell ref="P3:P4"/>
    <mergeCell ref="C3:C4"/>
    <mergeCell ref="D3:D4"/>
    <mergeCell ref="E3:E4"/>
    <mergeCell ref="O3:O4"/>
  </mergeCells>
  <phoneticPr fontId="1"/>
  <conditionalFormatting sqref="B6:B75">
    <cfRule type="containsText" dxfId="18" priority="4" operator="containsText" text="選択">
      <formula>NOT(ISERROR(SEARCH("選択",B6)))</formula>
    </cfRule>
  </conditionalFormatting>
  <conditionalFormatting sqref="E6:E75">
    <cfRule type="containsText" dxfId="17" priority="3" operator="containsText" text="選択">
      <formula>NOT(ISERROR(SEARCH("選択",E6)))</formula>
    </cfRule>
  </conditionalFormatting>
  <conditionalFormatting sqref="F2:M2">
    <cfRule type="containsText" dxfId="16" priority="1" operator="containsText" text="OK">
      <formula>NOT(ISERROR(SEARCH("OK",F2)))</formula>
    </cfRule>
    <cfRule type="containsText" dxfId="15" priority="2" operator="containsText" text="不一致">
      <formula>NOT(ISERROR(SEARCH("不一致",F2)))</formula>
    </cfRule>
  </conditionalFormatting>
  <dataValidations count="5">
    <dataValidation imeMode="off" operator="lessThan" allowBlank="1" showInputMessage="1" showErrorMessage="1" errorTitle="入力不要です。" error="[キャンセル]をクリックしてください。" sqref="C5" xr:uid="{00000000-0002-0000-3E00-000000000000}"/>
    <dataValidation type="whole" imeMode="off" operator="lessThan" allowBlank="1" showInputMessage="1" showErrorMessage="1" errorTitle="入力不要です。" error="[キャンセル]をクリックしてください。" sqref="B5 D5:E5" xr:uid="{00000000-0002-0000-3E00-000001000000}">
      <formula1>0</formula1>
    </dataValidation>
    <dataValidation type="list" allowBlank="1" showInputMessage="1" showErrorMessage="1" sqref="B6:B75" xr:uid="{00000000-0002-0000-3E00-000002000000}">
      <formula1>$X$4:$X$24</formula1>
    </dataValidation>
    <dataValidation allowBlank="1" showInputMessage="1" showErrorMessage="1" promptTitle="入力の注意" prompt="１活動に複数の品目を計上している場合、品目別に実績の報告が必要になります。_x000a_（重点品目以外はその他で合算してください）_x000a_品目別に分解する場合、この計算式を消して直接入力してください。" sqref="F6:G6 I6:J6 L6:M6" xr:uid="{00000000-0002-0000-3E00-000003000000}"/>
    <dataValidation type="list" allowBlank="1" showInputMessage="1" showErrorMessage="1" sqref="E6:E75" xr:uid="{00000000-0002-0000-3E00-000004000000}">
      <formula1>$Y$4:$Y$30</formula1>
    </dataValidation>
  </dataValidations>
  <pageMargins left="0.59055118110236227" right="0.39370078740157483" top="0.74803149606299213" bottom="0.31496062992125984" header="0.31496062992125984" footer="0.15748031496062992"/>
  <pageSetup paperSize="9" scale="75" fitToHeight="0" orientation="landscape" r:id="rId1"/>
  <headerFooter>
    <oddHeader>&amp;L様式９（関係書類3）</oddHeader>
    <oddFooter xml:space="preserve">&amp;C&amp;"ＭＳ Ｐゴシック,標準"&amp;10&amp;P / &amp;N </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F0"/>
    <pageSetUpPr fitToPage="1"/>
  </sheetPr>
  <dimension ref="A1:Y100"/>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40.08203125" style="150" customWidth="1"/>
    <col min="4" max="5" width="14.58203125" style="150" customWidth="1"/>
    <col min="6" max="7" width="13.08203125" style="150" customWidth="1"/>
    <col min="8" max="8" width="10" style="150" customWidth="1"/>
    <col min="9" max="10" width="13.08203125" style="150" hidden="1" customWidth="1"/>
    <col min="11" max="11" width="10" style="150" hidden="1" customWidth="1"/>
    <col min="12" max="13" width="13.08203125" style="150" hidden="1" customWidth="1"/>
    <col min="14" max="14" width="10" style="150" hidden="1" customWidth="1"/>
    <col min="15" max="16" width="25.58203125" style="150" customWidth="1"/>
    <col min="17" max="17" width="1.58203125" style="150" customWidth="1"/>
    <col min="18" max="23" width="9" style="150"/>
    <col min="24" max="25" width="9" style="150" hidden="1" customWidth="1"/>
    <col min="26" max="16384" width="9" style="150"/>
  </cols>
  <sheetData>
    <row r="1" spans="1:25" ht="8.25" customHeight="1">
      <c r="C1" s="212"/>
      <c r="D1" s="212"/>
      <c r="E1" s="212"/>
      <c r="F1" s="212"/>
      <c r="G1" s="212"/>
      <c r="H1" s="212"/>
      <c r="I1" s="212"/>
      <c r="J1" s="212"/>
      <c r="K1" s="212"/>
      <c r="L1" s="212"/>
      <c r="M1" s="212"/>
      <c r="N1" s="212"/>
      <c r="O1" s="212"/>
      <c r="P1" s="212"/>
    </row>
    <row r="2" spans="1:25" ht="16.5" customHeight="1" thickBot="1">
      <c r="B2" s="871" t="s">
        <v>700</v>
      </c>
      <c r="E2" s="213"/>
      <c r="F2" s="824" t="str">
        <f>IF(F5='⑨2.目標と成果（販促）'!G5,"OK","⑨2と不一致です")</f>
        <v>OK</v>
      </c>
      <c r="G2" s="213" t="str">
        <f>IF(G5='⑨2.目標と成果（販促）'!H5,"OK","⑨2と不一致です")</f>
        <v>OK</v>
      </c>
      <c r="H2" s="213"/>
      <c r="I2" s="213" t="str">
        <f>IF(I5='⑨2.目標と成果（販促）'!I5,"OK","⑨2と不一致です")</f>
        <v>OK</v>
      </c>
      <c r="J2" s="213" t="str">
        <f>IF(J5='⑨2.目標と成果（販促）'!J5,"OK","⑨2と不一致です")</f>
        <v>OK</v>
      </c>
      <c r="K2" s="213"/>
      <c r="L2" s="213" t="str">
        <f>IF(L5='⑨2.目標と成果（販促）'!K5,"OK","⑨2と不一致です")</f>
        <v>OK</v>
      </c>
      <c r="M2" s="213" t="str">
        <f>IF(M5='⑨2.目標と成果（販促）'!L5,"OK","⑨2と不一致です")</f>
        <v>OK</v>
      </c>
      <c r="N2" s="213"/>
      <c r="O2" s="213"/>
      <c r="P2" s="752" t="s">
        <v>440</v>
      </c>
      <c r="Q2" s="213"/>
      <c r="T2" s="213"/>
    </row>
    <row r="3" spans="1:25" ht="19.5" customHeight="1">
      <c r="A3" s="150" t="s">
        <v>523</v>
      </c>
      <c r="B3" s="1074" t="s">
        <v>119</v>
      </c>
      <c r="C3" s="1655" t="s">
        <v>99</v>
      </c>
      <c r="D3" s="1655" t="s">
        <v>586</v>
      </c>
      <c r="E3" s="1655" t="s">
        <v>102</v>
      </c>
      <c r="F3" s="1661" t="s">
        <v>526</v>
      </c>
      <c r="G3" s="1662"/>
      <c r="H3" s="1128"/>
      <c r="I3" s="1554" t="s">
        <v>636</v>
      </c>
      <c r="J3" s="1555"/>
      <c r="K3" s="1556"/>
      <c r="L3" s="1554" t="s">
        <v>637</v>
      </c>
      <c r="M3" s="1555"/>
      <c r="N3" s="1556"/>
      <c r="O3" s="1068" t="s">
        <v>647</v>
      </c>
      <c r="P3" s="1663" t="s">
        <v>648</v>
      </c>
    </row>
    <row r="4" spans="1:25" ht="27.75" customHeight="1" thickBot="1">
      <c r="B4" s="1081"/>
      <c r="C4" s="1660"/>
      <c r="D4" s="1660"/>
      <c r="E4" s="1660"/>
      <c r="F4" s="786" t="s">
        <v>638</v>
      </c>
      <c r="G4" s="786" t="s">
        <v>639</v>
      </c>
      <c r="H4" s="787" t="s">
        <v>649</v>
      </c>
      <c r="I4" s="786" t="s">
        <v>638</v>
      </c>
      <c r="J4" s="786" t="s">
        <v>639</v>
      </c>
      <c r="K4" s="787" t="s">
        <v>649</v>
      </c>
      <c r="L4" s="786" t="s">
        <v>638</v>
      </c>
      <c r="M4" s="786" t="s">
        <v>639</v>
      </c>
      <c r="N4" s="787" t="s">
        <v>649</v>
      </c>
      <c r="O4" s="1069"/>
      <c r="P4" s="1664"/>
      <c r="R4" s="183" t="s">
        <v>650</v>
      </c>
      <c r="X4" s="150" t="s">
        <v>651</v>
      </c>
      <c r="Y4" s="150" t="s">
        <v>651</v>
      </c>
    </row>
    <row r="5" spans="1:25" ht="45" customHeight="1" thickBot="1">
      <c r="B5" s="755"/>
      <c r="C5" s="756" t="s">
        <v>443</v>
      </c>
      <c r="D5" s="757"/>
      <c r="E5" s="757"/>
      <c r="F5" s="804" t="str">
        <f>IF(SUM(F6:F95)=0,"",SUM(F6:F95))</f>
        <v/>
      </c>
      <c r="G5" s="804" t="str">
        <f>IF(SUM(G6:G95)=0,"",SUM(G6:G95))</f>
        <v/>
      </c>
      <c r="H5" s="797" t="str">
        <f>IF(G5="","",G5/F5)</f>
        <v/>
      </c>
      <c r="I5" s="798" t="str">
        <f>IF(SUM(I6:I95)=0,"",SUM(I6:I95))</f>
        <v/>
      </c>
      <c r="J5" s="798" t="str">
        <f>IF(SUM(J6:J95)=0,"",SUM(J6:J95))</f>
        <v/>
      </c>
      <c r="K5" s="797" t="str">
        <f>IF(J5="","",J5/I5)</f>
        <v/>
      </c>
      <c r="L5" s="798" t="str">
        <f>IF(SUM(L6:L95)=0,"",SUM(L6:L95))</f>
        <v/>
      </c>
      <c r="M5" s="798" t="str">
        <f>IF(SUM(M6:M95)=0,"",SUM(M6:M95))</f>
        <v/>
      </c>
      <c r="N5" s="797" t="str">
        <f>IF(M5="","",M5/L5)</f>
        <v/>
      </c>
      <c r="O5" s="802"/>
      <c r="P5" s="803"/>
      <c r="R5" s="183" t="s">
        <v>652</v>
      </c>
      <c r="X5" s="150" t="s">
        <v>701</v>
      </c>
      <c r="Y5" s="150" t="s">
        <v>654</v>
      </c>
    </row>
    <row r="6" spans="1:25" ht="45" customHeight="1" thickTop="1">
      <c r="B6" s="825" t="s">
        <v>651</v>
      </c>
      <c r="C6" s="771" t="str">
        <f>IFERROR(VLOOKUP(B6,'⑨2.目標と成果（販促）'!$B$6:$L$55,2,FALSE),"")</f>
        <v/>
      </c>
      <c r="D6" s="472" t="str">
        <f>IFERROR(VLOOKUP(B6,'⑨2.目標と成果（販促）'!$B$6:$L$55,3,FALSE),"")</f>
        <v/>
      </c>
      <c r="E6" s="827" t="s">
        <v>651</v>
      </c>
      <c r="F6" s="820" t="str">
        <f>IFERROR(VLOOKUP(B6,'⑨2.目標と成果（販促）'!$B$6:$L$55,6,FALSE),"")</f>
        <v/>
      </c>
      <c r="G6" s="820" t="str">
        <f>IFERROR(VLOOKUP(B6,'⑨2.目標と成果（販促）'!$B$6:$L$55,7,FALSE),"")</f>
        <v/>
      </c>
      <c r="H6" s="799" t="str">
        <f t="shared" ref="H6:H25" si="0">IF(G6="","",G6/F6)</f>
        <v/>
      </c>
      <c r="I6" s="790" t="str">
        <f>IFERROR(VLOOKUP(B6,'⑨2.目標と成果（販促）'!$B$6:$L$55,8,FALSE),"")</f>
        <v/>
      </c>
      <c r="J6" s="790" t="str">
        <f>IFERROR(VLOOKUP(B6,'⑨2.目標と成果（販促）'!$B$6:$L$55,9,FALSE),"")</f>
        <v/>
      </c>
      <c r="K6" s="799" t="str">
        <f t="shared" ref="K6:K25" si="1">IF(J6="","",J6/I6)</f>
        <v/>
      </c>
      <c r="L6" s="790" t="str">
        <f>IFERROR(VLOOKUP(B6,'⑨2.目標と成果（販促）'!$B$6:$L$55,10,FALSE),"")</f>
        <v/>
      </c>
      <c r="M6" s="790" t="str">
        <f>IFERROR(VLOOKUP(B6,'⑨2.目標と成果（販促）'!$B$6:$L$55,11,FALSE),"")</f>
        <v/>
      </c>
      <c r="N6" s="799" t="str">
        <f t="shared" ref="N6:N25" si="2">IF(M6="","",M6/L6)</f>
        <v/>
      </c>
      <c r="O6" s="791"/>
      <c r="P6" s="792"/>
      <c r="X6" s="150" t="s">
        <v>702</v>
      </c>
      <c r="Y6" s="150" t="s">
        <v>656</v>
      </c>
    </row>
    <row r="7" spans="1:25" ht="45" customHeight="1">
      <c r="B7" s="825" t="s">
        <v>651</v>
      </c>
      <c r="C7" s="771" t="str">
        <f>IFERROR(VLOOKUP(B7,'⑨2.目標と成果（販促）'!$B$6:$L$55,2,FALSE),"")</f>
        <v/>
      </c>
      <c r="D7" s="472" t="str">
        <f>IFERROR(VLOOKUP(B7,'⑨2.目標と成果（販促）'!$B$6:$L$55,3,FALSE),"")</f>
        <v/>
      </c>
      <c r="E7" s="827" t="s">
        <v>651</v>
      </c>
      <c r="F7" s="159" t="str">
        <f>IFERROR(VLOOKUP(B7,'⑨2.目標と成果（販促）'!$B$6:$L$55,6,FALSE),"")</f>
        <v/>
      </c>
      <c r="G7" s="159" t="str">
        <f>IFERROR(VLOOKUP(B7,'⑨2.目標と成果（販促）'!$B$6:$L$55,7,FALSE),"")</f>
        <v/>
      </c>
      <c r="H7" s="800" t="str">
        <f t="shared" si="0"/>
        <v/>
      </c>
      <c r="I7" s="295" t="str">
        <f>IFERROR(VLOOKUP(B7,'⑨2.目標と成果（販促）'!$B$6:$L$55,8,FALSE),"")</f>
        <v/>
      </c>
      <c r="J7" s="295" t="str">
        <f>IFERROR(VLOOKUP(B7,'⑨2.目標と成果（販促）'!$B$6:$L$55,9,FALSE),"")</f>
        <v/>
      </c>
      <c r="K7" s="800" t="str">
        <f t="shared" si="1"/>
        <v/>
      </c>
      <c r="L7" s="295" t="str">
        <f>IFERROR(VLOOKUP(B7,'⑨2.目標と成果（販促）'!$B$6:$L$55,10,FALSE),"")</f>
        <v/>
      </c>
      <c r="M7" s="295" t="str">
        <f>IFERROR(VLOOKUP(B7,'⑨2.目標と成果（販促）'!$B$6:$L$55,11,FALSE),"")</f>
        <v/>
      </c>
      <c r="N7" s="800" t="str">
        <f t="shared" si="2"/>
        <v/>
      </c>
      <c r="O7" s="791"/>
      <c r="P7" s="792"/>
      <c r="X7" s="150" t="s">
        <v>703</v>
      </c>
      <c r="Y7" s="150" t="s">
        <v>658</v>
      </c>
    </row>
    <row r="8" spans="1:25" ht="45" customHeight="1">
      <c r="B8" s="825" t="s">
        <v>651</v>
      </c>
      <c r="C8" s="771" t="str">
        <f>IFERROR(VLOOKUP(B8,'⑨2.目標と成果（販促）'!$B$6:$L$55,2,FALSE),"")</f>
        <v/>
      </c>
      <c r="D8" s="472" t="str">
        <f>IFERROR(VLOOKUP(B8,'⑨2.目標と成果（販促）'!$B$6:$L$55,3,FALSE),"")</f>
        <v/>
      </c>
      <c r="E8" s="827" t="s">
        <v>651</v>
      </c>
      <c r="F8" s="159" t="str">
        <f>IFERROR(VLOOKUP(B8,'⑨2.目標と成果（販促）'!$B$6:$L$55,6,FALSE),"")</f>
        <v/>
      </c>
      <c r="G8" s="159" t="str">
        <f>IFERROR(VLOOKUP(B8,'⑨2.目標と成果（販促）'!$B$6:$L$55,7,FALSE),"")</f>
        <v/>
      </c>
      <c r="H8" s="800" t="str">
        <f t="shared" si="0"/>
        <v/>
      </c>
      <c r="I8" s="295" t="str">
        <f>IFERROR(VLOOKUP(B8,'⑨2.目標と成果（販促）'!$B$6:$L$55,8,FALSE),"")</f>
        <v/>
      </c>
      <c r="J8" s="295" t="str">
        <f>IFERROR(VLOOKUP(B8,'⑨2.目標と成果（販促）'!$B$6:$L$55,9,FALSE),"")</f>
        <v/>
      </c>
      <c r="K8" s="800" t="str">
        <f t="shared" si="1"/>
        <v/>
      </c>
      <c r="L8" s="295" t="str">
        <f>IFERROR(VLOOKUP(B8,'⑨2.目標と成果（販促）'!$B$6:$L$55,10,FALSE),"")</f>
        <v/>
      </c>
      <c r="M8" s="295" t="str">
        <f>IFERROR(VLOOKUP(B8,'⑨2.目標と成果（販促）'!$B$6:$L$55,11,FALSE),"")</f>
        <v/>
      </c>
      <c r="N8" s="800" t="str">
        <f t="shared" si="2"/>
        <v/>
      </c>
      <c r="O8" s="791"/>
      <c r="P8" s="792"/>
      <c r="X8" s="150" t="s">
        <v>704</v>
      </c>
      <c r="Y8" s="150" t="s">
        <v>660</v>
      </c>
    </row>
    <row r="9" spans="1:25" ht="45" customHeight="1">
      <c r="B9" s="825" t="s">
        <v>651</v>
      </c>
      <c r="C9" s="771" t="str">
        <f>IFERROR(VLOOKUP(B9,'⑨2.目標と成果（販促）'!$B$6:$L$55,2,FALSE),"")</f>
        <v/>
      </c>
      <c r="D9" s="472" t="str">
        <f>IFERROR(VLOOKUP(B9,'⑨2.目標と成果（販促）'!$B$6:$L$55,3,FALSE),"")</f>
        <v/>
      </c>
      <c r="E9" s="827" t="s">
        <v>651</v>
      </c>
      <c r="F9" s="159" t="str">
        <f>IFERROR(VLOOKUP(B9,'⑨2.目標と成果（販促）'!$B$6:$L$55,6,FALSE),"")</f>
        <v/>
      </c>
      <c r="G9" s="159" t="str">
        <f>IFERROR(VLOOKUP(B9,'⑨2.目標と成果（販促）'!$B$6:$L$55,7,FALSE),"")</f>
        <v/>
      </c>
      <c r="H9" s="800" t="str">
        <f t="shared" si="0"/>
        <v/>
      </c>
      <c r="I9" s="295" t="str">
        <f>IFERROR(VLOOKUP(B9,'⑨2.目標と成果（販促）'!$B$6:$L$55,8,FALSE),"")</f>
        <v/>
      </c>
      <c r="J9" s="295" t="str">
        <f>IFERROR(VLOOKUP(B9,'⑨2.目標と成果（販促）'!$B$6:$L$55,9,FALSE),"")</f>
        <v/>
      </c>
      <c r="K9" s="800" t="str">
        <f t="shared" si="1"/>
        <v/>
      </c>
      <c r="L9" s="295" t="str">
        <f>IFERROR(VLOOKUP(B9,'⑨2.目標と成果（販促）'!$B$6:$L$55,10,FALSE),"")</f>
        <v/>
      </c>
      <c r="M9" s="295" t="str">
        <f>IFERROR(VLOOKUP(B9,'⑨2.目標と成果（販促）'!$B$6:$L$55,11,FALSE),"")</f>
        <v/>
      </c>
      <c r="N9" s="800" t="str">
        <f t="shared" si="2"/>
        <v/>
      </c>
      <c r="O9" s="791"/>
      <c r="P9" s="792"/>
      <c r="X9" s="150" t="s">
        <v>705</v>
      </c>
      <c r="Y9" s="150" t="s">
        <v>662</v>
      </c>
    </row>
    <row r="10" spans="1:25" ht="45" customHeight="1">
      <c r="B10" s="825" t="s">
        <v>651</v>
      </c>
      <c r="C10" s="771" t="str">
        <f>IFERROR(VLOOKUP(B10,'⑨2.目標と成果（販促）'!$B$6:$L$55,2,FALSE),"")</f>
        <v/>
      </c>
      <c r="D10" s="472" t="str">
        <f>IFERROR(VLOOKUP(B10,'⑨2.目標と成果（販促）'!$B$6:$L$55,3,FALSE),"")</f>
        <v/>
      </c>
      <c r="E10" s="827" t="s">
        <v>651</v>
      </c>
      <c r="F10" s="159" t="str">
        <f>IFERROR(VLOOKUP(B10,'⑨2.目標と成果（販促）'!$B$6:$L$55,6,FALSE),"")</f>
        <v/>
      </c>
      <c r="G10" s="159" t="str">
        <f>IFERROR(VLOOKUP(B10,'⑨2.目標と成果（販促）'!$B$6:$L$55,7,FALSE),"")</f>
        <v/>
      </c>
      <c r="H10" s="800" t="str">
        <f t="shared" si="0"/>
        <v/>
      </c>
      <c r="I10" s="295" t="str">
        <f>IFERROR(VLOOKUP(B10,'⑨2.目標と成果（販促）'!$B$6:$L$55,8,FALSE),"")</f>
        <v/>
      </c>
      <c r="J10" s="295" t="str">
        <f>IFERROR(VLOOKUP(B10,'⑨2.目標と成果（販促）'!$B$6:$L$55,9,FALSE),"")</f>
        <v/>
      </c>
      <c r="K10" s="800" t="str">
        <f t="shared" si="1"/>
        <v/>
      </c>
      <c r="L10" s="295" t="str">
        <f>IFERROR(VLOOKUP(B10,'⑨2.目標と成果（販促）'!$B$6:$L$55,10,FALSE),"")</f>
        <v/>
      </c>
      <c r="M10" s="295" t="str">
        <f>IFERROR(VLOOKUP(B10,'⑨2.目標と成果（販促）'!$B$6:$L$55,11,FALSE),"")</f>
        <v/>
      </c>
      <c r="N10" s="800" t="str">
        <f t="shared" si="2"/>
        <v/>
      </c>
      <c r="O10" s="791"/>
      <c r="P10" s="792"/>
      <c r="X10" s="150" t="s">
        <v>706</v>
      </c>
      <c r="Y10" s="150" t="s">
        <v>664</v>
      </c>
    </row>
    <row r="11" spans="1:25" ht="45" customHeight="1">
      <c r="B11" s="825" t="s">
        <v>651</v>
      </c>
      <c r="C11" s="771" t="str">
        <f>IFERROR(VLOOKUP(B11,'⑨2.目標と成果（販促）'!$B$6:$L$55,2,FALSE),"")</f>
        <v/>
      </c>
      <c r="D11" s="472" t="str">
        <f>IFERROR(VLOOKUP(B11,'⑨2.目標と成果（販促）'!$B$6:$L$55,3,FALSE),"")</f>
        <v/>
      </c>
      <c r="E11" s="827" t="s">
        <v>651</v>
      </c>
      <c r="F11" s="159" t="str">
        <f>IFERROR(VLOOKUP(B11,'⑨2.目標と成果（販促）'!$B$6:$L$55,6,FALSE),"")</f>
        <v/>
      </c>
      <c r="G11" s="159" t="str">
        <f>IFERROR(VLOOKUP(B11,'⑨2.目標と成果（販促）'!$B$6:$L$55,7,FALSE),"")</f>
        <v/>
      </c>
      <c r="H11" s="800" t="str">
        <f t="shared" si="0"/>
        <v/>
      </c>
      <c r="I11" s="295" t="str">
        <f>IFERROR(VLOOKUP(B11,'⑨2.目標と成果（販促）'!$B$6:$L$55,8,FALSE),"")</f>
        <v/>
      </c>
      <c r="J11" s="295" t="str">
        <f>IFERROR(VLOOKUP(B11,'⑨2.目標と成果（販促）'!$B$6:$L$55,9,FALSE),"")</f>
        <v/>
      </c>
      <c r="K11" s="800" t="str">
        <f t="shared" si="1"/>
        <v/>
      </c>
      <c r="L11" s="295" t="str">
        <f>IFERROR(VLOOKUP(B11,'⑨2.目標と成果（販促）'!$B$6:$L$55,10,FALSE),"")</f>
        <v/>
      </c>
      <c r="M11" s="295" t="str">
        <f>IFERROR(VLOOKUP(B11,'⑨2.目標と成果（販促）'!$B$6:$L$55,11,FALSE),"")</f>
        <v/>
      </c>
      <c r="N11" s="800" t="str">
        <f t="shared" si="2"/>
        <v/>
      </c>
      <c r="O11" s="791"/>
      <c r="P11" s="792"/>
      <c r="X11" s="150" t="s">
        <v>707</v>
      </c>
      <c r="Y11" s="150" t="s">
        <v>666</v>
      </c>
    </row>
    <row r="12" spans="1:25" ht="45" customHeight="1">
      <c r="B12" s="825" t="s">
        <v>651</v>
      </c>
      <c r="C12" s="771" t="str">
        <f>IFERROR(VLOOKUP(B12,'⑨2.目標と成果（販促）'!$B$6:$L$55,2,FALSE),"")</f>
        <v/>
      </c>
      <c r="D12" s="472" t="str">
        <f>IFERROR(VLOOKUP(B12,'⑨2.目標と成果（販促）'!$B$6:$L$55,3,FALSE),"")</f>
        <v/>
      </c>
      <c r="E12" s="827" t="s">
        <v>651</v>
      </c>
      <c r="F12" s="159" t="str">
        <f>IFERROR(VLOOKUP(B12,'⑨2.目標と成果（販促）'!$B$6:$L$55,6,FALSE),"")</f>
        <v/>
      </c>
      <c r="G12" s="159" t="str">
        <f>IFERROR(VLOOKUP(B12,'⑨2.目標と成果（販促）'!$B$6:$L$55,7,FALSE),"")</f>
        <v/>
      </c>
      <c r="H12" s="800" t="str">
        <f t="shared" si="0"/>
        <v/>
      </c>
      <c r="I12" s="295" t="str">
        <f>IFERROR(VLOOKUP(B12,'⑨2.目標と成果（販促）'!$B$6:$L$55,8,FALSE),"")</f>
        <v/>
      </c>
      <c r="J12" s="295" t="str">
        <f>IFERROR(VLOOKUP(B12,'⑨2.目標と成果（販促）'!$B$6:$L$55,9,FALSE),"")</f>
        <v/>
      </c>
      <c r="K12" s="800" t="str">
        <f t="shared" si="1"/>
        <v/>
      </c>
      <c r="L12" s="295" t="str">
        <f>IFERROR(VLOOKUP(B12,'⑨2.目標と成果（販促）'!$B$6:$L$55,10,FALSE),"")</f>
        <v/>
      </c>
      <c r="M12" s="295" t="str">
        <f>IFERROR(VLOOKUP(B12,'⑨2.目標と成果（販促）'!$B$6:$L$55,11,FALSE),"")</f>
        <v/>
      </c>
      <c r="N12" s="800" t="str">
        <f t="shared" si="2"/>
        <v/>
      </c>
      <c r="O12" s="791"/>
      <c r="P12" s="792"/>
      <c r="X12" s="150" t="s">
        <v>708</v>
      </c>
      <c r="Y12" s="150" t="s">
        <v>668</v>
      </c>
    </row>
    <row r="13" spans="1:25" ht="45" customHeight="1">
      <c r="B13" s="825" t="s">
        <v>651</v>
      </c>
      <c r="C13" s="771" t="str">
        <f>IFERROR(VLOOKUP(B13,'⑨2.目標と成果（販促）'!$B$6:$L$55,2,FALSE),"")</f>
        <v/>
      </c>
      <c r="D13" s="472" t="str">
        <f>IFERROR(VLOOKUP(B13,'⑨2.目標と成果（販促）'!$B$6:$L$55,3,FALSE),"")</f>
        <v/>
      </c>
      <c r="E13" s="827" t="s">
        <v>651</v>
      </c>
      <c r="F13" s="159" t="str">
        <f>IFERROR(VLOOKUP(B13,'⑨2.目標と成果（販促）'!$B$6:$L$55,6,FALSE),"")</f>
        <v/>
      </c>
      <c r="G13" s="159" t="str">
        <f>IFERROR(VLOOKUP(B13,'⑨2.目標と成果（販促）'!$B$6:$L$55,7,FALSE),"")</f>
        <v/>
      </c>
      <c r="H13" s="800" t="str">
        <f t="shared" si="0"/>
        <v/>
      </c>
      <c r="I13" s="295" t="str">
        <f>IFERROR(VLOOKUP(B13,'⑨2.目標と成果（販促）'!$B$6:$L$55,8,FALSE),"")</f>
        <v/>
      </c>
      <c r="J13" s="295" t="str">
        <f>IFERROR(VLOOKUP(B13,'⑨2.目標と成果（販促）'!$B$6:$L$55,9,FALSE),"")</f>
        <v/>
      </c>
      <c r="K13" s="800" t="str">
        <f t="shared" si="1"/>
        <v/>
      </c>
      <c r="L13" s="295" t="str">
        <f>IFERROR(VLOOKUP(B13,'⑨2.目標と成果（販促）'!$B$6:$L$55,10,FALSE),"")</f>
        <v/>
      </c>
      <c r="M13" s="295" t="str">
        <f>IFERROR(VLOOKUP(B13,'⑨2.目標と成果（販促）'!$B$6:$L$55,11,FALSE),"")</f>
        <v/>
      </c>
      <c r="N13" s="800" t="str">
        <f t="shared" si="2"/>
        <v/>
      </c>
      <c r="O13" s="791"/>
      <c r="P13" s="792"/>
      <c r="X13" s="150" t="s">
        <v>709</v>
      </c>
      <c r="Y13" s="150" t="s">
        <v>670</v>
      </c>
    </row>
    <row r="14" spans="1:25" ht="45" customHeight="1">
      <c r="B14" s="825" t="s">
        <v>651</v>
      </c>
      <c r="C14" s="771" t="str">
        <f>IFERROR(VLOOKUP(B14,'⑨2.目標と成果（販促）'!$B$6:$L$55,2,FALSE),"")</f>
        <v/>
      </c>
      <c r="D14" s="472" t="str">
        <f>IFERROR(VLOOKUP(B14,'⑨2.目標と成果（販促）'!$B$6:$L$55,3,FALSE),"")</f>
        <v/>
      </c>
      <c r="E14" s="827" t="s">
        <v>651</v>
      </c>
      <c r="F14" s="159" t="str">
        <f>IFERROR(VLOOKUP(B14,'⑨2.目標と成果（販促）'!$B$6:$L$55,6,FALSE),"")</f>
        <v/>
      </c>
      <c r="G14" s="159" t="str">
        <f>IFERROR(VLOOKUP(B14,'⑨2.目標と成果（販促）'!$B$6:$L$55,7,FALSE),"")</f>
        <v/>
      </c>
      <c r="H14" s="800" t="str">
        <f t="shared" si="0"/>
        <v/>
      </c>
      <c r="I14" s="295" t="str">
        <f>IFERROR(VLOOKUP(B14,'⑨2.目標と成果（販促）'!$B$6:$L$55,8,FALSE),"")</f>
        <v/>
      </c>
      <c r="J14" s="295" t="str">
        <f>IFERROR(VLOOKUP(B14,'⑨2.目標と成果（販促）'!$B$6:$L$55,9,FALSE),"")</f>
        <v/>
      </c>
      <c r="K14" s="800" t="str">
        <f t="shared" si="1"/>
        <v/>
      </c>
      <c r="L14" s="295" t="str">
        <f>IFERROR(VLOOKUP(B14,'⑨2.目標と成果（販促）'!$B$6:$L$55,10,FALSE),"")</f>
        <v/>
      </c>
      <c r="M14" s="295" t="str">
        <f>IFERROR(VLOOKUP(B14,'⑨2.目標と成果（販促）'!$B$6:$L$55,11,FALSE),"")</f>
        <v/>
      </c>
      <c r="N14" s="800" t="str">
        <f t="shared" si="2"/>
        <v/>
      </c>
      <c r="O14" s="791"/>
      <c r="P14" s="792"/>
      <c r="X14" s="150" t="s">
        <v>710</v>
      </c>
      <c r="Y14" s="150" t="s">
        <v>672</v>
      </c>
    </row>
    <row r="15" spans="1:25" ht="45" customHeight="1" thickBot="1">
      <c r="B15" s="826" t="s">
        <v>651</v>
      </c>
      <c r="C15" s="774" t="str">
        <f>IFERROR(VLOOKUP(B15,'⑨2.目標と成果（販促）'!$B$6:$L$55,2,FALSE),"")</f>
        <v/>
      </c>
      <c r="D15" s="474" t="str">
        <f>IFERROR(VLOOKUP(B15,'⑨2.目標と成果（販促）'!$B$6:$L$55,3,FALSE),"")</f>
        <v/>
      </c>
      <c r="E15" s="828" t="s">
        <v>651</v>
      </c>
      <c r="F15" s="821" t="str">
        <f>IFERROR(VLOOKUP(B15,'⑨2.目標と成果（販促）'!$B$6:$L$55,6,FALSE),"")</f>
        <v/>
      </c>
      <c r="G15" s="821" t="str">
        <f>IFERROR(VLOOKUP(B15,'⑨2.目標と成果（販促）'!$B$6:$L$55,7,FALSE),"")</f>
        <v/>
      </c>
      <c r="H15" s="801" t="str">
        <f t="shared" si="0"/>
        <v/>
      </c>
      <c r="I15" s="793" t="str">
        <f>IFERROR(VLOOKUP(B15,'⑨2.目標と成果（販促）'!$B$6:$L$55,8,FALSE),"")</f>
        <v/>
      </c>
      <c r="J15" s="793" t="str">
        <f>IFERROR(VLOOKUP(B15,'⑨2.目標と成果（販促）'!$B$6:$L$55,9,FALSE),"")</f>
        <v/>
      </c>
      <c r="K15" s="801" t="str">
        <f t="shared" si="1"/>
        <v/>
      </c>
      <c r="L15" s="793" t="str">
        <f>IFERROR(VLOOKUP(B15,'⑨2.目標と成果（販促）'!$B$6:$L$55,10,FALSE),"")</f>
        <v/>
      </c>
      <c r="M15" s="793" t="str">
        <f>IFERROR(VLOOKUP(B15,'⑨2.目標と成果（販促）'!$B$6:$L$55,11,FALSE),"")</f>
        <v/>
      </c>
      <c r="N15" s="801" t="str">
        <f t="shared" si="2"/>
        <v/>
      </c>
      <c r="O15" s="794"/>
      <c r="P15" s="795"/>
      <c r="X15" s="150" t="s">
        <v>711</v>
      </c>
      <c r="Y15" s="150" t="s">
        <v>674</v>
      </c>
    </row>
    <row r="16" spans="1:25" ht="45" hidden="1" customHeight="1">
      <c r="B16" s="825" t="s">
        <v>651</v>
      </c>
      <c r="C16" s="767" t="str">
        <f>IFERROR(VLOOKUP(B16,'⑨2.目標と成果（販促）'!$B$6:$L$55,2,FALSE),"")</f>
        <v/>
      </c>
      <c r="D16" s="475" t="str">
        <f>IFERROR(VLOOKUP(B16,'⑨2.目標と成果（販促）'!$B$6:$L$55,3,FALSE),"")</f>
        <v/>
      </c>
      <c r="E16" s="829" t="s">
        <v>651</v>
      </c>
      <c r="F16" s="820" t="str">
        <f>IFERROR(VLOOKUP(B16,'⑨2.目標と成果（販促）'!$B$6:$L$55,6,FALSE),"")</f>
        <v/>
      </c>
      <c r="G16" s="820" t="str">
        <f>IFERROR(VLOOKUP(B16,'⑨2.目標と成果（販促）'!$B$6:$L$55,7,FALSE),"")</f>
        <v/>
      </c>
      <c r="H16" s="799" t="str">
        <f t="shared" si="0"/>
        <v/>
      </c>
      <c r="I16" s="790" t="str">
        <f>IFERROR(VLOOKUP(B16,'⑨2.目標と成果（販促）'!$B$6:$L$55,8,FALSE),"")</f>
        <v/>
      </c>
      <c r="J16" s="790" t="str">
        <f>IFERROR(VLOOKUP(B16,'⑨2.目標と成果（販促）'!$B$6:$L$55,9,FALSE),"")</f>
        <v/>
      </c>
      <c r="K16" s="799" t="str">
        <f t="shared" si="1"/>
        <v/>
      </c>
      <c r="L16" s="790" t="str">
        <f>IFERROR(VLOOKUP(B16,'⑨2.目標と成果（販促）'!$B$6:$L$55,10,FALSE),"")</f>
        <v/>
      </c>
      <c r="M16" s="790" t="str">
        <f>IFERROR(VLOOKUP(B16,'⑨2.目標と成果（販促）'!$B$6:$L$55,11,FALSE),"")</f>
        <v/>
      </c>
      <c r="N16" s="799" t="str">
        <f t="shared" si="2"/>
        <v/>
      </c>
      <c r="O16" s="791"/>
      <c r="P16" s="792"/>
      <c r="X16" s="150" t="s">
        <v>712</v>
      </c>
      <c r="Y16" s="150" t="s">
        <v>676</v>
      </c>
    </row>
    <row r="17" spans="1:25" ht="45" hidden="1" customHeight="1">
      <c r="B17" s="825" t="s">
        <v>651</v>
      </c>
      <c r="C17" s="771" t="str">
        <f>IFERROR(VLOOKUP(B17,'⑨2.目標と成果（販促）'!$B$6:$L$55,2,FALSE),"")</f>
        <v/>
      </c>
      <c r="D17" s="472" t="str">
        <f>IFERROR(VLOOKUP(B17,'⑨2.目標と成果（販促）'!$B$6:$L$55,3,FALSE),"")</f>
        <v/>
      </c>
      <c r="E17" s="827" t="s">
        <v>651</v>
      </c>
      <c r="F17" s="159" t="str">
        <f>IFERROR(VLOOKUP(B17,'⑨2.目標と成果（販促）'!$B$6:$L$55,6,FALSE),"")</f>
        <v/>
      </c>
      <c r="G17" s="159" t="str">
        <f>IFERROR(VLOOKUP(B17,'⑨2.目標と成果（販促）'!$B$6:$L$55,7,FALSE),"")</f>
        <v/>
      </c>
      <c r="H17" s="800" t="str">
        <f t="shared" si="0"/>
        <v/>
      </c>
      <c r="I17" s="295" t="str">
        <f>IFERROR(VLOOKUP(B17,'⑨2.目標と成果（販促）'!$B$6:$L$55,8,FALSE),"")</f>
        <v/>
      </c>
      <c r="J17" s="295" t="str">
        <f>IFERROR(VLOOKUP(B17,'⑨2.目標と成果（販促）'!$B$6:$L$55,9,FALSE),"")</f>
        <v/>
      </c>
      <c r="K17" s="800" t="str">
        <f t="shared" si="1"/>
        <v/>
      </c>
      <c r="L17" s="295" t="str">
        <f>IFERROR(VLOOKUP(B17,'⑨2.目標と成果（販促）'!$B$6:$L$55,10,FALSE),"")</f>
        <v/>
      </c>
      <c r="M17" s="295" t="str">
        <f>IFERROR(VLOOKUP(B17,'⑨2.目標と成果（販促）'!$B$6:$L$55,11,FALSE),"")</f>
        <v/>
      </c>
      <c r="N17" s="800" t="str">
        <f t="shared" si="2"/>
        <v/>
      </c>
      <c r="O17" s="791"/>
      <c r="P17" s="792"/>
      <c r="X17" s="150" t="s">
        <v>713</v>
      </c>
      <c r="Y17" s="150" t="s">
        <v>678</v>
      </c>
    </row>
    <row r="18" spans="1:25" ht="45" hidden="1" customHeight="1">
      <c r="B18" s="825" t="s">
        <v>651</v>
      </c>
      <c r="C18" s="771" t="str">
        <f>IFERROR(VLOOKUP(B18,'⑨2.目標と成果（販促）'!$B$6:$L$55,2,FALSE),"")</f>
        <v/>
      </c>
      <c r="D18" s="472" t="str">
        <f>IFERROR(VLOOKUP(B18,'⑨2.目標と成果（販促）'!$B$6:$L$55,3,FALSE),"")</f>
        <v/>
      </c>
      <c r="E18" s="827" t="s">
        <v>651</v>
      </c>
      <c r="F18" s="159" t="str">
        <f>IFERROR(VLOOKUP(B18,'⑨2.目標と成果（販促）'!$B$6:$L$55,6,FALSE),"")</f>
        <v/>
      </c>
      <c r="G18" s="159" t="str">
        <f>IFERROR(VLOOKUP(B18,'⑨2.目標と成果（販促）'!$B$6:$L$55,7,FALSE),"")</f>
        <v/>
      </c>
      <c r="H18" s="800" t="str">
        <f t="shared" si="0"/>
        <v/>
      </c>
      <c r="I18" s="295" t="str">
        <f>IFERROR(VLOOKUP(B18,'⑨2.目標と成果（販促）'!$B$6:$L$55,8,FALSE),"")</f>
        <v/>
      </c>
      <c r="J18" s="295" t="str">
        <f>IFERROR(VLOOKUP(B18,'⑨2.目標と成果（販促）'!$B$6:$L$55,9,FALSE),"")</f>
        <v/>
      </c>
      <c r="K18" s="800" t="str">
        <f t="shared" si="1"/>
        <v/>
      </c>
      <c r="L18" s="295" t="str">
        <f>IFERROR(VLOOKUP(B18,'⑨2.目標と成果（販促）'!$B$6:$L$55,10,FALSE),"")</f>
        <v/>
      </c>
      <c r="M18" s="295" t="str">
        <f>IFERROR(VLOOKUP(B18,'⑨2.目標と成果（販促）'!$B$6:$L$55,11,FALSE),"")</f>
        <v/>
      </c>
      <c r="N18" s="800" t="str">
        <f t="shared" si="2"/>
        <v/>
      </c>
      <c r="O18" s="791"/>
      <c r="P18" s="792"/>
      <c r="X18" s="150" t="s">
        <v>714</v>
      </c>
      <c r="Y18" s="150" t="s">
        <v>680</v>
      </c>
    </row>
    <row r="19" spans="1:25" ht="45" hidden="1" customHeight="1">
      <c r="B19" s="825" t="s">
        <v>651</v>
      </c>
      <c r="C19" s="771" t="str">
        <f>IFERROR(VLOOKUP(B19,'⑨2.目標と成果（販促）'!$B$6:$L$55,2,FALSE),"")</f>
        <v/>
      </c>
      <c r="D19" s="472" t="str">
        <f>IFERROR(VLOOKUP(B19,'⑨2.目標と成果（販促）'!$B$6:$L$55,3,FALSE),"")</f>
        <v/>
      </c>
      <c r="E19" s="827" t="s">
        <v>651</v>
      </c>
      <c r="F19" s="159" t="str">
        <f>IFERROR(VLOOKUP(B19,'⑨2.目標と成果（販促）'!$B$6:$L$55,6,FALSE),"")</f>
        <v/>
      </c>
      <c r="G19" s="159" t="str">
        <f>IFERROR(VLOOKUP(B19,'⑨2.目標と成果（販促）'!$B$6:$L$55,7,FALSE),"")</f>
        <v/>
      </c>
      <c r="H19" s="800" t="str">
        <f t="shared" si="0"/>
        <v/>
      </c>
      <c r="I19" s="295" t="str">
        <f>IFERROR(VLOOKUP(B19,'⑨2.目標と成果（販促）'!$B$6:$L$55,8,FALSE),"")</f>
        <v/>
      </c>
      <c r="J19" s="295" t="str">
        <f>IFERROR(VLOOKUP(B19,'⑨2.目標と成果（販促）'!$B$6:$L$55,9,FALSE),"")</f>
        <v/>
      </c>
      <c r="K19" s="800" t="str">
        <f t="shared" si="1"/>
        <v/>
      </c>
      <c r="L19" s="295" t="str">
        <f>IFERROR(VLOOKUP(B19,'⑨2.目標と成果（販促）'!$B$6:$L$55,10,FALSE),"")</f>
        <v/>
      </c>
      <c r="M19" s="295" t="str">
        <f>IFERROR(VLOOKUP(B19,'⑨2.目標と成果（販促）'!$B$6:$L$55,11,FALSE),"")</f>
        <v/>
      </c>
      <c r="N19" s="800" t="str">
        <f t="shared" si="2"/>
        <v/>
      </c>
      <c r="O19" s="791"/>
      <c r="P19" s="792"/>
      <c r="X19" s="150" t="s">
        <v>715</v>
      </c>
      <c r="Y19" s="150" t="s">
        <v>682</v>
      </c>
    </row>
    <row r="20" spans="1:25" ht="45" hidden="1" customHeight="1">
      <c r="B20" s="825" t="s">
        <v>651</v>
      </c>
      <c r="C20" s="771" t="str">
        <f>IFERROR(VLOOKUP(B20,'⑨2.目標と成果（販促）'!$B$6:$L$55,2,FALSE),"")</f>
        <v/>
      </c>
      <c r="D20" s="472" t="str">
        <f>IFERROR(VLOOKUP(B20,'⑨2.目標と成果（販促）'!$B$6:$L$55,3,FALSE),"")</f>
        <v/>
      </c>
      <c r="E20" s="827" t="s">
        <v>651</v>
      </c>
      <c r="F20" s="159" t="str">
        <f>IFERROR(VLOOKUP(B20,'⑨2.目標と成果（販促）'!$B$6:$L$55,6,FALSE),"")</f>
        <v/>
      </c>
      <c r="G20" s="159" t="str">
        <f>IFERROR(VLOOKUP(B20,'⑨2.目標と成果（販促）'!$B$6:$L$55,7,FALSE),"")</f>
        <v/>
      </c>
      <c r="H20" s="800" t="str">
        <f t="shared" si="0"/>
        <v/>
      </c>
      <c r="I20" s="295" t="str">
        <f>IFERROR(VLOOKUP(B20,'⑨2.目標と成果（販促）'!$B$6:$L$55,8,FALSE),"")</f>
        <v/>
      </c>
      <c r="J20" s="295" t="str">
        <f>IFERROR(VLOOKUP(B20,'⑨2.目標と成果（販促）'!$B$6:$L$55,9,FALSE),"")</f>
        <v/>
      </c>
      <c r="K20" s="800" t="str">
        <f t="shared" si="1"/>
        <v/>
      </c>
      <c r="L20" s="295" t="str">
        <f>IFERROR(VLOOKUP(B20,'⑨2.目標と成果（販促）'!$B$6:$L$55,10,FALSE),"")</f>
        <v/>
      </c>
      <c r="M20" s="295" t="str">
        <f>IFERROR(VLOOKUP(B20,'⑨2.目標と成果（販促）'!$B$6:$L$55,11,FALSE),"")</f>
        <v/>
      </c>
      <c r="N20" s="800" t="str">
        <f t="shared" si="2"/>
        <v/>
      </c>
      <c r="O20" s="791"/>
      <c r="P20" s="792"/>
      <c r="X20" s="150" t="s">
        <v>716</v>
      </c>
      <c r="Y20" s="150" t="s">
        <v>684</v>
      </c>
    </row>
    <row r="21" spans="1:25" ht="45" hidden="1" customHeight="1">
      <c r="B21" s="825" t="s">
        <v>651</v>
      </c>
      <c r="C21" s="771" t="str">
        <f>IFERROR(VLOOKUP(B21,'⑨2.目標と成果（販促）'!$B$6:$L$55,2,FALSE),"")</f>
        <v/>
      </c>
      <c r="D21" s="472" t="str">
        <f>IFERROR(VLOOKUP(B21,'⑨2.目標と成果（販促）'!$B$6:$L$55,3,FALSE),"")</f>
        <v/>
      </c>
      <c r="E21" s="827" t="s">
        <v>651</v>
      </c>
      <c r="F21" s="159" t="str">
        <f>IFERROR(VLOOKUP(B21,'⑨2.目標と成果（販促）'!$B$6:$L$55,6,FALSE),"")</f>
        <v/>
      </c>
      <c r="G21" s="159" t="str">
        <f>IFERROR(VLOOKUP(B21,'⑨2.目標と成果（販促）'!$B$6:$L$55,7,FALSE),"")</f>
        <v/>
      </c>
      <c r="H21" s="800" t="str">
        <f t="shared" si="0"/>
        <v/>
      </c>
      <c r="I21" s="295" t="str">
        <f>IFERROR(VLOOKUP(B21,'⑨2.目標と成果（販促）'!$B$6:$L$55,8,FALSE),"")</f>
        <v/>
      </c>
      <c r="J21" s="295" t="str">
        <f>IFERROR(VLOOKUP(B21,'⑨2.目標と成果（販促）'!$B$6:$L$55,9,FALSE),"")</f>
        <v/>
      </c>
      <c r="K21" s="800" t="str">
        <f t="shared" si="1"/>
        <v/>
      </c>
      <c r="L21" s="295" t="str">
        <f>IFERROR(VLOOKUP(B21,'⑨2.目標と成果（販促）'!$B$6:$L$55,10,FALSE),"")</f>
        <v/>
      </c>
      <c r="M21" s="295" t="str">
        <f>IFERROR(VLOOKUP(B21,'⑨2.目標と成果（販促）'!$B$6:$L$55,11,FALSE),"")</f>
        <v/>
      </c>
      <c r="N21" s="800" t="str">
        <f t="shared" si="2"/>
        <v/>
      </c>
      <c r="O21" s="791"/>
      <c r="P21" s="792"/>
      <c r="X21" s="150" t="s">
        <v>717</v>
      </c>
      <c r="Y21" s="150" t="s">
        <v>686</v>
      </c>
    </row>
    <row r="22" spans="1:25" ht="45" hidden="1" customHeight="1">
      <c r="B22" s="825" t="s">
        <v>651</v>
      </c>
      <c r="C22" s="771" t="str">
        <f>IFERROR(VLOOKUP(B22,'⑨2.目標と成果（販促）'!$B$6:$L$55,2,FALSE),"")</f>
        <v/>
      </c>
      <c r="D22" s="472" t="str">
        <f>IFERROR(VLOOKUP(B22,'⑨2.目標と成果（販促）'!$B$6:$L$55,3,FALSE),"")</f>
        <v/>
      </c>
      <c r="E22" s="827" t="s">
        <v>651</v>
      </c>
      <c r="F22" s="159" t="str">
        <f>IFERROR(VLOOKUP(B22,'⑨2.目標と成果（販促）'!$B$6:$L$55,6,FALSE),"")</f>
        <v/>
      </c>
      <c r="G22" s="159" t="str">
        <f>IFERROR(VLOOKUP(B22,'⑨2.目標と成果（販促）'!$B$6:$L$55,7,FALSE),"")</f>
        <v/>
      </c>
      <c r="H22" s="800" t="str">
        <f t="shared" si="0"/>
        <v/>
      </c>
      <c r="I22" s="295" t="str">
        <f>IFERROR(VLOOKUP(B22,'⑨2.目標と成果（販促）'!$B$6:$L$55,8,FALSE),"")</f>
        <v/>
      </c>
      <c r="J22" s="295" t="str">
        <f>IFERROR(VLOOKUP(B22,'⑨2.目標と成果（販促）'!$B$6:$L$55,9,FALSE),"")</f>
        <v/>
      </c>
      <c r="K22" s="800" t="str">
        <f t="shared" si="1"/>
        <v/>
      </c>
      <c r="L22" s="295" t="str">
        <f>IFERROR(VLOOKUP(B22,'⑨2.目標と成果（販促）'!$B$6:$L$55,10,FALSE),"")</f>
        <v/>
      </c>
      <c r="M22" s="295" t="str">
        <f>IFERROR(VLOOKUP(B22,'⑨2.目標と成果（販促）'!$B$6:$L$55,11,FALSE),"")</f>
        <v/>
      </c>
      <c r="N22" s="800" t="str">
        <f t="shared" si="2"/>
        <v/>
      </c>
      <c r="O22" s="791"/>
      <c r="P22" s="792"/>
      <c r="X22" s="150" t="s">
        <v>718</v>
      </c>
      <c r="Y22" s="150" t="s">
        <v>688</v>
      </c>
    </row>
    <row r="23" spans="1:25" ht="45" hidden="1" customHeight="1">
      <c r="B23" s="825" t="s">
        <v>651</v>
      </c>
      <c r="C23" s="771" t="str">
        <f>IFERROR(VLOOKUP(B23,'⑨2.目標と成果（販促）'!$B$6:$L$55,2,FALSE),"")</f>
        <v/>
      </c>
      <c r="D23" s="472" t="str">
        <f>IFERROR(VLOOKUP(B23,'⑨2.目標と成果（販促）'!$B$6:$L$55,3,FALSE),"")</f>
        <v/>
      </c>
      <c r="E23" s="827" t="s">
        <v>651</v>
      </c>
      <c r="F23" s="159" t="str">
        <f>IFERROR(VLOOKUP(B23,'⑨2.目標と成果（販促）'!$B$6:$L$55,6,FALSE),"")</f>
        <v/>
      </c>
      <c r="G23" s="159" t="str">
        <f>IFERROR(VLOOKUP(B23,'⑨2.目標と成果（販促）'!$B$6:$L$55,7,FALSE),"")</f>
        <v/>
      </c>
      <c r="H23" s="800" t="str">
        <f t="shared" si="0"/>
        <v/>
      </c>
      <c r="I23" s="295" t="str">
        <f>IFERROR(VLOOKUP(B23,'⑨2.目標と成果（販促）'!$B$6:$L$55,8,FALSE),"")</f>
        <v/>
      </c>
      <c r="J23" s="295" t="str">
        <f>IFERROR(VLOOKUP(B23,'⑨2.目標と成果（販促）'!$B$6:$L$55,9,FALSE),"")</f>
        <v/>
      </c>
      <c r="K23" s="800" t="str">
        <f t="shared" si="1"/>
        <v/>
      </c>
      <c r="L23" s="295" t="str">
        <f>IFERROR(VLOOKUP(B23,'⑨2.目標と成果（販促）'!$B$6:$L$55,10,FALSE),"")</f>
        <v/>
      </c>
      <c r="M23" s="295" t="str">
        <f>IFERROR(VLOOKUP(B23,'⑨2.目標と成果（販促）'!$B$6:$L$55,11,FALSE),"")</f>
        <v/>
      </c>
      <c r="N23" s="800" t="str">
        <f t="shared" si="2"/>
        <v/>
      </c>
      <c r="O23" s="791"/>
      <c r="P23" s="792"/>
      <c r="X23" s="150" t="s">
        <v>719</v>
      </c>
      <c r="Y23" s="150" t="s">
        <v>690</v>
      </c>
    </row>
    <row r="24" spans="1:25" ht="45" hidden="1" customHeight="1">
      <c r="B24" s="825" t="s">
        <v>651</v>
      </c>
      <c r="C24" s="771" t="str">
        <f>IFERROR(VLOOKUP(B24,'⑨2.目標と成果（販促）'!$B$6:$L$55,2,FALSE),"")</f>
        <v/>
      </c>
      <c r="D24" s="472" t="str">
        <f>IFERROR(VLOOKUP(B24,'⑨2.目標と成果（販促）'!$B$6:$L$55,3,FALSE),"")</f>
        <v/>
      </c>
      <c r="E24" s="827" t="s">
        <v>651</v>
      </c>
      <c r="F24" s="159" t="str">
        <f>IFERROR(VLOOKUP(B24,'⑨2.目標と成果（販促）'!$B$6:$L$55,6,FALSE),"")</f>
        <v/>
      </c>
      <c r="G24" s="159" t="str">
        <f>IFERROR(VLOOKUP(B24,'⑨2.目標と成果（販促）'!$B$6:$L$55,7,FALSE),"")</f>
        <v/>
      </c>
      <c r="H24" s="800" t="str">
        <f t="shared" si="0"/>
        <v/>
      </c>
      <c r="I24" s="295" t="str">
        <f>IFERROR(VLOOKUP(B24,'⑨2.目標と成果（販促）'!$B$6:$L$55,8,FALSE),"")</f>
        <v/>
      </c>
      <c r="J24" s="295" t="str">
        <f>IFERROR(VLOOKUP(B24,'⑨2.目標と成果（販促）'!$B$6:$L$55,9,FALSE),"")</f>
        <v/>
      </c>
      <c r="K24" s="800" t="str">
        <f t="shared" si="1"/>
        <v/>
      </c>
      <c r="L24" s="295" t="str">
        <f>IFERROR(VLOOKUP(B24,'⑨2.目標と成果（販促）'!$B$6:$L$55,10,FALSE),"")</f>
        <v/>
      </c>
      <c r="M24" s="295" t="str">
        <f>IFERROR(VLOOKUP(B24,'⑨2.目標と成果（販促）'!$B$6:$L$55,11,FALSE),"")</f>
        <v/>
      </c>
      <c r="N24" s="800" t="str">
        <f t="shared" si="2"/>
        <v/>
      </c>
      <c r="O24" s="791"/>
      <c r="P24" s="792"/>
      <c r="X24" s="150" t="s">
        <v>720</v>
      </c>
      <c r="Y24" s="150" t="s">
        <v>692</v>
      </c>
    </row>
    <row r="25" spans="1:25" ht="45" hidden="1" customHeight="1" thickBot="1">
      <c r="B25" s="826" t="s">
        <v>651</v>
      </c>
      <c r="C25" s="774" t="str">
        <f>IFERROR(VLOOKUP(B25,'⑨2.目標と成果（販促）'!$B$6:$L$55,2,FALSE),"")</f>
        <v/>
      </c>
      <c r="D25" s="474" t="str">
        <f>IFERROR(VLOOKUP(B25,'⑨2.目標と成果（販促）'!$B$6:$L$55,3,FALSE),"")</f>
        <v/>
      </c>
      <c r="E25" s="828" t="s">
        <v>651</v>
      </c>
      <c r="F25" s="821" t="str">
        <f>IFERROR(VLOOKUP(B25,'⑨2.目標と成果（販促）'!$B$6:$L$55,6,FALSE),"")</f>
        <v/>
      </c>
      <c r="G25" s="821" t="str">
        <f>IFERROR(VLOOKUP(B25,'⑨2.目標と成果（販促）'!$B$6:$L$55,7,FALSE),"")</f>
        <v/>
      </c>
      <c r="H25" s="801" t="str">
        <f t="shared" si="0"/>
        <v/>
      </c>
      <c r="I25" s="793" t="str">
        <f>IFERROR(VLOOKUP(B25,'⑨2.目標と成果（販促）'!$B$6:$L$55,8,FALSE),"")</f>
        <v/>
      </c>
      <c r="J25" s="793" t="str">
        <f>IFERROR(VLOOKUP(B25,'⑨2.目標と成果（販促）'!$B$6:$L$55,9,FALSE),"")</f>
        <v/>
      </c>
      <c r="K25" s="801" t="str">
        <f t="shared" si="1"/>
        <v/>
      </c>
      <c r="L25" s="793" t="str">
        <f>IFERROR(VLOOKUP(B25,'⑨2.目標と成果（販促）'!$B$6:$L$55,10,FALSE),"")</f>
        <v/>
      </c>
      <c r="M25" s="793" t="str">
        <f>IFERROR(VLOOKUP(B25,'⑨2.目標と成果（販促）'!$B$6:$L$55,11,FALSE),"")</f>
        <v/>
      </c>
      <c r="N25" s="801" t="str">
        <f t="shared" si="2"/>
        <v/>
      </c>
      <c r="O25" s="794"/>
      <c r="P25" s="795"/>
      <c r="X25" s="306" t="s">
        <v>721</v>
      </c>
      <c r="Y25" s="150" t="s">
        <v>693</v>
      </c>
    </row>
    <row r="26" spans="1:25" ht="45" hidden="1" customHeight="1">
      <c r="B26" s="825" t="s">
        <v>651</v>
      </c>
      <c r="C26" s="767" t="str">
        <f>IFERROR(VLOOKUP(B26,'⑨2.目標と成果（販促）'!$B$6:$L$55,2,FALSE),"")</f>
        <v/>
      </c>
      <c r="D26" s="475" t="str">
        <f>IFERROR(VLOOKUP(B26,'⑨2.目標と成果（販促）'!$B$6:$L$55,3,FALSE),"")</f>
        <v/>
      </c>
      <c r="E26" s="829" t="s">
        <v>651</v>
      </c>
      <c r="F26" s="820" t="str">
        <f>IFERROR(VLOOKUP(B26,'⑨2.目標と成果（販促）'!$B$6:$L$55,6,FALSE),"")</f>
        <v/>
      </c>
      <c r="G26" s="820" t="str">
        <f>IFERROR(VLOOKUP(B26,'⑨2.目標と成果（販促）'!$B$6:$L$55,7,FALSE),"")</f>
        <v/>
      </c>
      <c r="H26" s="799" t="str">
        <f t="shared" ref="H26:H35" si="3">IF(G26="","",G26/F26)</f>
        <v/>
      </c>
      <c r="I26" s="790" t="str">
        <f>IFERROR(VLOOKUP(B26,'⑨2.目標と成果（販促）'!$B$6:$L$55,8,FALSE),"")</f>
        <v/>
      </c>
      <c r="J26" s="790" t="str">
        <f>IFERROR(VLOOKUP(B26,'⑨2.目標と成果（販促）'!$B$6:$L$55,9,FALSE),"")</f>
        <v/>
      </c>
      <c r="K26" s="799" t="str">
        <f t="shared" ref="K26:K35" si="4">IF(J26="","",J26/I26)</f>
        <v/>
      </c>
      <c r="L26" s="790" t="str">
        <f>IFERROR(VLOOKUP(B26,'⑨2.目標と成果（販促）'!$B$6:$L$55,10,FALSE),"")</f>
        <v/>
      </c>
      <c r="M26" s="790" t="str">
        <f>IFERROR(VLOOKUP(B26,'⑨2.目標と成果（販促）'!$B$6:$L$55,11,FALSE),"")</f>
        <v/>
      </c>
      <c r="N26" s="799" t="str">
        <f t="shared" ref="N26:N35" si="5">IF(M26="","",M26/L26)</f>
        <v/>
      </c>
      <c r="O26" s="791"/>
      <c r="P26" s="792"/>
      <c r="X26" s="306" t="s">
        <v>722</v>
      </c>
      <c r="Y26" s="150" t="s">
        <v>694</v>
      </c>
    </row>
    <row r="27" spans="1:25" ht="45" hidden="1" customHeight="1">
      <c r="B27" s="825" t="s">
        <v>651</v>
      </c>
      <c r="C27" s="771" t="str">
        <f>IFERROR(VLOOKUP(B27,'⑨2.目標と成果（販促）'!$B$6:$L$55,2,FALSE),"")</f>
        <v/>
      </c>
      <c r="D27" s="472" t="str">
        <f>IFERROR(VLOOKUP(B27,'⑨2.目標と成果（販促）'!$B$6:$L$55,3,FALSE),"")</f>
        <v/>
      </c>
      <c r="E27" s="827" t="s">
        <v>651</v>
      </c>
      <c r="F27" s="159" t="str">
        <f>IFERROR(VLOOKUP(B27,'⑨2.目標と成果（販促）'!$B$6:$L$55,6,FALSE),"")</f>
        <v/>
      </c>
      <c r="G27" s="159" t="str">
        <f>IFERROR(VLOOKUP(B27,'⑨2.目標と成果（販促）'!$B$6:$L$55,7,FALSE),"")</f>
        <v/>
      </c>
      <c r="H27" s="800" t="str">
        <f t="shared" si="3"/>
        <v/>
      </c>
      <c r="I27" s="295" t="str">
        <f>IFERROR(VLOOKUP(B27,'⑨2.目標と成果（販促）'!$B$6:$L$55,8,FALSE),"")</f>
        <v/>
      </c>
      <c r="J27" s="295" t="str">
        <f>IFERROR(VLOOKUP(B27,'⑨2.目標と成果（販促）'!$B$6:$L$55,9,FALSE),"")</f>
        <v/>
      </c>
      <c r="K27" s="800" t="str">
        <f t="shared" si="4"/>
        <v/>
      </c>
      <c r="L27" s="295" t="str">
        <f>IFERROR(VLOOKUP(B27,'⑨2.目標と成果（販促）'!$B$6:$L$55,10,FALSE),"")</f>
        <v/>
      </c>
      <c r="M27" s="295" t="str">
        <f>IFERROR(VLOOKUP(B27,'⑨2.目標と成果（販促）'!$B$6:$L$55,11,FALSE),"")</f>
        <v/>
      </c>
      <c r="N27" s="800" t="str">
        <f t="shared" si="5"/>
        <v/>
      </c>
      <c r="O27" s="791"/>
      <c r="P27" s="792"/>
      <c r="X27" s="306" t="s">
        <v>723</v>
      </c>
      <c r="Y27" s="150" t="s">
        <v>695</v>
      </c>
    </row>
    <row r="28" spans="1:25" ht="45" hidden="1" customHeight="1">
      <c r="B28" s="825" t="s">
        <v>651</v>
      </c>
      <c r="C28" s="771" t="str">
        <f>IFERROR(VLOOKUP(B28,'⑨2.目標と成果（販促）'!$B$6:$L$55,2,FALSE),"")</f>
        <v/>
      </c>
      <c r="D28" s="472" t="str">
        <f>IFERROR(VLOOKUP(B28,'⑨2.目標と成果（販促）'!$B$6:$L$55,3,FALSE),"")</f>
        <v/>
      </c>
      <c r="E28" s="827" t="s">
        <v>651</v>
      </c>
      <c r="F28" s="159" t="str">
        <f>IFERROR(VLOOKUP(B28,'⑨2.目標と成果（販促）'!$B$6:$L$55,6,FALSE),"")</f>
        <v/>
      </c>
      <c r="G28" s="159" t="str">
        <f>IFERROR(VLOOKUP(B28,'⑨2.目標と成果（販促）'!$B$6:$L$55,7,FALSE),"")</f>
        <v/>
      </c>
      <c r="H28" s="800" t="str">
        <f t="shared" si="3"/>
        <v/>
      </c>
      <c r="I28" s="295" t="str">
        <f>IFERROR(VLOOKUP(B28,'⑨2.目標と成果（販促）'!$B$6:$L$55,8,FALSE),"")</f>
        <v/>
      </c>
      <c r="J28" s="295" t="str">
        <f>IFERROR(VLOOKUP(B28,'⑨2.目標と成果（販促）'!$B$6:$L$55,9,FALSE),"")</f>
        <v/>
      </c>
      <c r="K28" s="800" t="str">
        <f t="shared" si="4"/>
        <v/>
      </c>
      <c r="L28" s="295" t="str">
        <f>IFERROR(VLOOKUP(B28,'⑨2.目標と成果（販促）'!$B$6:$L$55,10,FALSE),"")</f>
        <v/>
      </c>
      <c r="M28" s="295" t="str">
        <f>IFERROR(VLOOKUP(B28,'⑨2.目標と成果（販促）'!$B$6:$L$55,11,FALSE),"")</f>
        <v/>
      </c>
      <c r="N28" s="800" t="str">
        <f t="shared" si="5"/>
        <v/>
      </c>
      <c r="O28" s="791"/>
      <c r="P28" s="792"/>
      <c r="X28" s="306" t="s">
        <v>724</v>
      </c>
      <c r="Y28" s="150" t="s">
        <v>696</v>
      </c>
    </row>
    <row r="29" spans="1:25" ht="45" hidden="1" customHeight="1">
      <c r="B29" s="825" t="s">
        <v>651</v>
      </c>
      <c r="C29" s="771" t="str">
        <f>IFERROR(VLOOKUP(B29,'⑨2.目標と成果（販促）'!$B$6:$L$55,2,FALSE),"")</f>
        <v/>
      </c>
      <c r="D29" s="472" t="str">
        <f>IFERROR(VLOOKUP(B29,'⑨2.目標と成果（販促）'!$B$6:$L$55,3,FALSE),"")</f>
        <v/>
      </c>
      <c r="E29" s="827" t="s">
        <v>651</v>
      </c>
      <c r="F29" s="159" t="str">
        <f>IFERROR(VLOOKUP(B29,'⑨2.目標と成果（販促）'!$B$6:$L$55,6,FALSE),"")</f>
        <v/>
      </c>
      <c r="G29" s="159" t="str">
        <f>IFERROR(VLOOKUP(B29,'⑨2.目標と成果（販促）'!$B$6:$L$55,7,FALSE),"")</f>
        <v/>
      </c>
      <c r="H29" s="800" t="str">
        <f t="shared" si="3"/>
        <v/>
      </c>
      <c r="I29" s="295" t="str">
        <f>IFERROR(VLOOKUP(B29,'⑨2.目標と成果（販促）'!$B$6:$L$55,8,FALSE),"")</f>
        <v/>
      </c>
      <c r="J29" s="295" t="str">
        <f>IFERROR(VLOOKUP(B29,'⑨2.目標と成果（販促）'!$B$6:$L$55,9,FALSE),"")</f>
        <v/>
      </c>
      <c r="K29" s="800" t="str">
        <f t="shared" si="4"/>
        <v/>
      </c>
      <c r="L29" s="295" t="str">
        <f>IFERROR(VLOOKUP(B29,'⑨2.目標と成果（販促）'!$B$6:$L$55,10,FALSE),"")</f>
        <v/>
      </c>
      <c r="M29" s="295" t="str">
        <f>IFERROR(VLOOKUP(B29,'⑨2.目標と成果（販促）'!$B$6:$L$55,11,FALSE),"")</f>
        <v/>
      </c>
      <c r="N29" s="800" t="str">
        <f t="shared" si="5"/>
        <v/>
      </c>
      <c r="O29" s="791"/>
      <c r="P29" s="792"/>
      <c r="X29" s="306" t="s">
        <v>725</v>
      </c>
      <c r="Y29" s="150" t="s">
        <v>697</v>
      </c>
    </row>
    <row r="30" spans="1:25" ht="45" hidden="1" customHeight="1">
      <c r="B30" s="825" t="s">
        <v>651</v>
      </c>
      <c r="C30" s="771" t="str">
        <f>IFERROR(VLOOKUP(B30,'⑨2.目標と成果（販促）'!$B$6:$L$55,2,FALSE),"")</f>
        <v/>
      </c>
      <c r="D30" s="472" t="str">
        <f>IFERROR(VLOOKUP(B30,'⑨2.目標と成果（販促）'!$B$6:$L$55,3,FALSE),"")</f>
        <v/>
      </c>
      <c r="E30" s="827" t="s">
        <v>651</v>
      </c>
      <c r="F30" s="159" t="str">
        <f>IFERROR(VLOOKUP(B30,'⑨2.目標と成果（販促）'!$B$6:$L$55,6,FALSE),"")</f>
        <v/>
      </c>
      <c r="G30" s="159" t="str">
        <f>IFERROR(VLOOKUP(B30,'⑨2.目標と成果（販促）'!$B$6:$L$55,7,FALSE),"")</f>
        <v/>
      </c>
      <c r="H30" s="800" t="str">
        <f t="shared" si="3"/>
        <v/>
      </c>
      <c r="I30" s="295" t="str">
        <f>IFERROR(VLOOKUP(B30,'⑨2.目標と成果（販促）'!$B$6:$L$55,8,FALSE),"")</f>
        <v/>
      </c>
      <c r="J30" s="295" t="str">
        <f>IFERROR(VLOOKUP(B30,'⑨2.目標と成果（販促）'!$B$6:$L$55,9,FALSE),"")</f>
        <v/>
      </c>
      <c r="K30" s="800" t="str">
        <f t="shared" si="4"/>
        <v/>
      </c>
      <c r="L30" s="295" t="str">
        <f>IFERROR(VLOOKUP(B30,'⑨2.目標と成果（販促）'!$B$6:$L$55,10,FALSE),"")</f>
        <v/>
      </c>
      <c r="M30" s="295" t="str">
        <f>IFERROR(VLOOKUP(B30,'⑨2.目標と成果（販促）'!$B$6:$L$55,11,FALSE),"")</f>
        <v/>
      </c>
      <c r="N30" s="800" t="str">
        <f t="shared" si="5"/>
        <v/>
      </c>
      <c r="O30" s="791"/>
      <c r="P30" s="792"/>
      <c r="X30" s="306" t="s">
        <v>726</v>
      </c>
      <c r="Y30" s="150" t="s">
        <v>486</v>
      </c>
    </row>
    <row r="31" spans="1:25" ht="45" hidden="1" customHeight="1">
      <c r="B31" s="825" t="s">
        <v>651</v>
      </c>
      <c r="C31" s="771" t="str">
        <f>IFERROR(VLOOKUP(B31,'⑨2.目標と成果（販促）'!$B$6:$L$55,2,FALSE),"")</f>
        <v/>
      </c>
      <c r="D31" s="472" t="str">
        <f>IFERROR(VLOOKUP(B31,'⑨2.目標と成果（販促）'!$B$6:$L$55,3,FALSE),"")</f>
        <v/>
      </c>
      <c r="E31" s="827" t="s">
        <v>651</v>
      </c>
      <c r="F31" s="159" t="str">
        <f>IFERROR(VLOOKUP(B31,'⑨2.目標と成果（販促）'!$B$6:$L$55,6,FALSE),"")</f>
        <v/>
      </c>
      <c r="G31" s="159" t="str">
        <f>IFERROR(VLOOKUP(B31,'⑨2.目標と成果（販促）'!$B$6:$L$55,7,FALSE),"")</f>
        <v/>
      </c>
      <c r="H31" s="800" t="str">
        <f t="shared" si="3"/>
        <v/>
      </c>
      <c r="I31" s="295" t="str">
        <f>IFERROR(VLOOKUP(B31,'⑨2.目標と成果（販促）'!$B$6:$L$55,8,FALSE),"")</f>
        <v/>
      </c>
      <c r="J31" s="295" t="str">
        <f>IFERROR(VLOOKUP(B31,'⑨2.目標と成果（販促）'!$B$6:$L$55,9,FALSE),"")</f>
        <v/>
      </c>
      <c r="K31" s="800" t="str">
        <f t="shared" si="4"/>
        <v/>
      </c>
      <c r="L31" s="295" t="str">
        <f>IFERROR(VLOOKUP(B31,'⑨2.目標と成果（販促）'!$B$6:$L$55,10,FALSE),"")</f>
        <v/>
      </c>
      <c r="M31" s="295" t="str">
        <f>IFERROR(VLOOKUP(B31,'⑨2.目標と成果（販促）'!$B$6:$L$55,11,FALSE),"")</f>
        <v/>
      </c>
      <c r="N31" s="800" t="str">
        <f t="shared" si="5"/>
        <v/>
      </c>
      <c r="O31" s="791"/>
      <c r="P31" s="792"/>
      <c r="X31" s="306" t="s">
        <v>727</v>
      </c>
    </row>
    <row r="32" spans="1:25" ht="45" hidden="1" customHeight="1">
      <c r="B32" s="825" t="s">
        <v>651</v>
      </c>
      <c r="C32" s="771" t="str">
        <f>IFERROR(VLOOKUP(B32,'⑨2.目標と成果（販促）'!$B$6:$L$55,2,FALSE),"")</f>
        <v/>
      </c>
      <c r="D32" s="472" t="str">
        <f>IFERROR(VLOOKUP(B32,'⑨2.目標と成果（販促）'!$B$6:$L$55,3,FALSE),"")</f>
        <v/>
      </c>
      <c r="E32" s="827" t="s">
        <v>651</v>
      </c>
      <c r="F32" s="159" t="str">
        <f>IFERROR(VLOOKUP(B32,'⑨2.目標と成果（販促）'!$B$6:$L$55,6,FALSE),"")</f>
        <v/>
      </c>
      <c r="G32" s="159" t="str">
        <f>IFERROR(VLOOKUP(B32,'⑨2.目標と成果（販促）'!$B$6:$L$55,7,FALSE),"")</f>
        <v/>
      </c>
      <c r="H32" s="800" t="str">
        <f t="shared" si="3"/>
        <v/>
      </c>
      <c r="I32" s="295" t="str">
        <f>IFERROR(VLOOKUP(B32,'⑨2.目標と成果（販促）'!$B$6:$L$55,8,FALSE),"")</f>
        <v/>
      </c>
      <c r="J32" s="295" t="str">
        <f>IFERROR(VLOOKUP(B32,'⑨2.目標と成果（販促）'!$B$6:$L$55,9,FALSE),"")</f>
        <v/>
      </c>
      <c r="K32" s="800" t="str">
        <f t="shared" si="4"/>
        <v/>
      </c>
      <c r="L32" s="295" t="str">
        <f>IFERROR(VLOOKUP(B32,'⑨2.目標と成果（販促）'!$B$6:$L$55,10,FALSE),"")</f>
        <v/>
      </c>
      <c r="M32" s="295" t="str">
        <f>IFERROR(VLOOKUP(B32,'⑨2.目標と成果（販促）'!$B$6:$L$55,11,FALSE),"")</f>
        <v/>
      </c>
      <c r="N32" s="800" t="str">
        <f t="shared" si="5"/>
        <v/>
      </c>
      <c r="O32" s="791"/>
      <c r="P32" s="792"/>
      <c r="X32" s="306" t="s">
        <v>728</v>
      </c>
    </row>
    <row r="33" spans="2:24" ht="45" hidden="1" customHeight="1">
      <c r="B33" s="825" t="s">
        <v>651</v>
      </c>
      <c r="C33" s="771" t="str">
        <f>IFERROR(VLOOKUP(B33,'⑨2.目標と成果（販促）'!$B$6:$L$55,2,FALSE),"")</f>
        <v/>
      </c>
      <c r="D33" s="472" t="str">
        <f>IFERROR(VLOOKUP(B33,'⑨2.目標と成果（販促）'!$B$6:$L$55,3,FALSE),"")</f>
        <v/>
      </c>
      <c r="E33" s="827" t="s">
        <v>651</v>
      </c>
      <c r="F33" s="159" t="str">
        <f>IFERROR(VLOOKUP(B33,'⑨2.目標と成果（販促）'!$B$6:$L$55,6,FALSE),"")</f>
        <v/>
      </c>
      <c r="G33" s="159" t="str">
        <f>IFERROR(VLOOKUP(B33,'⑨2.目標と成果（販促）'!$B$6:$L$55,7,FALSE),"")</f>
        <v/>
      </c>
      <c r="H33" s="800" t="str">
        <f t="shared" si="3"/>
        <v/>
      </c>
      <c r="I33" s="295" t="str">
        <f>IFERROR(VLOOKUP(B33,'⑨2.目標と成果（販促）'!$B$6:$L$55,8,FALSE),"")</f>
        <v/>
      </c>
      <c r="J33" s="295" t="str">
        <f>IFERROR(VLOOKUP(B33,'⑨2.目標と成果（販促）'!$B$6:$L$55,9,FALSE),"")</f>
        <v/>
      </c>
      <c r="K33" s="800" t="str">
        <f t="shared" si="4"/>
        <v/>
      </c>
      <c r="L33" s="295" t="str">
        <f>IFERROR(VLOOKUP(B33,'⑨2.目標と成果（販促）'!$B$6:$L$55,10,FALSE),"")</f>
        <v/>
      </c>
      <c r="M33" s="295" t="str">
        <f>IFERROR(VLOOKUP(B33,'⑨2.目標と成果（販促）'!$B$6:$L$55,11,FALSE),"")</f>
        <v/>
      </c>
      <c r="N33" s="800" t="str">
        <f t="shared" si="5"/>
        <v/>
      </c>
      <c r="O33" s="791"/>
      <c r="P33" s="792"/>
      <c r="X33" s="306" t="s">
        <v>729</v>
      </c>
    </row>
    <row r="34" spans="2:24" ht="45" hidden="1" customHeight="1">
      <c r="B34" s="825" t="s">
        <v>651</v>
      </c>
      <c r="C34" s="771" t="str">
        <f>IFERROR(VLOOKUP(B34,'⑨2.目標と成果（販促）'!$B$6:$L$55,2,FALSE),"")</f>
        <v/>
      </c>
      <c r="D34" s="472" t="str">
        <f>IFERROR(VLOOKUP(B34,'⑨2.目標と成果（販促）'!$B$6:$L$55,3,FALSE),"")</f>
        <v/>
      </c>
      <c r="E34" s="827" t="s">
        <v>651</v>
      </c>
      <c r="F34" s="159" t="str">
        <f>IFERROR(VLOOKUP(B34,'⑨2.目標と成果（販促）'!$B$6:$L$55,6,FALSE),"")</f>
        <v/>
      </c>
      <c r="G34" s="159" t="str">
        <f>IFERROR(VLOOKUP(B34,'⑨2.目標と成果（販促）'!$B$6:$L$55,7,FALSE),"")</f>
        <v/>
      </c>
      <c r="H34" s="800" t="str">
        <f t="shared" si="3"/>
        <v/>
      </c>
      <c r="I34" s="295" t="str">
        <f>IFERROR(VLOOKUP(B34,'⑨2.目標と成果（販促）'!$B$6:$L$55,8,FALSE),"")</f>
        <v/>
      </c>
      <c r="J34" s="295" t="str">
        <f>IFERROR(VLOOKUP(B34,'⑨2.目標と成果（販促）'!$B$6:$L$55,9,FALSE),"")</f>
        <v/>
      </c>
      <c r="K34" s="800" t="str">
        <f t="shared" si="4"/>
        <v/>
      </c>
      <c r="L34" s="295" t="str">
        <f>IFERROR(VLOOKUP(B34,'⑨2.目標と成果（販促）'!$B$6:$L$55,10,FALSE),"")</f>
        <v/>
      </c>
      <c r="M34" s="295" t="str">
        <f>IFERROR(VLOOKUP(B34,'⑨2.目標と成果（販促）'!$B$6:$L$55,11,FALSE),"")</f>
        <v/>
      </c>
      <c r="N34" s="800" t="str">
        <f t="shared" si="5"/>
        <v/>
      </c>
      <c r="O34" s="791"/>
      <c r="P34" s="792"/>
      <c r="X34" s="306" t="s">
        <v>730</v>
      </c>
    </row>
    <row r="35" spans="2:24" ht="45" hidden="1" customHeight="1" thickBot="1">
      <c r="B35" s="826" t="s">
        <v>651</v>
      </c>
      <c r="C35" s="774" t="str">
        <f>IFERROR(VLOOKUP(B35,'⑨2.目標と成果（販促）'!$B$6:$L$55,2,FALSE),"")</f>
        <v/>
      </c>
      <c r="D35" s="474" t="str">
        <f>IFERROR(VLOOKUP(B35,'⑨2.目標と成果（販促）'!$B$6:$L$55,3,FALSE),"")</f>
        <v/>
      </c>
      <c r="E35" s="828" t="s">
        <v>651</v>
      </c>
      <c r="F35" s="821" t="str">
        <f>IFERROR(VLOOKUP(B35,'⑨2.目標と成果（販促）'!$B$6:$L$55,6,FALSE),"")</f>
        <v/>
      </c>
      <c r="G35" s="821" t="str">
        <f>IFERROR(VLOOKUP(B35,'⑨2.目標と成果（販促）'!$B$6:$L$55,7,FALSE),"")</f>
        <v/>
      </c>
      <c r="H35" s="801" t="str">
        <f t="shared" si="3"/>
        <v/>
      </c>
      <c r="I35" s="793" t="str">
        <f>IFERROR(VLOOKUP(B35,'⑨2.目標と成果（販促）'!$B$6:$L$55,8,FALSE),"")</f>
        <v/>
      </c>
      <c r="J35" s="793" t="str">
        <f>IFERROR(VLOOKUP(B35,'⑨2.目標と成果（販促）'!$B$6:$L$55,9,FALSE),"")</f>
        <v/>
      </c>
      <c r="K35" s="801" t="str">
        <f t="shared" si="4"/>
        <v/>
      </c>
      <c r="L35" s="793" t="str">
        <f>IFERROR(VLOOKUP(B35,'⑨2.目標と成果（販促）'!$B$6:$L$55,10,FALSE),"")</f>
        <v/>
      </c>
      <c r="M35" s="793" t="str">
        <f>IFERROR(VLOOKUP(B35,'⑨2.目標と成果（販促）'!$B$6:$L$55,11,FALSE),"")</f>
        <v/>
      </c>
      <c r="N35" s="801" t="str">
        <f t="shared" si="5"/>
        <v/>
      </c>
      <c r="O35" s="794"/>
      <c r="P35" s="795"/>
      <c r="X35" s="306" t="s">
        <v>731</v>
      </c>
    </row>
    <row r="36" spans="2:24" ht="45" hidden="1" customHeight="1">
      <c r="B36" s="825" t="s">
        <v>651</v>
      </c>
      <c r="C36" s="767" t="str">
        <f>IFERROR(VLOOKUP(B36,'⑨2.目標と成果（販促）'!$B$6:$L$55,2,FALSE),"")</f>
        <v/>
      </c>
      <c r="D36" s="475" t="str">
        <f>IFERROR(VLOOKUP(B36,'⑨2.目標と成果（販促）'!$B$6:$L$55,3,FALSE),"")</f>
        <v/>
      </c>
      <c r="E36" s="829" t="s">
        <v>651</v>
      </c>
      <c r="F36" s="820" t="str">
        <f>IFERROR(VLOOKUP(B36,'⑨2.目標と成果（販促）'!$B$6:$L$55,6,FALSE),"")</f>
        <v/>
      </c>
      <c r="G36" s="820" t="str">
        <f>IFERROR(VLOOKUP(B36,'⑨2.目標と成果（販促）'!$B$6:$L$55,7,FALSE),"")</f>
        <v/>
      </c>
      <c r="H36" s="799" t="str">
        <f t="shared" ref="H36:H45" si="6">IF(G36="","",G36/F36)</f>
        <v/>
      </c>
      <c r="I36" s="790" t="str">
        <f>IFERROR(VLOOKUP(B36,'⑨2.目標と成果（販促）'!$B$6:$L$55,8,FALSE),"")</f>
        <v/>
      </c>
      <c r="J36" s="790" t="str">
        <f>IFERROR(VLOOKUP(B36,'⑨2.目標と成果（販促）'!$B$6:$L$55,9,FALSE),"")</f>
        <v/>
      </c>
      <c r="K36" s="799" t="str">
        <f t="shared" ref="K36:K45" si="7">IF(J36="","",J36/I36)</f>
        <v/>
      </c>
      <c r="L36" s="790" t="str">
        <f>IFERROR(VLOOKUP(B36,'⑨2.目標と成果（販促）'!$B$6:$L$55,10,FALSE),"")</f>
        <v/>
      </c>
      <c r="M36" s="790" t="str">
        <f>IFERROR(VLOOKUP(B36,'⑨2.目標と成果（販促）'!$B$6:$L$55,11,FALSE),"")</f>
        <v/>
      </c>
      <c r="N36" s="799" t="str">
        <f t="shared" ref="N36:N45" si="8">IF(M36="","",M36/L36)</f>
        <v/>
      </c>
      <c r="O36" s="791"/>
      <c r="P36" s="792"/>
      <c r="X36" s="306" t="s">
        <v>732</v>
      </c>
    </row>
    <row r="37" spans="2:24" ht="45" hidden="1" customHeight="1">
      <c r="B37" s="825" t="s">
        <v>651</v>
      </c>
      <c r="C37" s="771" t="str">
        <f>IFERROR(VLOOKUP(B37,'⑨2.目標と成果（販促）'!$B$6:$L$55,2,FALSE),"")</f>
        <v/>
      </c>
      <c r="D37" s="472" t="str">
        <f>IFERROR(VLOOKUP(B37,'⑨2.目標と成果（販促）'!$B$6:$L$55,3,FALSE),"")</f>
        <v/>
      </c>
      <c r="E37" s="827" t="s">
        <v>651</v>
      </c>
      <c r="F37" s="159" t="str">
        <f>IFERROR(VLOOKUP(B37,'⑨2.目標と成果（販促）'!$B$6:$L$55,6,FALSE),"")</f>
        <v/>
      </c>
      <c r="G37" s="159" t="str">
        <f>IFERROR(VLOOKUP(B37,'⑨2.目標と成果（販促）'!$B$6:$L$55,7,FALSE),"")</f>
        <v/>
      </c>
      <c r="H37" s="800" t="str">
        <f t="shared" si="6"/>
        <v/>
      </c>
      <c r="I37" s="295" t="str">
        <f>IFERROR(VLOOKUP(B37,'⑨2.目標と成果（販促）'!$B$6:$L$55,8,FALSE),"")</f>
        <v/>
      </c>
      <c r="J37" s="295" t="str">
        <f>IFERROR(VLOOKUP(B37,'⑨2.目標と成果（販促）'!$B$6:$L$55,9,FALSE),"")</f>
        <v/>
      </c>
      <c r="K37" s="800" t="str">
        <f t="shared" si="7"/>
        <v/>
      </c>
      <c r="L37" s="295" t="str">
        <f>IFERROR(VLOOKUP(B37,'⑨2.目標と成果（販促）'!$B$6:$L$55,10,FALSE),"")</f>
        <v/>
      </c>
      <c r="M37" s="295" t="str">
        <f>IFERROR(VLOOKUP(B37,'⑨2.目標と成果（販促）'!$B$6:$L$55,11,FALSE),"")</f>
        <v/>
      </c>
      <c r="N37" s="800" t="str">
        <f t="shared" si="8"/>
        <v/>
      </c>
      <c r="O37" s="791"/>
      <c r="P37" s="792"/>
      <c r="X37" s="306" t="s">
        <v>733</v>
      </c>
    </row>
    <row r="38" spans="2:24" ht="45" hidden="1" customHeight="1">
      <c r="B38" s="825" t="s">
        <v>651</v>
      </c>
      <c r="C38" s="771" t="str">
        <f>IFERROR(VLOOKUP(B38,'⑨2.目標と成果（販促）'!$B$6:$L$55,2,FALSE),"")</f>
        <v/>
      </c>
      <c r="D38" s="472" t="str">
        <f>IFERROR(VLOOKUP(B38,'⑨2.目標と成果（販促）'!$B$6:$L$55,3,FALSE),"")</f>
        <v/>
      </c>
      <c r="E38" s="827" t="s">
        <v>651</v>
      </c>
      <c r="F38" s="159" t="str">
        <f>IFERROR(VLOOKUP(B38,'⑨2.目標と成果（販促）'!$B$6:$L$55,6,FALSE),"")</f>
        <v/>
      </c>
      <c r="G38" s="159" t="str">
        <f>IFERROR(VLOOKUP(B38,'⑨2.目標と成果（販促）'!$B$6:$L$55,7,FALSE),"")</f>
        <v/>
      </c>
      <c r="H38" s="800" t="str">
        <f t="shared" si="6"/>
        <v/>
      </c>
      <c r="I38" s="295" t="str">
        <f>IFERROR(VLOOKUP(B38,'⑨2.目標と成果（販促）'!$B$6:$L$55,8,FALSE),"")</f>
        <v/>
      </c>
      <c r="J38" s="295" t="str">
        <f>IFERROR(VLOOKUP(B38,'⑨2.目標と成果（販促）'!$B$6:$L$55,9,FALSE),"")</f>
        <v/>
      </c>
      <c r="K38" s="800" t="str">
        <f t="shared" si="7"/>
        <v/>
      </c>
      <c r="L38" s="295" t="str">
        <f>IFERROR(VLOOKUP(B38,'⑨2.目標と成果（販促）'!$B$6:$L$55,10,FALSE),"")</f>
        <v/>
      </c>
      <c r="M38" s="295" t="str">
        <f>IFERROR(VLOOKUP(B38,'⑨2.目標と成果（販促）'!$B$6:$L$55,11,FALSE),"")</f>
        <v/>
      </c>
      <c r="N38" s="800" t="str">
        <f t="shared" si="8"/>
        <v/>
      </c>
      <c r="O38" s="791"/>
      <c r="P38" s="792"/>
      <c r="X38" s="306" t="s">
        <v>734</v>
      </c>
    </row>
    <row r="39" spans="2:24" ht="45" hidden="1" customHeight="1">
      <c r="B39" s="825" t="s">
        <v>651</v>
      </c>
      <c r="C39" s="771" t="str">
        <f>IFERROR(VLOOKUP(B39,'⑨2.目標と成果（販促）'!$B$6:$L$55,2,FALSE),"")</f>
        <v/>
      </c>
      <c r="D39" s="472" t="str">
        <f>IFERROR(VLOOKUP(B39,'⑨2.目標と成果（販促）'!$B$6:$L$55,3,FALSE),"")</f>
        <v/>
      </c>
      <c r="E39" s="827" t="s">
        <v>651</v>
      </c>
      <c r="F39" s="159" t="str">
        <f>IFERROR(VLOOKUP(B39,'⑨2.目標と成果（販促）'!$B$6:$L$55,6,FALSE),"")</f>
        <v/>
      </c>
      <c r="G39" s="159" t="str">
        <f>IFERROR(VLOOKUP(B39,'⑨2.目標と成果（販促）'!$B$6:$L$55,7,FALSE),"")</f>
        <v/>
      </c>
      <c r="H39" s="800" t="str">
        <f t="shared" si="6"/>
        <v/>
      </c>
      <c r="I39" s="295" t="str">
        <f>IFERROR(VLOOKUP(B39,'⑨2.目標と成果（販促）'!$B$6:$L$55,8,FALSE),"")</f>
        <v/>
      </c>
      <c r="J39" s="295" t="str">
        <f>IFERROR(VLOOKUP(B39,'⑨2.目標と成果（販促）'!$B$6:$L$55,9,FALSE),"")</f>
        <v/>
      </c>
      <c r="K39" s="800" t="str">
        <f t="shared" si="7"/>
        <v/>
      </c>
      <c r="L39" s="295" t="str">
        <f>IFERROR(VLOOKUP(B39,'⑨2.目標と成果（販促）'!$B$6:$L$55,10,FALSE),"")</f>
        <v/>
      </c>
      <c r="M39" s="295" t="str">
        <f>IFERROR(VLOOKUP(B39,'⑨2.目標と成果（販促）'!$B$6:$L$55,11,FALSE),"")</f>
        <v/>
      </c>
      <c r="N39" s="800" t="str">
        <f t="shared" si="8"/>
        <v/>
      </c>
      <c r="O39" s="791"/>
      <c r="P39" s="792"/>
      <c r="X39" s="306" t="s">
        <v>735</v>
      </c>
    </row>
    <row r="40" spans="2:24" ht="45" hidden="1" customHeight="1">
      <c r="B40" s="825" t="s">
        <v>651</v>
      </c>
      <c r="C40" s="771" t="str">
        <f>IFERROR(VLOOKUP(B40,'⑨2.目標と成果（販促）'!$B$6:$L$55,2,FALSE),"")</f>
        <v/>
      </c>
      <c r="D40" s="472" t="str">
        <f>IFERROR(VLOOKUP(B40,'⑨2.目標と成果（販促）'!$B$6:$L$55,3,FALSE),"")</f>
        <v/>
      </c>
      <c r="E40" s="827" t="s">
        <v>651</v>
      </c>
      <c r="F40" s="159" t="str">
        <f>IFERROR(VLOOKUP(B40,'⑨2.目標と成果（販促）'!$B$6:$L$55,6,FALSE),"")</f>
        <v/>
      </c>
      <c r="G40" s="159" t="str">
        <f>IFERROR(VLOOKUP(B40,'⑨2.目標と成果（販促）'!$B$6:$L$55,7,FALSE),"")</f>
        <v/>
      </c>
      <c r="H40" s="800" t="str">
        <f t="shared" si="6"/>
        <v/>
      </c>
      <c r="I40" s="295" t="str">
        <f>IFERROR(VLOOKUP(B40,'⑨2.目標と成果（販促）'!$B$6:$L$55,8,FALSE),"")</f>
        <v/>
      </c>
      <c r="J40" s="295" t="str">
        <f>IFERROR(VLOOKUP(B40,'⑨2.目標と成果（販促）'!$B$6:$L$55,9,FALSE),"")</f>
        <v/>
      </c>
      <c r="K40" s="800" t="str">
        <f t="shared" si="7"/>
        <v/>
      </c>
      <c r="L40" s="295" t="str">
        <f>IFERROR(VLOOKUP(B40,'⑨2.目標と成果（販促）'!$B$6:$L$55,10,FALSE),"")</f>
        <v/>
      </c>
      <c r="M40" s="295" t="str">
        <f>IFERROR(VLOOKUP(B40,'⑨2.目標と成果（販促）'!$B$6:$L$55,11,FALSE),"")</f>
        <v/>
      </c>
      <c r="N40" s="800" t="str">
        <f t="shared" si="8"/>
        <v/>
      </c>
      <c r="O40" s="791"/>
      <c r="P40" s="792"/>
      <c r="X40" s="306" t="s">
        <v>736</v>
      </c>
    </row>
    <row r="41" spans="2:24" ht="45" hidden="1" customHeight="1">
      <c r="B41" s="825" t="s">
        <v>651</v>
      </c>
      <c r="C41" s="771" t="str">
        <f>IFERROR(VLOOKUP(B41,'⑨2.目標と成果（販促）'!$B$6:$L$55,2,FALSE),"")</f>
        <v/>
      </c>
      <c r="D41" s="472" t="str">
        <f>IFERROR(VLOOKUP(B41,'⑨2.目標と成果（販促）'!$B$6:$L$55,3,FALSE),"")</f>
        <v/>
      </c>
      <c r="E41" s="827" t="s">
        <v>651</v>
      </c>
      <c r="F41" s="159" t="str">
        <f>IFERROR(VLOOKUP(B41,'⑨2.目標と成果（販促）'!$B$6:$L$55,6,FALSE),"")</f>
        <v/>
      </c>
      <c r="G41" s="159" t="str">
        <f>IFERROR(VLOOKUP(B41,'⑨2.目標と成果（販促）'!$B$6:$L$55,7,FALSE),"")</f>
        <v/>
      </c>
      <c r="H41" s="800" t="str">
        <f t="shared" si="6"/>
        <v/>
      </c>
      <c r="I41" s="295" t="str">
        <f>IFERROR(VLOOKUP(B41,'⑨2.目標と成果（販促）'!$B$6:$L$55,8,FALSE),"")</f>
        <v/>
      </c>
      <c r="J41" s="295" t="str">
        <f>IFERROR(VLOOKUP(B41,'⑨2.目標と成果（販促）'!$B$6:$L$55,9,FALSE),"")</f>
        <v/>
      </c>
      <c r="K41" s="800" t="str">
        <f t="shared" si="7"/>
        <v/>
      </c>
      <c r="L41" s="295" t="str">
        <f>IFERROR(VLOOKUP(B41,'⑨2.目標と成果（販促）'!$B$6:$L$55,10,FALSE),"")</f>
        <v/>
      </c>
      <c r="M41" s="295" t="str">
        <f>IFERROR(VLOOKUP(B41,'⑨2.目標と成果（販促）'!$B$6:$L$55,11,FALSE),"")</f>
        <v/>
      </c>
      <c r="N41" s="800" t="str">
        <f t="shared" si="8"/>
        <v/>
      </c>
      <c r="O41" s="791"/>
      <c r="P41" s="792"/>
      <c r="X41" s="306" t="s">
        <v>737</v>
      </c>
    </row>
    <row r="42" spans="2:24" ht="45" hidden="1" customHeight="1">
      <c r="B42" s="825" t="s">
        <v>651</v>
      </c>
      <c r="C42" s="771" t="str">
        <f>IFERROR(VLOOKUP(B42,'⑨2.目標と成果（販促）'!$B$6:$L$55,2,FALSE),"")</f>
        <v/>
      </c>
      <c r="D42" s="472" t="str">
        <f>IFERROR(VLOOKUP(B42,'⑨2.目標と成果（販促）'!$B$6:$L$55,3,FALSE),"")</f>
        <v/>
      </c>
      <c r="E42" s="827" t="s">
        <v>651</v>
      </c>
      <c r="F42" s="159" t="str">
        <f>IFERROR(VLOOKUP(B42,'⑨2.目標と成果（販促）'!$B$6:$L$55,6,FALSE),"")</f>
        <v/>
      </c>
      <c r="G42" s="159" t="str">
        <f>IFERROR(VLOOKUP(B42,'⑨2.目標と成果（販促）'!$B$6:$L$55,7,FALSE),"")</f>
        <v/>
      </c>
      <c r="H42" s="800" t="str">
        <f t="shared" si="6"/>
        <v/>
      </c>
      <c r="I42" s="295" t="str">
        <f>IFERROR(VLOOKUP(B42,'⑨2.目標と成果（販促）'!$B$6:$L$55,8,FALSE),"")</f>
        <v/>
      </c>
      <c r="J42" s="295" t="str">
        <f>IFERROR(VLOOKUP(B42,'⑨2.目標と成果（販促）'!$B$6:$L$55,9,FALSE),"")</f>
        <v/>
      </c>
      <c r="K42" s="800" t="str">
        <f t="shared" si="7"/>
        <v/>
      </c>
      <c r="L42" s="295" t="str">
        <f>IFERROR(VLOOKUP(B42,'⑨2.目標と成果（販促）'!$B$6:$L$55,10,FALSE),"")</f>
        <v/>
      </c>
      <c r="M42" s="295" t="str">
        <f>IFERROR(VLOOKUP(B42,'⑨2.目標と成果（販促）'!$B$6:$L$55,11,FALSE),"")</f>
        <v/>
      </c>
      <c r="N42" s="800" t="str">
        <f t="shared" si="8"/>
        <v/>
      </c>
      <c r="O42" s="791"/>
      <c r="P42" s="792"/>
      <c r="X42" s="306" t="s">
        <v>738</v>
      </c>
    </row>
    <row r="43" spans="2:24" ht="45" hidden="1" customHeight="1">
      <c r="B43" s="825" t="s">
        <v>651</v>
      </c>
      <c r="C43" s="771" t="str">
        <f>IFERROR(VLOOKUP(B43,'⑨2.目標と成果（販促）'!$B$6:$L$55,2,FALSE),"")</f>
        <v/>
      </c>
      <c r="D43" s="472" t="str">
        <f>IFERROR(VLOOKUP(B43,'⑨2.目標と成果（販促）'!$B$6:$L$55,3,FALSE),"")</f>
        <v/>
      </c>
      <c r="E43" s="827" t="s">
        <v>651</v>
      </c>
      <c r="F43" s="159" t="str">
        <f>IFERROR(VLOOKUP(B43,'⑨2.目標と成果（販促）'!$B$6:$L$55,6,FALSE),"")</f>
        <v/>
      </c>
      <c r="G43" s="159" t="str">
        <f>IFERROR(VLOOKUP(B43,'⑨2.目標と成果（販促）'!$B$6:$L$55,7,FALSE),"")</f>
        <v/>
      </c>
      <c r="H43" s="800" t="str">
        <f t="shared" si="6"/>
        <v/>
      </c>
      <c r="I43" s="295" t="str">
        <f>IFERROR(VLOOKUP(B43,'⑨2.目標と成果（販促）'!$B$6:$L$55,8,FALSE),"")</f>
        <v/>
      </c>
      <c r="J43" s="295" t="str">
        <f>IFERROR(VLOOKUP(B43,'⑨2.目標と成果（販促）'!$B$6:$L$55,9,FALSE),"")</f>
        <v/>
      </c>
      <c r="K43" s="800" t="str">
        <f t="shared" si="7"/>
        <v/>
      </c>
      <c r="L43" s="295" t="str">
        <f>IFERROR(VLOOKUP(B43,'⑨2.目標と成果（販促）'!$B$6:$L$55,10,FALSE),"")</f>
        <v/>
      </c>
      <c r="M43" s="295" t="str">
        <f>IFERROR(VLOOKUP(B43,'⑨2.目標と成果（販促）'!$B$6:$L$55,11,FALSE),"")</f>
        <v/>
      </c>
      <c r="N43" s="800" t="str">
        <f t="shared" si="8"/>
        <v/>
      </c>
      <c r="O43" s="791"/>
      <c r="P43" s="792"/>
      <c r="X43" s="306" t="s">
        <v>739</v>
      </c>
    </row>
    <row r="44" spans="2:24" ht="45" hidden="1" customHeight="1">
      <c r="B44" s="825" t="s">
        <v>651</v>
      </c>
      <c r="C44" s="771" t="str">
        <f>IFERROR(VLOOKUP(B44,'⑨2.目標と成果（販促）'!$B$6:$L$55,2,FALSE),"")</f>
        <v/>
      </c>
      <c r="D44" s="472" t="str">
        <f>IFERROR(VLOOKUP(B44,'⑨2.目標と成果（販促）'!$B$6:$L$55,3,FALSE),"")</f>
        <v/>
      </c>
      <c r="E44" s="827" t="s">
        <v>651</v>
      </c>
      <c r="F44" s="159" t="str">
        <f>IFERROR(VLOOKUP(B44,'⑨2.目標と成果（販促）'!$B$6:$L$55,6,FALSE),"")</f>
        <v/>
      </c>
      <c r="G44" s="159" t="str">
        <f>IFERROR(VLOOKUP(B44,'⑨2.目標と成果（販促）'!$B$6:$L$55,7,FALSE),"")</f>
        <v/>
      </c>
      <c r="H44" s="800" t="str">
        <f t="shared" si="6"/>
        <v/>
      </c>
      <c r="I44" s="295" t="str">
        <f>IFERROR(VLOOKUP(B44,'⑨2.目標と成果（販促）'!$B$6:$L$55,8,FALSE),"")</f>
        <v/>
      </c>
      <c r="J44" s="295" t="str">
        <f>IFERROR(VLOOKUP(B44,'⑨2.目標と成果（販促）'!$B$6:$L$55,9,FALSE),"")</f>
        <v/>
      </c>
      <c r="K44" s="800" t="str">
        <f t="shared" si="7"/>
        <v/>
      </c>
      <c r="L44" s="295" t="str">
        <f>IFERROR(VLOOKUP(B44,'⑨2.目標と成果（販促）'!$B$6:$L$55,10,FALSE),"")</f>
        <v/>
      </c>
      <c r="M44" s="295" t="str">
        <f>IFERROR(VLOOKUP(B44,'⑨2.目標と成果（販促）'!$B$6:$L$55,11,FALSE),"")</f>
        <v/>
      </c>
      <c r="N44" s="800" t="str">
        <f t="shared" si="8"/>
        <v/>
      </c>
      <c r="O44" s="791"/>
      <c r="P44" s="792"/>
      <c r="X44" s="306" t="s">
        <v>740</v>
      </c>
    </row>
    <row r="45" spans="2:24" ht="45" hidden="1" customHeight="1" thickBot="1">
      <c r="B45" s="826" t="s">
        <v>651</v>
      </c>
      <c r="C45" s="774" t="str">
        <f>IFERROR(VLOOKUP(B45,'⑨2.目標と成果（販促）'!$B$6:$L$55,2,FALSE),"")</f>
        <v/>
      </c>
      <c r="D45" s="474" t="str">
        <f>IFERROR(VLOOKUP(B45,'⑨2.目標と成果（販促）'!$B$6:$L$55,3,FALSE),"")</f>
        <v/>
      </c>
      <c r="E45" s="828" t="s">
        <v>651</v>
      </c>
      <c r="F45" s="821" t="str">
        <f>IFERROR(VLOOKUP(B45,'⑨2.目標と成果（販促）'!$B$6:$L$55,6,FALSE),"")</f>
        <v/>
      </c>
      <c r="G45" s="821" t="str">
        <f>IFERROR(VLOOKUP(B45,'⑨2.目標と成果（販促）'!$B$6:$L$55,7,FALSE),"")</f>
        <v/>
      </c>
      <c r="H45" s="801" t="str">
        <f t="shared" si="6"/>
        <v/>
      </c>
      <c r="I45" s="793" t="str">
        <f>IFERROR(VLOOKUP(B45,'⑨2.目標と成果（販促）'!$B$6:$L$55,8,FALSE),"")</f>
        <v/>
      </c>
      <c r="J45" s="793" t="str">
        <f>IFERROR(VLOOKUP(B45,'⑨2.目標と成果（販促）'!$B$6:$L$55,9,FALSE),"")</f>
        <v/>
      </c>
      <c r="K45" s="801" t="str">
        <f t="shared" si="7"/>
        <v/>
      </c>
      <c r="L45" s="793" t="str">
        <f>IFERROR(VLOOKUP(B45,'⑨2.目標と成果（販促）'!$B$6:$L$55,10,FALSE),"")</f>
        <v/>
      </c>
      <c r="M45" s="793" t="str">
        <f>IFERROR(VLOOKUP(B45,'⑨2.目標と成果（販促）'!$B$6:$L$55,11,FALSE),"")</f>
        <v/>
      </c>
      <c r="N45" s="801" t="str">
        <f t="shared" si="8"/>
        <v/>
      </c>
      <c r="O45" s="794"/>
      <c r="P45" s="795"/>
      <c r="X45" s="306" t="s">
        <v>741</v>
      </c>
    </row>
    <row r="46" spans="2:24" ht="45" hidden="1" customHeight="1">
      <c r="B46" s="825" t="s">
        <v>651</v>
      </c>
      <c r="C46" s="767" t="str">
        <f>IFERROR(VLOOKUP(B46,'⑨2.目標と成果（販促）'!$B$6:$L$55,2,FALSE),"")</f>
        <v/>
      </c>
      <c r="D46" s="475" t="str">
        <f>IFERROR(VLOOKUP(B46,'⑨2.目標と成果（販促）'!$B$6:$L$55,3,FALSE),"")</f>
        <v/>
      </c>
      <c r="E46" s="829" t="s">
        <v>651</v>
      </c>
      <c r="F46" s="820" t="str">
        <f>IFERROR(VLOOKUP(B46,'⑨2.目標と成果（販促）'!$B$6:$L$55,6,FALSE),"")</f>
        <v/>
      </c>
      <c r="G46" s="820" t="str">
        <f>IFERROR(VLOOKUP(B46,'⑨2.目標と成果（販促）'!$B$6:$L$55,7,FALSE),"")</f>
        <v/>
      </c>
      <c r="H46" s="799" t="str">
        <f t="shared" ref="H46:H55" si="9">IF(G46="","",G46/F46)</f>
        <v/>
      </c>
      <c r="I46" s="790" t="str">
        <f>IFERROR(VLOOKUP(B46,'⑨2.目標と成果（販促）'!$B$6:$L$55,8,FALSE),"")</f>
        <v/>
      </c>
      <c r="J46" s="790" t="str">
        <f>IFERROR(VLOOKUP(B46,'⑨2.目標と成果（販促）'!$B$6:$L$55,9,FALSE),"")</f>
        <v/>
      </c>
      <c r="K46" s="799" t="str">
        <f t="shared" ref="K46:K55" si="10">IF(J46="","",J46/I46)</f>
        <v/>
      </c>
      <c r="L46" s="790" t="str">
        <f>IFERROR(VLOOKUP(B46,'⑨2.目標と成果（販促）'!$B$6:$L$55,10,FALSE),"")</f>
        <v/>
      </c>
      <c r="M46" s="790" t="str">
        <f>IFERROR(VLOOKUP(B46,'⑨2.目標と成果（販促）'!$B$6:$L$55,11,FALSE),"")</f>
        <v/>
      </c>
      <c r="N46" s="799" t="str">
        <f t="shared" ref="N46:N55" si="11">IF(M46="","",M46/L46)</f>
        <v/>
      </c>
      <c r="O46" s="791"/>
      <c r="P46" s="792"/>
      <c r="X46" s="306" t="s">
        <v>742</v>
      </c>
    </row>
    <row r="47" spans="2:24" ht="45" hidden="1" customHeight="1">
      <c r="B47" s="825" t="s">
        <v>651</v>
      </c>
      <c r="C47" s="771" t="str">
        <f>IFERROR(VLOOKUP(B47,'⑨2.目標と成果（販促）'!$B$6:$L$55,2,FALSE),"")</f>
        <v/>
      </c>
      <c r="D47" s="472" t="str">
        <f>IFERROR(VLOOKUP(B47,'⑨2.目標と成果（販促）'!$B$6:$L$55,3,FALSE),"")</f>
        <v/>
      </c>
      <c r="E47" s="827" t="s">
        <v>651</v>
      </c>
      <c r="F47" s="159" t="str">
        <f>IFERROR(VLOOKUP(B47,'⑨2.目標と成果（販促）'!$B$6:$L$55,6,FALSE),"")</f>
        <v/>
      </c>
      <c r="G47" s="159" t="str">
        <f>IFERROR(VLOOKUP(B47,'⑨2.目標と成果（販促）'!$B$6:$L$55,7,FALSE),"")</f>
        <v/>
      </c>
      <c r="H47" s="800" t="str">
        <f t="shared" si="9"/>
        <v/>
      </c>
      <c r="I47" s="295" t="str">
        <f>IFERROR(VLOOKUP(B47,'⑨2.目標と成果（販促）'!$B$6:$L$55,8,FALSE),"")</f>
        <v/>
      </c>
      <c r="J47" s="295" t="str">
        <f>IFERROR(VLOOKUP(B47,'⑨2.目標と成果（販促）'!$B$6:$L$55,9,FALSE),"")</f>
        <v/>
      </c>
      <c r="K47" s="800" t="str">
        <f t="shared" si="10"/>
        <v/>
      </c>
      <c r="L47" s="295" t="str">
        <f>IFERROR(VLOOKUP(B47,'⑨2.目標と成果（販促）'!$B$6:$L$55,10,FALSE),"")</f>
        <v/>
      </c>
      <c r="M47" s="295" t="str">
        <f>IFERROR(VLOOKUP(B47,'⑨2.目標と成果（販促）'!$B$6:$L$55,11,FALSE),"")</f>
        <v/>
      </c>
      <c r="N47" s="800" t="str">
        <f t="shared" si="11"/>
        <v/>
      </c>
      <c r="O47" s="791"/>
      <c r="P47" s="792"/>
      <c r="X47" s="306" t="s">
        <v>743</v>
      </c>
    </row>
    <row r="48" spans="2:24" ht="45" hidden="1" customHeight="1">
      <c r="B48" s="825" t="s">
        <v>651</v>
      </c>
      <c r="C48" s="771" t="str">
        <f>IFERROR(VLOOKUP(B48,'⑨2.目標と成果（販促）'!$B$6:$L$55,2,FALSE),"")</f>
        <v/>
      </c>
      <c r="D48" s="472" t="str">
        <f>IFERROR(VLOOKUP(B48,'⑨2.目標と成果（販促）'!$B$6:$L$55,3,FALSE),"")</f>
        <v/>
      </c>
      <c r="E48" s="827" t="s">
        <v>651</v>
      </c>
      <c r="F48" s="159" t="str">
        <f>IFERROR(VLOOKUP(B48,'⑨2.目標と成果（販促）'!$B$6:$L$55,6,FALSE),"")</f>
        <v/>
      </c>
      <c r="G48" s="159" t="str">
        <f>IFERROR(VLOOKUP(B48,'⑨2.目標と成果（販促）'!$B$6:$L$55,7,FALSE),"")</f>
        <v/>
      </c>
      <c r="H48" s="800" t="str">
        <f t="shared" si="9"/>
        <v/>
      </c>
      <c r="I48" s="295" t="str">
        <f>IFERROR(VLOOKUP(B48,'⑨2.目標と成果（販促）'!$B$6:$L$55,8,FALSE),"")</f>
        <v/>
      </c>
      <c r="J48" s="295" t="str">
        <f>IFERROR(VLOOKUP(B48,'⑨2.目標と成果（販促）'!$B$6:$L$55,9,FALSE),"")</f>
        <v/>
      </c>
      <c r="K48" s="800" t="str">
        <f t="shared" si="10"/>
        <v/>
      </c>
      <c r="L48" s="295" t="str">
        <f>IFERROR(VLOOKUP(B48,'⑨2.目標と成果（販促）'!$B$6:$L$55,10,FALSE),"")</f>
        <v/>
      </c>
      <c r="M48" s="295" t="str">
        <f>IFERROR(VLOOKUP(B48,'⑨2.目標と成果（販促）'!$B$6:$L$55,11,FALSE),"")</f>
        <v/>
      </c>
      <c r="N48" s="800" t="str">
        <f t="shared" si="11"/>
        <v/>
      </c>
      <c r="O48" s="791"/>
      <c r="P48" s="792"/>
      <c r="X48" s="306" t="s">
        <v>744</v>
      </c>
    </row>
    <row r="49" spans="2:24" ht="45" hidden="1" customHeight="1">
      <c r="B49" s="825" t="s">
        <v>651</v>
      </c>
      <c r="C49" s="771" t="str">
        <f>IFERROR(VLOOKUP(B49,'⑨2.目標と成果（販促）'!$B$6:$L$55,2,FALSE),"")</f>
        <v/>
      </c>
      <c r="D49" s="472" t="str">
        <f>IFERROR(VLOOKUP(B49,'⑨2.目標と成果（販促）'!$B$6:$L$55,3,FALSE),"")</f>
        <v/>
      </c>
      <c r="E49" s="827" t="s">
        <v>651</v>
      </c>
      <c r="F49" s="159" t="str">
        <f>IFERROR(VLOOKUP(B49,'⑨2.目標と成果（販促）'!$B$6:$L$55,6,FALSE),"")</f>
        <v/>
      </c>
      <c r="G49" s="159" t="str">
        <f>IFERROR(VLOOKUP(B49,'⑨2.目標と成果（販促）'!$B$6:$L$55,7,FALSE),"")</f>
        <v/>
      </c>
      <c r="H49" s="800" t="str">
        <f t="shared" si="9"/>
        <v/>
      </c>
      <c r="I49" s="295" t="str">
        <f>IFERROR(VLOOKUP(B49,'⑨2.目標と成果（販促）'!$B$6:$L$55,8,FALSE),"")</f>
        <v/>
      </c>
      <c r="J49" s="295" t="str">
        <f>IFERROR(VLOOKUP(B49,'⑨2.目標と成果（販促）'!$B$6:$L$55,9,FALSE),"")</f>
        <v/>
      </c>
      <c r="K49" s="800" t="str">
        <f t="shared" si="10"/>
        <v/>
      </c>
      <c r="L49" s="295" t="str">
        <f>IFERROR(VLOOKUP(B49,'⑨2.目標と成果（販促）'!$B$6:$L$55,10,FALSE),"")</f>
        <v/>
      </c>
      <c r="M49" s="295" t="str">
        <f>IFERROR(VLOOKUP(B49,'⑨2.目標と成果（販促）'!$B$6:$L$55,11,FALSE),"")</f>
        <v/>
      </c>
      <c r="N49" s="800" t="str">
        <f t="shared" si="11"/>
        <v/>
      </c>
      <c r="O49" s="791"/>
      <c r="P49" s="792"/>
      <c r="X49" s="306" t="s">
        <v>745</v>
      </c>
    </row>
    <row r="50" spans="2:24" ht="45" hidden="1" customHeight="1">
      <c r="B50" s="825" t="s">
        <v>651</v>
      </c>
      <c r="C50" s="771" t="str">
        <f>IFERROR(VLOOKUP(B50,'⑨2.目標と成果（販促）'!$B$6:$L$55,2,FALSE),"")</f>
        <v/>
      </c>
      <c r="D50" s="472" t="str">
        <f>IFERROR(VLOOKUP(B50,'⑨2.目標と成果（販促）'!$B$6:$L$55,3,FALSE),"")</f>
        <v/>
      </c>
      <c r="E50" s="827" t="s">
        <v>651</v>
      </c>
      <c r="F50" s="159" t="str">
        <f>IFERROR(VLOOKUP(B50,'⑨2.目標と成果（販促）'!$B$6:$L$55,6,FALSE),"")</f>
        <v/>
      </c>
      <c r="G50" s="159" t="str">
        <f>IFERROR(VLOOKUP(B50,'⑨2.目標と成果（販促）'!$B$6:$L$55,7,FALSE),"")</f>
        <v/>
      </c>
      <c r="H50" s="800" t="str">
        <f t="shared" si="9"/>
        <v/>
      </c>
      <c r="I50" s="295" t="str">
        <f>IFERROR(VLOOKUP(B50,'⑨2.目標と成果（販促）'!$B$6:$L$55,8,FALSE),"")</f>
        <v/>
      </c>
      <c r="J50" s="295" t="str">
        <f>IFERROR(VLOOKUP(B50,'⑨2.目標と成果（販促）'!$B$6:$L$55,9,FALSE),"")</f>
        <v/>
      </c>
      <c r="K50" s="800" t="str">
        <f t="shared" si="10"/>
        <v/>
      </c>
      <c r="L50" s="295" t="str">
        <f>IFERROR(VLOOKUP(B50,'⑨2.目標と成果（販促）'!$B$6:$L$55,10,FALSE),"")</f>
        <v/>
      </c>
      <c r="M50" s="295" t="str">
        <f>IFERROR(VLOOKUP(B50,'⑨2.目標と成果（販促）'!$B$6:$L$55,11,FALSE),"")</f>
        <v/>
      </c>
      <c r="N50" s="800" t="str">
        <f t="shared" si="11"/>
        <v/>
      </c>
      <c r="O50" s="791"/>
      <c r="P50" s="792"/>
      <c r="X50" s="306" t="s">
        <v>746</v>
      </c>
    </row>
    <row r="51" spans="2:24" ht="45" hidden="1" customHeight="1">
      <c r="B51" s="825" t="s">
        <v>651</v>
      </c>
      <c r="C51" s="771" t="str">
        <f>IFERROR(VLOOKUP(B51,'⑨2.目標と成果（販促）'!$B$6:$L$55,2,FALSE),"")</f>
        <v/>
      </c>
      <c r="D51" s="472" t="str">
        <f>IFERROR(VLOOKUP(B51,'⑨2.目標と成果（販促）'!$B$6:$L$55,3,FALSE),"")</f>
        <v/>
      </c>
      <c r="E51" s="827" t="s">
        <v>651</v>
      </c>
      <c r="F51" s="159" t="str">
        <f>IFERROR(VLOOKUP(B51,'⑨2.目標と成果（販促）'!$B$6:$L$55,6,FALSE),"")</f>
        <v/>
      </c>
      <c r="G51" s="159" t="str">
        <f>IFERROR(VLOOKUP(B51,'⑨2.目標と成果（販促）'!$B$6:$L$55,7,FALSE),"")</f>
        <v/>
      </c>
      <c r="H51" s="800" t="str">
        <f t="shared" si="9"/>
        <v/>
      </c>
      <c r="I51" s="295" t="str">
        <f>IFERROR(VLOOKUP(B51,'⑨2.目標と成果（販促）'!$B$6:$L$55,8,FALSE),"")</f>
        <v/>
      </c>
      <c r="J51" s="295" t="str">
        <f>IFERROR(VLOOKUP(B51,'⑨2.目標と成果（販促）'!$B$6:$L$55,9,FALSE),"")</f>
        <v/>
      </c>
      <c r="K51" s="800" t="str">
        <f t="shared" si="10"/>
        <v/>
      </c>
      <c r="L51" s="295" t="str">
        <f>IFERROR(VLOOKUP(B51,'⑨2.目標と成果（販促）'!$B$6:$L$55,10,FALSE),"")</f>
        <v/>
      </c>
      <c r="M51" s="295" t="str">
        <f>IFERROR(VLOOKUP(B51,'⑨2.目標と成果（販促）'!$B$6:$L$55,11,FALSE),"")</f>
        <v/>
      </c>
      <c r="N51" s="800" t="str">
        <f t="shared" si="11"/>
        <v/>
      </c>
      <c r="O51" s="791"/>
      <c r="P51" s="792"/>
      <c r="X51" s="306" t="s">
        <v>747</v>
      </c>
    </row>
    <row r="52" spans="2:24" ht="45" hidden="1" customHeight="1">
      <c r="B52" s="825" t="s">
        <v>651</v>
      </c>
      <c r="C52" s="771" t="str">
        <f>IFERROR(VLOOKUP(B52,'⑨2.目標と成果（販促）'!$B$6:$L$55,2,FALSE),"")</f>
        <v/>
      </c>
      <c r="D52" s="472" t="str">
        <f>IFERROR(VLOOKUP(B52,'⑨2.目標と成果（販促）'!$B$6:$L$55,3,FALSE),"")</f>
        <v/>
      </c>
      <c r="E52" s="827" t="s">
        <v>651</v>
      </c>
      <c r="F52" s="159" t="str">
        <f>IFERROR(VLOOKUP(B52,'⑨2.目標と成果（販促）'!$B$6:$L$55,6,FALSE),"")</f>
        <v/>
      </c>
      <c r="G52" s="159" t="str">
        <f>IFERROR(VLOOKUP(B52,'⑨2.目標と成果（販促）'!$B$6:$L$55,7,FALSE),"")</f>
        <v/>
      </c>
      <c r="H52" s="800" t="str">
        <f t="shared" si="9"/>
        <v/>
      </c>
      <c r="I52" s="295" t="str">
        <f>IFERROR(VLOOKUP(B52,'⑨2.目標と成果（販促）'!$B$6:$L$55,8,FALSE),"")</f>
        <v/>
      </c>
      <c r="J52" s="295" t="str">
        <f>IFERROR(VLOOKUP(B52,'⑨2.目標と成果（販促）'!$B$6:$L$55,9,FALSE),"")</f>
        <v/>
      </c>
      <c r="K52" s="800" t="str">
        <f t="shared" si="10"/>
        <v/>
      </c>
      <c r="L52" s="295" t="str">
        <f>IFERROR(VLOOKUP(B52,'⑨2.目標と成果（販促）'!$B$6:$L$55,10,FALSE),"")</f>
        <v/>
      </c>
      <c r="M52" s="295" t="str">
        <f>IFERROR(VLOOKUP(B52,'⑨2.目標と成果（販促）'!$B$6:$L$55,11,FALSE),"")</f>
        <v/>
      </c>
      <c r="N52" s="800" t="str">
        <f t="shared" si="11"/>
        <v/>
      </c>
      <c r="O52" s="791"/>
      <c r="P52" s="792"/>
      <c r="X52" s="306" t="s">
        <v>748</v>
      </c>
    </row>
    <row r="53" spans="2:24" ht="45" hidden="1" customHeight="1">
      <c r="B53" s="825" t="s">
        <v>651</v>
      </c>
      <c r="C53" s="771" t="str">
        <f>IFERROR(VLOOKUP(B53,'⑨2.目標と成果（販促）'!$B$6:$L$55,2,FALSE),"")</f>
        <v/>
      </c>
      <c r="D53" s="472" t="str">
        <f>IFERROR(VLOOKUP(B53,'⑨2.目標と成果（販促）'!$B$6:$L$55,3,FALSE),"")</f>
        <v/>
      </c>
      <c r="E53" s="827" t="s">
        <v>651</v>
      </c>
      <c r="F53" s="159" t="str">
        <f>IFERROR(VLOOKUP(B53,'⑨2.目標と成果（販促）'!$B$6:$L$55,6,FALSE),"")</f>
        <v/>
      </c>
      <c r="G53" s="159" t="str">
        <f>IFERROR(VLOOKUP(B53,'⑨2.目標と成果（販促）'!$B$6:$L$55,7,FALSE),"")</f>
        <v/>
      </c>
      <c r="H53" s="800" t="str">
        <f t="shared" si="9"/>
        <v/>
      </c>
      <c r="I53" s="295" t="str">
        <f>IFERROR(VLOOKUP(B53,'⑨2.目標と成果（販促）'!$B$6:$L$55,8,FALSE),"")</f>
        <v/>
      </c>
      <c r="J53" s="295" t="str">
        <f>IFERROR(VLOOKUP(B53,'⑨2.目標と成果（販促）'!$B$6:$L$55,9,FALSE),"")</f>
        <v/>
      </c>
      <c r="K53" s="800" t="str">
        <f t="shared" si="10"/>
        <v/>
      </c>
      <c r="L53" s="295" t="str">
        <f>IFERROR(VLOOKUP(B53,'⑨2.目標と成果（販促）'!$B$6:$L$55,10,FALSE),"")</f>
        <v/>
      </c>
      <c r="M53" s="295" t="str">
        <f>IFERROR(VLOOKUP(B53,'⑨2.目標と成果（販促）'!$B$6:$L$55,11,FALSE),"")</f>
        <v/>
      </c>
      <c r="N53" s="800" t="str">
        <f t="shared" si="11"/>
        <v/>
      </c>
      <c r="O53" s="791"/>
      <c r="P53" s="792"/>
      <c r="X53" s="306" t="s">
        <v>749</v>
      </c>
    </row>
    <row r="54" spans="2:24" ht="45" hidden="1" customHeight="1">
      <c r="B54" s="825" t="s">
        <v>651</v>
      </c>
      <c r="C54" s="771" t="str">
        <f>IFERROR(VLOOKUP(B54,'⑨2.目標と成果（販促）'!$B$6:$L$55,2,FALSE),"")</f>
        <v/>
      </c>
      <c r="D54" s="472" t="str">
        <f>IFERROR(VLOOKUP(B54,'⑨2.目標と成果（販促）'!$B$6:$L$55,3,FALSE),"")</f>
        <v/>
      </c>
      <c r="E54" s="827" t="s">
        <v>651</v>
      </c>
      <c r="F54" s="159" t="str">
        <f>IFERROR(VLOOKUP(B54,'⑨2.目標と成果（販促）'!$B$6:$L$55,6,FALSE),"")</f>
        <v/>
      </c>
      <c r="G54" s="159" t="str">
        <f>IFERROR(VLOOKUP(B54,'⑨2.目標と成果（販促）'!$B$6:$L$55,7,FALSE),"")</f>
        <v/>
      </c>
      <c r="H54" s="800" t="str">
        <f t="shared" si="9"/>
        <v/>
      </c>
      <c r="I54" s="295" t="str">
        <f>IFERROR(VLOOKUP(B54,'⑨2.目標と成果（販促）'!$B$6:$L$55,8,FALSE),"")</f>
        <v/>
      </c>
      <c r="J54" s="295" t="str">
        <f>IFERROR(VLOOKUP(B54,'⑨2.目標と成果（販促）'!$B$6:$L$55,9,FALSE),"")</f>
        <v/>
      </c>
      <c r="K54" s="800" t="str">
        <f t="shared" si="10"/>
        <v/>
      </c>
      <c r="L54" s="295" t="str">
        <f>IFERROR(VLOOKUP(B54,'⑨2.目標と成果（販促）'!$B$6:$L$55,10,FALSE),"")</f>
        <v/>
      </c>
      <c r="M54" s="295" t="str">
        <f>IFERROR(VLOOKUP(B54,'⑨2.目標と成果（販促）'!$B$6:$L$55,11,FALSE),"")</f>
        <v/>
      </c>
      <c r="N54" s="800" t="str">
        <f t="shared" si="11"/>
        <v/>
      </c>
      <c r="O54" s="791"/>
      <c r="P54" s="792"/>
      <c r="X54" s="306" t="s">
        <v>750</v>
      </c>
    </row>
    <row r="55" spans="2:24" ht="45" hidden="1" customHeight="1" thickBot="1">
      <c r="B55" s="826" t="s">
        <v>651</v>
      </c>
      <c r="C55" s="774" t="str">
        <f>IFERROR(VLOOKUP(B55,'⑨2.目標と成果（販促）'!$B$6:$L$55,2,FALSE),"")</f>
        <v/>
      </c>
      <c r="D55" s="474" t="str">
        <f>IFERROR(VLOOKUP(B55,'⑨2.目標と成果（販促）'!$B$6:$L$55,3,FALSE),"")</f>
        <v/>
      </c>
      <c r="E55" s="828" t="s">
        <v>651</v>
      </c>
      <c r="F55" s="821" t="str">
        <f>IFERROR(VLOOKUP(B55,'⑨2.目標と成果（販促）'!$B$6:$L$55,6,FALSE),"")</f>
        <v/>
      </c>
      <c r="G55" s="821" t="str">
        <f>IFERROR(VLOOKUP(B55,'⑨2.目標と成果（販促）'!$B$6:$L$55,7,FALSE),"")</f>
        <v/>
      </c>
      <c r="H55" s="801" t="str">
        <f t="shared" si="9"/>
        <v/>
      </c>
      <c r="I55" s="793" t="str">
        <f>IFERROR(VLOOKUP(B55,'⑨2.目標と成果（販促）'!$B$6:$L$55,8,FALSE),"")</f>
        <v/>
      </c>
      <c r="J55" s="793" t="str">
        <f>IFERROR(VLOOKUP(B55,'⑨2.目標と成果（販促）'!$B$6:$L$55,9,FALSE),"")</f>
        <v/>
      </c>
      <c r="K55" s="801" t="str">
        <f t="shared" si="10"/>
        <v/>
      </c>
      <c r="L55" s="793" t="str">
        <f>IFERROR(VLOOKUP(B55,'⑨2.目標と成果（販促）'!$B$6:$L$55,10,FALSE),"")</f>
        <v/>
      </c>
      <c r="M55" s="793" t="str">
        <f>IFERROR(VLOOKUP(B55,'⑨2.目標と成果（販促）'!$B$6:$L$55,11,FALSE),"")</f>
        <v/>
      </c>
      <c r="N55" s="801" t="str">
        <f t="shared" si="11"/>
        <v/>
      </c>
      <c r="O55" s="794"/>
      <c r="P55" s="795"/>
    </row>
    <row r="56" spans="2:24" ht="45" hidden="1" customHeight="1">
      <c r="B56" s="825" t="s">
        <v>651</v>
      </c>
      <c r="C56" s="767" t="str">
        <f>IFERROR(VLOOKUP(B56,'⑨2.目標と成果（販促）'!$B$6:$L$55,2,FALSE),"")</f>
        <v/>
      </c>
      <c r="D56" s="475" t="str">
        <f>IFERROR(VLOOKUP(B56,'⑨2.目標と成果（販促）'!$B$6:$L$55,3,FALSE),"")</f>
        <v/>
      </c>
      <c r="E56" s="829" t="s">
        <v>651</v>
      </c>
      <c r="F56" s="820" t="str">
        <f>IFERROR(VLOOKUP(B56,'⑨2.目標と成果（販促）'!$B$6:$L$55,6,FALSE),"")</f>
        <v/>
      </c>
      <c r="G56" s="820" t="str">
        <f>IFERROR(VLOOKUP(B56,'⑨2.目標と成果（販促）'!$B$6:$L$55,7,FALSE),"")</f>
        <v/>
      </c>
      <c r="H56" s="799" t="str">
        <f t="shared" ref="H56:H65" si="12">IF(G56="","",G56/F56)</f>
        <v/>
      </c>
      <c r="I56" s="790" t="str">
        <f>IFERROR(VLOOKUP(B56,'⑨2.目標と成果（販促）'!$B$6:$L$55,8,FALSE),"")</f>
        <v/>
      </c>
      <c r="J56" s="790" t="str">
        <f>IFERROR(VLOOKUP(B56,'⑨2.目標と成果（販促）'!$B$6:$L$55,9,FALSE),"")</f>
        <v/>
      </c>
      <c r="K56" s="799" t="str">
        <f t="shared" ref="K56:K65" si="13">IF(J56="","",J56/I56)</f>
        <v/>
      </c>
      <c r="L56" s="790" t="str">
        <f>IFERROR(VLOOKUP(B56,'⑨2.目標と成果（販促）'!$B$6:$L$55,10,FALSE),"")</f>
        <v/>
      </c>
      <c r="M56" s="790" t="str">
        <f>IFERROR(VLOOKUP(B56,'⑨2.目標と成果（販促）'!$B$6:$L$55,11,FALSE),"")</f>
        <v/>
      </c>
      <c r="N56" s="799" t="str">
        <f t="shared" ref="N56:N65" si="14">IF(M56="","",M56/L56)</f>
        <v/>
      </c>
      <c r="O56" s="791"/>
      <c r="P56" s="792"/>
    </row>
    <row r="57" spans="2:24" ht="45" hidden="1" customHeight="1">
      <c r="B57" s="825" t="s">
        <v>651</v>
      </c>
      <c r="C57" s="771" t="str">
        <f>IFERROR(VLOOKUP(B57,'⑨2.目標と成果（販促）'!$B$6:$L$55,2,FALSE),"")</f>
        <v/>
      </c>
      <c r="D57" s="472" t="str">
        <f>IFERROR(VLOOKUP(B57,'⑨2.目標と成果（販促）'!$B$6:$L$55,3,FALSE),"")</f>
        <v/>
      </c>
      <c r="E57" s="827" t="s">
        <v>651</v>
      </c>
      <c r="F57" s="159" t="str">
        <f>IFERROR(VLOOKUP(B57,'⑨2.目標と成果（販促）'!$B$6:$L$55,6,FALSE),"")</f>
        <v/>
      </c>
      <c r="G57" s="159" t="str">
        <f>IFERROR(VLOOKUP(B57,'⑨2.目標と成果（販促）'!$B$6:$L$55,7,FALSE),"")</f>
        <v/>
      </c>
      <c r="H57" s="800" t="str">
        <f t="shared" si="12"/>
        <v/>
      </c>
      <c r="I57" s="295" t="str">
        <f>IFERROR(VLOOKUP(B57,'⑨2.目標と成果（販促）'!$B$6:$L$55,8,FALSE),"")</f>
        <v/>
      </c>
      <c r="J57" s="295" t="str">
        <f>IFERROR(VLOOKUP(B57,'⑨2.目標と成果（販促）'!$B$6:$L$55,9,FALSE),"")</f>
        <v/>
      </c>
      <c r="K57" s="800" t="str">
        <f t="shared" si="13"/>
        <v/>
      </c>
      <c r="L57" s="295" t="str">
        <f>IFERROR(VLOOKUP(B57,'⑨2.目標と成果（販促）'!$B$6:$L$55,10,FALSE),"")</f>
        <v/>
      </c>
      <c r="M57" s="295" t="str">
        <f>IFERROR(VLOOKUP(B57,'⑨2.目標と成果（販促）'!$B$6:$L$55,11,FALSE),"")</f>
        <v/>
      </c>
      <c r="N57" s="800" t="str">
        <f t="shared" si="14"/>
        <v/>
      </c>
      <c r="O57" s="791"/>
      <c r="P57" s="792"/>
    </row>
    <row r="58" spans="2:24" ht="45" hidden="1" customHeight="1">
      <c r="B58" s="825" t="s">
        <v>651</v>
      </c>
      <c r="C58" s="771" t="str">
        <f>IFERROR(VLOOKUP(B58,'⑨2.目標と成果（販促）'!$B$6:$L$55,2,FALSE),"")</f>
        <v/>
      </c>
      <c r="D58" s="472" t="str">
        <f>IFERROR(VLOOKUP(B58,'⑨2.目標と成果（販促）'!$B$6:$L$55,3,FALSE),"")</f>
        <v/>
      </c>
      <c r="E58" s="827" t="s">
        <v>651</v>
      </c>
      <c r="F58" s="159" t="str">
        <f>IFERROR(VLOOKUP(B58,'⑨2.目標と成果（販促）'!$B$6:$L$55,6,FALSE),"")</f>
        <v/>
      </c>
      <c r="G58" s="159" t="str">
        <f>IFERROR(VLOOKUP(B58,'⑨2.目標と成果（販促）'!$B$6:$L$55,7,FALSE),"")</f>
        <v/>
      </c>
      <c r="H58" s="800" t="str">
        <f t="shared" si="12"/>
        <v/>
      </c>
      <c r="I58" s="295" t="str">
        <f>IFERROR(VLOOKUP(B58,'⑨2.目標と成果（販促）'!$B$6:$L$55,8,FALSE),"")</f>
        <v/>
      </c>
      <c r="J58" s="295" t="str">
        <f>IFERROR(VLOOKUP(B58,'⑨2.目標と成果（販促）'!$B$6:$L$55,9,FALSE),"")</f>
        <v/>
      </c>
      <c r="K58" s="800" t="str">
        <f t="shared" si="13"/>
        <v/>
      </c>
      <c r="L58" s="295" t="str">
        <f>IFERROR(VLOOKUP(B58,'⑨2.目標と成果（販促）'!$B$6:$L$55,10,FALSE),"")</f>
        <v/>
      </c>
      <c r="M58" s="295" t="str">
        <f>IFERROR(VLOOKUP(B58,'⑨2.目標と成果（販促）'!$B$6:$L$55,11,FALSE),"")</f>
        <v/>
      </c>
      <c r="N58" s="800" t="str">
        <f t="shared" si="14"/>
        <v/>
      </c>
      <c r="O58" s="791"/>
      <c r="P58" s="792"/>
    </row>
    <row r="59" spans="2:24" ht="45" hidden="1" customHeight="1">
      <c r="B59" s="825" t="s">
        <v>651</v>
      </c>
      <c r="C59" s="771" t="str">
        <f>IFERROR(VLOOKUP(B59,'⑨2.目標と成果（販促）'!$B$6:$L$55,2,FALSE),"")</f>
        <v/>
      </c>
      <c r="D59" s="472" t="str">
        <f>IFERROR(VLOOKUP(B59,'⑨2.目標と成果（販促）'!$B$6:$L$55,3,FALSE),"")</f>
        <v/>
      </c>
      <c r="E59" s="827" t="s">
        <v>651</v>
      </c>
      <c r="F59" s="159" t="str">
        <f>IFERROR(VLOOKUP(B59,'⑨2.目標と成果（販促）'!$B$6:$L$55,6,FALSE),"")</f>
        <v/>
      </c>
      <c r="G59" s="159" t="str">
        <f>IFERROR(VLOOKUP(B59,'⑨2.目標と成果（販促）'!$B$6:$L$55,7,FALSE),"")</f>
        <v/>
      </c>
      <c r="H59" s="800" t="str">
        <f t="shared" si="12"/>
        <v/>
      </c>
      <c r="I59" s="295" t="str">
        <f>IFERROR(VLOOKUP(B59,'⑨2.目標と成果（販促）'!$B$6:$L$55,8,FALSE),"")</f>
        <v/>
      </c>
      <c r="J59" s="295" t="str">
        <f>IFERROR(VLOOKUP(B59,'⑨2.目標と成果（販促）'!$B$6:$L$55,9,FALSE),"")</f>
        <v/>
      </c>
      <c r="K59" s="800" t="str">
        <f t="shared" si="13"/>
        <v/>
      </c>
      <c r="L59" s="295" t="str">
        <f>IFERROR(VLOOKUP(B59,'⑨2.目標と成果（販促）'!$B$6:$L$55,10,FALSE),"")</f>
        <v/>
      </c>
      <c r="M59" s="295" t="str">
        <f>IFERROR(VLOOKUP(B59,'⑨2.目標と成果（販促）'!$B$6:$L$55,11,FALSE),"")</f>
        <v/>
      </c>
      <c r="N59" s="800" t="str">
        <f t="shared" si="14"/>
        <v/>
      </c>
      <c r="O59" s="791"/>
      <c r="P59" s="792"/>
    </row>
    <row r="60" spans="2:24" ht="45" hidden="1" customHeight="1">
      <c r="B60" s="825" t="s">
        <v>651</v>
      </c>
      <c r="C60" s="771" t="str">
        <f>IFERROR(VLOOKUP(B60,'⑨2.目標と成果（販促）'!$B$6:$L$55,2,FALSE),"")</f>
        <v/>
      </c>
      <c r="D60" s="472" t="str">
        <f>IFERROR(VLOOKUP(B60,'⑨2.目標と成果（販促）'!$B$6:$L$55,3,FALSE),"")</f>
        <v/>
      </c>
      <c r="E60" s="827" t="s">
        <v>651</v>
      </c>
      <c r="F60" s="159" t="str">
        <f>IFERROR(VLOOKUP(B60,'⑨2.目標と成果（販促）'!$B$6:$L$55,6,FALSE),"")</f>
        <v/>
      </c>
      <c r="G60" s="159" t="str">
        <f>IFERROR(VLOOKUP(B60,'⑨2.目標と成果（販促）'!$B$6:$L$55,7,FALSE),"")</f>
        <v/>
      </c>
      <c r="H60" s="800" t="str">
        <f t="shared" si="12"/>
        <v/>
      </c>
      <c r="I60" s="295" t="str">
        <f>IFERROR(VLOOKUP(B60,'⑨2.目標と成果（販促）'!$B$6:$L$55,8,FALSE),"")</f>
        <v/>
      </c>
      <c r="J60" s="295" t="str">
        <f>IFERROR(VLOOKUP(B60,'⑨2.目標と成果（販促）'!$B$6:$L$55,9,FALSE),"")</f>
        <v/>
      </c>
      <c r="K60" s="800" t="str">
        <f t="shared" si="13"/>
        <v/>
      </c>
      <c r="L60" s="295" t="str">
        <f>IFERROR(VLOOKUP(B60,'⑨2.目標と成果（販促）'!$B$6:$L$55,10,FALSE),"")</f>
        <v/>
      </c>
      <c r="M60" s="295" t="str">
        <f>IFERROR(VLOOKUP(B60,'⑨2.目標と成果（販促）'!$B$6:$L$55,11,FALSE),"")</f>
        <v/>
      </c>
      <c r="N60" s="800" t="str">
        <f t="shared" si="14"/>
        <v/>
      </c>
      <c r="O60" s="791"/>
      <c r="P60" s="792"/>
    </row>
    <row r="61" spans="2:24" ht="45" hidden="1" customHeight="1">
      <c r="B61" s="825" t="s">
        <v>651</v>
      </c>
      <c r="C61" s="771" t="str">
        <f>IFERROR(VLOOKUP(B61,'⑨2.目標と成果（販促）'!$B$6:$L$55,2,FALSE),"")</f>
        <v/>
      </c>
      <c r="D61" s="472" t="str">
        <f>IFERROR(VLOOKUP(B61,'⑨2.目標と成果（販促）'!$B$6:$L$55,3,FALSE),"")</f>
        <v/>
      </c>
      <c r="E61" s="827" t="s">
        <v>651</v>
      </c>
      <c r="F61" s="159" t="str">
        <f>IFERROR(VLOOKUP(B61,'⑨2.目標と成果（販促）'!$B$6:$L$55,6,FALSE),"")</f>
        <v/>
      </c>
      <c r="G61" s="159" t="str">
        <f>IFERROR(VLOOKUP(B61,'⑨2.目標と成果（販促）'!$B$6:$L$55,7,FALSE),"")</f>
        <v/>
      </c>
      <c r="H61" s="800" t="str">
        <f t="shared" si="12"/>
        <v/>
      </c>
      <c r="I61" s="295" t="str">
        <f>IFERROR(VLOOKUP(B61,'⑨2.目標と成果（販促）'!$B$6:$L$55,8,FALSE),"")</f>
        <v/>
      </c>
      <c r="J61" s="295" t="str">
        <f>IFERROR(VLOOKUP(B61,'⑨2.目標と成果（販促）'!$B$6:$L$55,9,FALSE),"")</f>
        <v/>
      </c>
      <c r="K61" s="800" t="str">
        <f t="shared" si="13"/>
        <v/>
      </c>
      <c r="L61" s="295" t="str">
        <f>IFERROR(VLOOKUP(B61,'⑨2.目標と成果（販促）'!$B$6:$L$55,10,FALSE),"")</f>
        <v/>
      </c>
      <c r="M61" s="295" t="str">
        <f>IFERROR(VLOOKUP(B61,'⑨2.目標と成果（販促）'!$B$6:$L$55,11,FALSE),"")</f>
        <v/>
      </c>
      <c r="N61" s="800" t="str">
        <f t="shared" si="14"/>
        <v/>
      </c>
      <c r="O61" s="791"/>
      <c r="P61" s="792"/>
    </row>
    <row r="62" spans="2:24" ht="45" hidden="1" customHeight="1">
      <c r="B62" s="825" t="s">
        <v>651</v>
      </c>
      <c r="C62" s="771" t="str">
        <f>IFERROR(VLOOKUP(B62,'⑨2.目標と成果（販促）'!$B$6:$L$55,2,FALSE),"")</f>
        <v/>
      </c>
      <c r="D62" s="472" t="str">
        <f>IFERROR(VLOOKUP(B62,'⑨2.目標と成果（販促）'!$B$6:$L$55,3,FALSE),"")</f>
        <v/>
      </c>
      <c r="E62" s="827" t="s">
        <v>651</v>
      </c>
      <c r="F62" s="159" t="str">
        <f>IFERROR(VLOOKUP(B62,'⑨2.目標と成果（販促）'!$B$6:$L$55,6,FALSE),"")</f>
        <v/>
      </c>
      <c r="G62" s="159" t="str">
        <f>IFERROR(VLOOKUP(B62,'⑨2.目標と成果（販促）'!$B$6:$L$55,7,FALSE),"")</f>
        <v/>
      </c>
      <c r="H62" s="800" t="str">
        <f t="shared" si="12"/>
        <v/>
      </c>
      <c r="I62" s="295" t="str">
        <f>IFERROR(VLOOKUP(B62,'⑨2.目標と成果（販促）'!$B$6:$L$55,8,FALSE),"")</f>
        <v/>
      </c>
      <c r="J62" s="295" t="str">
        <f>IFERROR(VLOOKUP(B62,'⑨2.目標と成果（販促）'!$B$6:$L$55,9,FALSE),"")</f>
        <v/>
      </c>
      <c r="K62" s="800" t="str">
        <f t="shared" si="13"/>
        <v/>
      </c>
      <c r="L62" s="295" t="str">
        <f>IFERROR(VLOOKUP(B62,'⑨2.目標と成果（販促）'!$B$6:$L$55,10,FALSE),"")</f>
        <v/>
      </c>
      <c r="M62" s="295" t="str">
        <f>IFERROR(VLOOKUP(B62,'⑨2.目標と成果（販促）'!$B$6:$L$55,11,FALSE),"")</f>
        <v/>
      </c>
      <c r="N62" s="800" t="str">
        <f t="shared" si="14"/>
        <v/>
      </c>
      <c r="O62" s="791"/>
      <c r="P62" s="792"/>
    </row>
    <row r="63" spans="2:24" ht="45" hidden="1" customHeight="1">
      <c r="B63" s="825" t="s">
        <v>651</v>
      </c>
      <c r="C63" s="771" t="str">
        <f>IFERROR(VLOOKUP(B63,'⑨2.目標と成果（販促）'!$B$6:$L$55,2,FALSE),"")</f>
        <v/>
      </c>
      <c r="D63" s="472" t="str">
        <f>IFERROR(VLOOKUP(B63,'⑨2.目標と成果（販促）'!$B$6:$L$55,3,FALSE),"")</f>
        <v/>
      </c>
      <c r="E63" s="827" t="s">
        <v>651</v>
      </c>
      <c r="F63" s="159" t="str">
        <f>IFERROR(VLOOKUP(B63,'⑨2.目標と成果（販促）'!$B$6:$L$55,6,FALSE),"")</f>
        <v/>
      </c>
      <c r="G63" s="159" t="str">
        <f>IFERROR(VLOOKUP(B63,'⑨2.目標と成果（販促）'!$B$6:$L$55,7,FALSE),"")</f>
        <v/>
      </c>
      <c r="H63" s="800" t="str">
        <f t="shared" si="12"/>
        <v/>
      </c>
      <c r="I63" s="295" t="str">
        <f>IFERROR(VLOOKUP(B63,'⑨2.目標と成果（販促）'!$B$6:$L$55,8,FALSE),"")</f>
        <v/>
      </c>
      <c r="J63" s="295" t="str">
        <f>IFERROR(VLOOKUP(B63,'⑨2.目標と成果（販促）'!$B$6:$L$55,9,FALSE),"")</f>
        <v/>
      </c>
      <c r="K63" s="800" t="str">
        <f t="shared" si="13"/>
        <v/>
      </c>
      <c r="L63" s="295" t="str">
        <f>IFERROR(VLOOKUP(B63,'⑨2.目標と成果（販促）'!$B$6:$L$55,10,FALSE),"")</f>
        <v/>
      </c>
      <c r="M63" s="295" t="str">
        <f>IFERROR(VLOOKUP(B63,'⑨2.目標と成果（販促）'!$B$6:$L$55,11,FALSE),"")</f>
        <v/>
      </c>
      <c r="N63" s="800" t="str">
        <f t="shared" si="14"/>
        <v/>
      </c>
      <c r="O63" s="791"/>
      <c r="P63" s="792"/>
    </row>
    <row r="64" spans="2:24" ht="45" hidden="1" customHeight="1">
      <c r="B64" s="825" t="s">
        <v>651</v>
      </c>
      <c r="C64" s="771" t="str">
        <f>IFERROR(VLOOKUP(B64,'⑨2.目標と成果（販促）'!$B$6:$L$55,2,FALSE),"")</f>
        <v/>
      </c>
      <c r="D64" s="472" t="str">
        <f>IFERROR(VLOOKUP(B64,'⑨2.目標と成果（販促）'!$B$6:$L$55,3,FALSE),"")</f>
        <v/>
      </c>
      <c r="E64" s="827" t="s">
        <v>651</v>
      </c>
      <c r="F64" s="159" t="str">
        <f>IFERROR(VLOOKUP(B64,'⑨2.目標と成果（販促）'!$B$6:$L$55,6,FALSE),"")</f>
        <v/>
      </c>
      <c r="G64" s="159" t="str">
        <f>IFERROR(VLOOKUP(B64,'⑨2.目標と成果（販促）'!$B$6:$L$55,7,FALSE),"")</f>
        <v/>
      </c>
      <c r="H64" s="800" t="str">
        <f t="shared" si="12"/>
        <v/>
      </c>
      <c r="I64" s="295" t="str">
        <f>IFERROR(VLOOKUP(B64,'⑨2.目標と成果（販促）'!$B$6:$L$55,8,FALSE),"")</f>
        <v/>
      </c>
      <c r="J64" s="295" t="str">
        <f>IFERROR(VLOOKUP(B64,'⑨2.目標と成果（販促）'!$B$6:$L$55,9,FALSE),"")</f>
        <v/>
      </c>
      <c r="K64" s="800" t="str">
        <f t="shared" si="13"/>
        <v/>
      </c>
      <c r="L64" s="295" t="str">
        <f>IFERROR(VLOOKUP(B64,'⑨2.目標と成果（販促）'!$B$6:$L$55,10,FALSE),"")</f>
        <v/>
      </c>
      <c r="M64" s="295" t="str">
        <f>IFERROR(VLOOKUP(B64,'⑨2.目標と成果（販促）'!$B$6:$L$55,11,FALSE),"")</f>
        <v/>
      </c>
      <c r="N64" s="800" t="str">
        <f t="shared" si="14"/>
        <v/>
      </c>
      <c r="O64" s="791"/>
      <c r="P64" s="792"/>
    </row>
    <row r="65" spans="2:25" ht="45" hidden="1" customHeight="1" thickBot="1">
      <c r="B65" s="826" t="s">
        <v>651</v>
      </c>
      <c r="C65" s="774" t="str">
        <f>IFERROR(VLOOKUP(B65,'⑨2.目標と成果（販促）'!$B$6:$L$55,2,FALSE),"")</f>
        <v/>
      </c>
      <c r="D65" s="474" t="str">
        <f>IFERROR(VLOOKUP(B65,'⑨2.目標と成果（販促）'!$B$6:$L$55,3,FALSE),"")</f>
        <v/>
      </c>
      <c r="E65" s="828" t="s">
        <v>651</v>
      </c>
      <c r="F65" s="821" t="str">
        <f>IFERROR(VLOOKUP(B65,'⑨2.目標と成果（販促）'!$B$6:$L$55,6,FALSE),"")</f>
        <v/>
      </c>
      <c r="G65" s="821" t="str">
        <f>IFERROR(VLOOKUP(B65,'⑨2.目標と成果（販促）'!$B$6:$L$55,7,FALSE),"")</f>
        <v/>
      </c>
      <c r="H65" s="801" t="str">
        <f t="shared" si="12"/>
        <v/>
      </c>
      <c r="I65" s="793" t="str">
        <f>IFERROR(VLOOKUP(B65,'⑨2.目標と成果（販促）'!$B$6:$L$55,8,FALSE),"")</f>
        <v/>
      </c>
      <c r="J65" s="793" t="str">
        <f>IFERROR(VLOOKUP(B65,'⑨2.目標と成果（販促）'!$B$6:$L$55,9,FALSE),"")</f>
        <v/>
      </c>
      <c r="K65" s="801" t="str">
        <f t="shared" si="13"/>
        <v/>
      </c>
      <c r="L65" s="793" t="str">
        <f>IFERROR(VLOOKUP(B65,'⑨2.目標と成果（販促）'!$B$6:$L$55,10,FALSE),"")</f>
        <v/>
      </c>
      <c r="M65" s="793" t="str">
        <f>IFERROR(VLOOKUP(B65,'⑨2.目標と成果（販促）'!$B$6:$L$55,11,FALSE),"")</f>
        <v/>
      </c>
      <c r="N65" s="801" t="str">
        <f t="shared" si="14"/>
        <v/>
      </c>
      <c r="O65" s="794"/>
      <c r="P65" s="795"/>
    </row>
    <row r="66" spans="2:25" ht="45" hidden="1" customHeight="1">
      <c r="B66" s="825" t="s">
        <v>651</v>
      </c>
      <c r="C66" s="767" t="str">
        <f>IFERROR(VLOOKUP(B66,'⑨2.目標と成果（販促）'!$B$6:$L$55,2,FALSE),"")</f>
        <v/>
      </c>
      <c r="D66" s="475" t="str">
        <f>IFERROR(VLOOKUP(B66,'⑨2.目標と成果（販促）'!$B$6:$L$55,3,FALSE),"")</f>
        <v/>
      </c>
      <c r="E66" s="829" t="s">
        <v>651</v>
      </c>
      <c r="F66" s="820" t="str">
        <f>IFERROR(VLOOKUP(B66,'⑨2.目標と成果（販促）'!$B$6:$L$55,6,FALSE),"")</f>
        <v/>
      </c>
      <c r="G66" s="820" t="str">
        <f>IFERROR(VLOOKUP(B66,'⑨2.目標と成果（販促）'!$B$6:$L$55,7,FALSE),"")</f>
        <v/>
      </c>
      <c r="H66" s="799" t="str">
        <f t="shared" ref="H66:H75" si="15">IF(G66="","",G66/F66)</f>
        <v/>
      </c>
      <c r="I66" s="790" t="str">
        <f>IFERROR(VLOOKUP(B66,'⑨2.目標と成果（販促）'!$B$6:$L$55,8,FALSE),"")</f>
        <v/>
      </c>
      <c r="J66" s="790" t="str">
        <f>IFERROR(VLOOKUP(B66,'⑨2.目標と成果（販促）'!$B$6:$L$55,9,FALSE),"")</f>
        <v/>
      </c>
      <c r="K66" s="799" t="str">
        <f t="shared" ref="K66:K75" si="16">IF(J66="","",J66/I66)</f>
        <v/>
      </c>
      <c r="L66" s="790" t="str">
        <f>IFERROR(VLOOKUP(B66,'⑨2.目標と成果（販促）'!$B$6:$L$55,10,FALSE),"")</f>
        <v/>
      </c>
      <c r="M66" s="790" t="str">
        <f>IFERROR(VLOOKUP(B66,'⑨2.目標と成果（販促）'!$B$6:$L$55,11,FALSE),"")</f>
        <v/>
      </c>
      <c r="N66" s="799" t="str">
        <f t="shared" ref="N66:N74" si="17">IF(M66="","",M66/L66)</f>
        <v/>
      </c>
      <c r="O66" s="791"/>
      <c r="P66" s="792"/>
    </row>
    <row r="67" spans="2:25" ht="45" hidden="1" customHeight="1">
      <c r="B67" s="825" t="s">
        <v>651</v>
      </c>
      <c r="C67" s="771" t="str">
        <f>IFERROR(VLOOKUP(B67,'⑨2.目標と成果（販促）'!$B$6:$L$55,2,FALSE),"")</f>
        <v/>
      </c>
      <c r="D67" s="472" t="str">
        <f>IFERROR(VLOOKUP(B67,'⑨2.目標と成果（販促）'!$B$6:$L$55,3,FALSE),"")</f>
        <v/>
      </c>
      <c r="E67" s="827" t="s">
        <v>651</v>
      </c>
      <c r="F67" s="159" t="str">
        <f>IFERROR(VLOOKUP(B67,'⑨2.目標と成果（販促）'!$B$6:$L$55,6,FALSE),"")</f>
        <v/>
      </c>
      <c r="G67" s="159" t="str">
        <f>IFERROR(VLOOKUP(B67,'⑨2.目標と成果（販促）'!$B$6:$L$55,7,FALSE),"")</f>
        <v/>
      </c>
      <c r="H67" s="800" t="str">
        <f t="shared" si="15"/>
        <v/>
      </c>
      <c r="I67" s="295" t="str">
        <f>IFERROR(VLOOKUP(B67,'⑨2.目標と成果（販促）'!$B$6:$L$55,8,FALSE),"")</f>
        <v/>
      </c>
      <c r="J67" s="295" t="str">
        <f>IFERROR(VLOOKUP(B67,'⑨2.目標と成果（販促）'!$B$6:$L$55,9,FALSE),"")</f>
        <v/>
      </c>
      <c r="K67" s="800" t="str">
        <f t="shared" si="16"/>
        <v/>
      </c>
      <c r="L67" s="295" t="str">
        <f>IFERROR(VLOOKUP(B67,'⑨2.目標と成果（販促）'!$B$6:$L$55,10,FALSE),"")</f>
        <v/>
      </c>
      <c r="M67" s="295" t="str">
        <f>IFERROR(VLOOKUP(B67,'⑨2.目標と成果（販促）'!$B$6:$L$55,11,FALSE),"")</f>
        <v/>
      </c>
      <c r="N67" s="800" t="str">
        <f t="shared" si="17"/>
        <v/>
      </c>
      <c r="O67" s="791"/>
      <c r="P67" s="792"/>
    </row>
    <row r="68" spans="2:25" ht="45" hidden="1" customHeight="1">
      <c r="B68" s="825" t="s">
        <v>651</v>
      </c>
      <c r="C68" s="771" t="str">
        <f>IFERROR(VLOOKUP(B68,'⑨2.目標と成果（販促）'!$B$6:$L$55,2,FALSE),"")</f>
        <v/>
      </c>
      <c r="D68" s="472" t="str">
        <f>IFERROR(VLOOKUP(B68,'⑨2.目標と成果（販促）'!$B$6:$L$55,3,FALSE),"")</f>
        <v/>
      </c>
      <c r="E68" s="827" t="s">
        <v>651</v>
      </c>
      <c r="F68" s="159" t="str">
        <f>IFERROR(VLOOKUP(B68,'⑨2.目標と成果（販促）'!$B$6:$L$55,6,FALSE),"")</f>
        <v/>
      </c>
      <c r="G68" s="159" t="str">
        <f>IFERROR(VLOOKUP(B68,'⑨2.目標と成果（販促）'!$B$6:$L$55,7,FALSE),"")</f>
        <v/>
      </c>
      <c r="H68" s="800" t="str">
        <f t="shared" si="15"/>
        <v/>
      </c>
      <c r="I68" s="295" t="str">
        <f>IFERROR(VLOOKUP(B68,'⑨2.目標と成果（販促）'!$B$6:$L$55,8,FALSE),"")</f>
        <v/>
      </c>
      <c r="J68" s="295" t="str">
        <f>IFERROR(VLOOKUP(B68,'⑨2.目標と成果（販促）'!$B$6:$L$55,9,FALSE),"")</f>
        <v/>
      </c>
      <c r="K68" s="800" t="str">
        <f t="shared" si="16"/>
        <v/>
      </c>
      <c r="L68" s="295" t="str">
        <f>IFERROR(VLOOKUP(B68,'⑨2.目標と成果（販促）'!$B$6:$L$55,10,FALSE),"")</f>
        <v/>
      </c>
      <c r="M68" s="295" t="str">
        <f>IFERROR(VLOOKUP(B68,'⑨2.目標と成果（販促）'!$B$6:$L$55,11,FALSE),"")</f>
        <v/>
      </c>
      <c r="N68" s="800" t="str">
        <f t="shared" si="17"/>
        <v/>
      </c>
      <c r="O68" s="791"/>
      <c r="P68" s="792"/>
    </row>
    <row r="69" spans="2:25" ht="45" hidden="1" customHeight="1">
      <c r="B69" s="825" t="s">
        <v>651</v>
      </c>
      <c r="C69" s="771" t="str">
        <f>IFERROR(VLOOKUP(B69,'⑨2.目標と成果（販促）'!$B$6:$L$55,2,FALSE),"")</f>
        <v/>
      </c>
      <c r="D69" s="472" t="str">
        <f>IFERROR(VLOOKUP(B69,'⑨2.目標と成果（販促）'!$B$6:$L$55,3,FALSE),"")</f>
        <v/>
      </c>
      <c r="E69" s="827" t="s">
        <v>651</v>
      </c>
      <c r="F69" s="159" t="str">
        <f>IFERROR(VLOOKUP(B69,'⑨2.目標と成果（販促）'!$B$6:$L$55,6,FALSE),"")</f>
        <v/>
      </c>
      <c r="G69" s="159" t="str">
        <f>IFERROR(VLOOKUP(B69,'⑨2.目標と成果（販促）'!$B$6:$L$55,7,FALSE),"")</f>
        <v/>
      </c>
      <c r="H69" s="800" t="str">
        <f t="shared" si="15"/>
        <v/>
      </c>
      <c r="I69" s="295" t="str">
        <f>IFERROR(VLOOKUP(B69,'⑨2.目標と成果（販促）'!$B$6:$L$55,8,FALSE),"")</f>
        <v/>
      </c>
      <c r="J69" s="295" t="str">
        <f>IFERROR(VLOOKUP(B69,'⑨2.目標と成果（販促）'!$B$6:$L$55,9,FALSE),"")</f>
        <v/>
      </c>
      <c r="K69" s="800" t="str">
        <f t="shared" si="16"/>
        <v/>
      </c>
      <c r="L69" s="295" t="str">
        <f>IFERROR(VLOOKUP(B69,'⑨2.目標と成果（販促）'!$B$6:$L$55,10,FALSE),"")</f>
        <v/>
      </c>
      <c r="M69" s="295" t="str">
        <f>IFERROR(VLOOKUP(B69,'⑨2.目標と成果（販促）'!$B$6:$L$55,11,FALSE),"")</f>
        <v/>
      </c>
      <c r="N69" s="800" t="str">
        <f t="shared" si="17"/>
        <v/>
      </c>
      <c r="O69" s="791"/>
      <c r="P69" s="792"/>
    </row>
    <row r="70" spans="2:25" ht="45" hidden="1" customHeight="1">
      <c r="B70" s="825" t="s">
        <v>651</v>
      </c>
      <c r="C70" s="771" t="str">
        <f>IFERROR(VLOOKUP(B70,'⑨2.目標と成果（販促）'!$B$6:$L$55,2,FALSE),"")</f>
        <v/>
      </c>
      <c r="D70" s="472" t="str">
        <f>IFERROR(VLOOKUP(B70,'⑨2.目標と成果（販促）'!$B$6:$L$55,3,FALSE),"")</f>
        <v/>
      </c>
      <c r="E70" s="827" t="s">
        <v>651</v>
      </c>
      <c r="F70" s="159" t="str">
        <f>IFERROR(VLOOKUP(B70,'⑨2.目標と成果（販促）'!$B$6:$L$55,6,FALSE),"")</f>
        <v/>
      </c>
      <c r="G70" s="159" t="str">
        <f>IFERROR(VLOOKUP(B70,'⑨2.目標と成果（販促）'!$B$6:$L$55,7,FALSE),"")</f>
        <v/>
      </c>
      <c r="H70" s="800" t="str">
        <f t="shared" si="15"/>
        <v/>
      </c>
      <c r="I70" s="295" t="str">
        <f>IFERROR(VLOOKUP(B70,'⑨2.目標と成果（販促）'!$B$6:$L$55,8,FALSE),"")</f>
        <v/>
      </c>
      <c r="J70" s="295" t="str">
        <f>IFERROR(VLOOKUP(B70,'⑨2.目標と成果（販促）'!$B$6:$L$55,9,FALSE),"")</f>
        <v/>
      </c>
      <c r="K70" s="800" t="str">
        <f t="shared" si="16"/>
        <v/>
      </c>
      <c r="L70" s="295" t="str">
        <f>IFERROR(VLOOKUP(B70,'⑨2.目標と成果（販促）'!$B$6:$L$55,10,FALSE),"")</f>
        <v/>
      </c>
      <c r="M70" s="295" t="str">
        <f>IFERROR(VLOOKUP(B70,'⑨2.目標と成果（販促）'!$B$6:$L$55,11,FALSE),"")</f>
        <v/>
      </c>
      <c r="N70" s="800" t="str">
        <f t="shared" si="17"/>
        <v/>
      </c>
      <c r="O70" s="791"/>
      <c r="P70" s="792"/>
    </row>
    <row r="71" spans="2:25" ht="45" hidden="1" customHeight="1">
      <c r="B71" s="825" t="s">
        <v>651</v>
      </c>
      <c r="C71" s="771" t="str">
        <f>IFERROR(VLOOKUP(B71,'⑨2.目標と成果（販促）'!$B$6:$L$55,2,FALSE),"")</f>
        <v/>
      </c>
      <c r="D71" s="472" t="str">
        <f>IFERROR(VLOOKUP(B71,'⑨2.目標と成果（販促）'!$B$6:$L$55,3,FALSE),"")</f>
        <v/>
      </c>
      <c r="E71" s="827" t="s">
        <v>651</v>
      </c>
      <c r="F71" s="159" t="str">
        <f>IFERROR(VLOOKUP(B71,'⑨2.目標と成果（販促）'!$B$6:$L$55,6,FALSE),"")</f>
        <v/>
      </c>
      <c r="G71" s="159" t="str">
        <f>IFERROR(VLOOKUP(B71,'⑨2.目標と成果（販促）'!$B$6:$L$55,7,FALSE),"")</f>
        <v/>
      </c>
      <c r="H71" s="800" t="str">
        <f t="shared" si="15"/>
        <v/>
      </c>
      <c r="I71" s="295" t="str">
        <f>IFERROR(VLOOKUP(B71,'⑨2.目標と成果（販促）'!$B$6:$L$55,8,FALSE),"")</f>
        <v/>
      </c>
      <c r="J71" s="295" t="str">
        <f>IFERROR(VLOOKUP(B71,'⑨2.目標と成果（販促）'!$B$6:$L$55,9,FALSE),"")</f>
        <v/>
      </c>
      <c r="K71" s="800" t="str">
        <f t="shared" si="16"/>
        <v/>
      </c>
      <c r="L71" s="295" t="str">
        <f>IFERROR(VLOOKUP(B71,'⑨2.目標と成果（販促）'!$B$6:$L$55,10,FALSE),"")</f>
        <v/>
      </c>
      <c r="M71" s="295" t="str">
        <f>IFERROR(VLOOKUP(B71,'⑨2.目標と成果（販促）'!$B$6:$L$55,11,FALSE),"")</f>
        <v/>
      </c>
      <c r="N71" s="800" t="str">
        <f t="shared" si="17"/>
        <v/>
      </c>
      <c r="O71" s="791"/>
      <c r="P71" s="792"/>
    </row>
    <row r="72" spans="2:25" ht="45" hidden="1" customHeight="1">
      <c r="B72" s="825" t="s">
        <v>651</v>
      </c>
      <c r="C72" s="771" t="str">
        <f>IFERROR(VLOOKUP(B72,'⑨2.目標と成果（販促）'!$B$6:$L$55,2,FALSE),"")</f>
        <v/>
      </c>
      <c r="D72" s="472" t="str">
        <f>IFERROR(VLOOKUP(B72,'⑨2.目標と成果（販促）'!$B$6:$L$55,3,FALSE),"")</f>
        <v/>
      </c>
      <c r="E72" s="827" t="s">
        <v>651</v>
      </c>
      <c r="F72" s="159" t="str">
        <f>IFERROR(VLOOKUP(B72,'⑨2.目標と成果（販促）'!$B$6:$L$55,6,FALSE),"")</f>
        <v/>
      </c>
      <c r="G72" s="159" t="str">
        <f>IFERROR(VLOOKUP(B72,'⑨2.目標と成果（販促）'!$B$6:$L$55,7,FALSE),"")</f>
        <v/>
      </c>
      <c r="H72" s="800" t="str">
        <f t="shared" si="15"/>
        <v/>
      </c>
      <c r="I72" s="295" t="str">
        <f>IFERROR(VLOOKUP(B72,'⑨2.目標と成果（販促）'!$B$6:$L$55,8,FALSE),"")</f>
        <v/>
      </c>
      <c r="J72" s="295" t="str">
        <f>IFERROR(VLOOKUP(B72,'⑨2.目標と成果（販促）'!$B$6:$L$55,9,FALSE),"")</f>
        <v/>
      </c>
      <c r="K72" s="800" t="str">
        <f t="shared" si="16"/>
        <v/>
      </c>
      <c r="L72" s="295" t="str">
        <f>IFERROR(VLOOKUP(B72,'⑨2.目標と成果（販促）'!$B$6:$L$55,10,FALSE),"")</f>
        <v/>
      </c>
      <c r="M72" s="295" t="str">
        <f>IFERROR(VLOOKUP(B72,'⑨2.目標と成果（販促）'!$B$6:$L$55,11,FALSE),"")</f>
        <v/>
      </c>
      <c r="N72" s="800" t="str">
        <f t="shared" si="17"/>
        <v/>
      </c>
      <c r="O72" s="791"/>
      <c r="P72" s="792"/>
    </row>
    <row r="73" spans="2:25" ht="45" hidden="1" customHeight="1">
      <c r="B73" s="825" t="s">
        <v>651</v>
      </c>
      <c r="C73" s="771" t="str">
        <f>IFERROR(VLOOKUP(B73,'⑨2.目標と成果（販促）'!$B$6:$L$55,2,FALSE),"")</f>
        <v/>
      </c>
      <c r="D73" s="472" t="str">
        <f>IFERROR(VLOOKUP(B73,'⑨2.目標と成果（販促）'!$B$6:$L$55,3,FALSE),"")</f>
        <v/>
      </c>
      <c r="E73" s="827" t="s">
        <v>651</v>
      </c>
      <c r="F73" s="159" t="str">
        <f>IFERROR(VLOOKUP(B73,'⑨2.目標と成果（販促）'!$B$6:$L$55,6,FALSE),"")</f>
        <v/>
      </c>
      <c r="G73" s="159" t="str">
        <f>IFERROR(VLOOKUP(B73,'⑨2.目標と成果（販促）'!$B$6:$L$55,7,FALSE),"")</f>
        <v/>
      </c>
      <c r="H73" s="800" t="str">
        <f t="shared" si="15"/>
        <v/>
      </c>
      <c r="I73" s="295" t="str">
        <f>IFERROR(VLOOKUP(B73,'⑨2.目標と成果（販促）'!$B$6:$L$55,8,FALSE),"")</f>
        <v/>
      </c>
      <c r="J73" s="295" t="str">
        <f>IFERROR(VLOOKUP(B73,'⑨2.目標と成果（販促）'!$B$6:$L$55,9,FALSE),"")</f>
        <v/>
      </c>
      <c r="K73" s="800" t="str">
        <f t="shared" si="16"/>
        <v/>
      </c>
      <c r="L73" s="295" t="str">
        <f>IFERROR(VLOOKUP(B73,'⑨2.目標と成果（販促）'!$B$6:$L$55,10,FALSE),"")</f>
        <v/>
      </c>
      <c r="M73" s="295" t="str">
        <f>IFERROR(VLOOKUP(B73,'⑨2.目標と成果（販促）'!$B$6:$L$55,11,FALSE),"")</f>
        <v/>
      </c>
      <c r="N73" s="800" t="str">
        <f t="shared" si="17"/>
        <v/>
      </c>
      <c r="O73" s="791"/>
      <c r="P73" s="792"/>
    </row>
    <row r="74" spans="2:25" ht="45" hidden="1" customHeight="1">
      <c r="B74" s="825" t="s">
        <v>651</v>
      </c>
      <c r="C74" s="771" t="str">
        <f>IFERROR(VLOOKUP(B74,'⑨2.目標と成果（販促）'!$B$6:$L$55,2,FALSE),"")</f>
        <v/>
      </c>
      <c r="D74" s="472" t="str">
        <f>IFERROR(VLOOKUP(B74,'⑨2.目標と成果（販促）'!$B$6:$L$55,3,FALSE),"")</f>
        <v/>
      </c>
      <c r="E74" s="827" t="s">
        <v>651</v>
      </c>
      <c r="F74" s="159" t="str">
        <f>IFERROR(VLOOKUP(B74,'⑨2.目標と成果（販促）'!$B$6:$L$55,6,FALSE),"")</f>
        <v/>
      </c>
      <c r="G74" s="159" t="str">
        <f>IFERROR(VLOOKUP(B74,'⑨2.目標と成果（販促）'!$B$6:$L$55,7,FALSE),"")</f>
        <v/>
      </c>
      <c r="H74" s="800" t="str">
        <f t="shared" si="15"/>
        <v/>
      </c>
      <c r="I74" s="295" t="str">
        <f>IFERROR(VLOOKUP(B74,'⑨2.目標と成果（販促）'!$B$6:$L$55,8,FALSE),"")</f>
        <v/>
      </c>
      <c r="J74" s="295" t="str">
        <f>IFERROR(VLOOKUP(B74,'⑨2.目標と成果（販促）'!$B$6:$L$55,9,FALSE),"")</f>
        <v/>
      </c>
      <c r="K74" s="800" t="str">
        <f t="shared" si="16"/>
        <v/>
      </c>
      <c r="L74" s="295" t="str">
        <f>IFERROR(VLOOKUP(B74,'⑨2.目標と成果（販促）'!$B$6:$L$55,10,FALSE),"")</f>
        <v/>
      </c>
      <c r="M74" s="295" t="str">
        <f>IFERROR(VLOOKUP(B74,'⑨2.目標と成果（販促）'!$B$6:$L$55,11,FALSE),"")</f>
        <v/>
      </c>
      <c r="N74" s="800" t="str">
        <f t="shared" si="17"/>
        <v/>
      </c>
      <c r="O74" s="791"/>
      <c r="P74" s="792"/>
    </row>
    <row r="75" spans="2:25" ht="45" hidden="1" customHeight="1" thickBot="1">
      <c r="B75" s="826" t="s">
        <v>651</v>
      </c>
      <c r="C75" s="774" t="str">
        <f>IFERROR(VLOOKUP(B75,'⑨2.目標と成果（販促）'!$B$6:$L$55,2,FALSE),"")</f>
        <v/>
      </c>
      <c r="D75" s="474" t="str">
        <f>IFERROR(VLOOKUP(B75,'⑨2.目標と成果（販促）'!$B$6:$L$55,3,FALSE),"")</f>
        <v/>
      </c>
      <c r="E75" s="828" t="s">
        <v>651</v>
      </c>
      <c r="F75" s="821" t="str">
        <f>IFERROR(VLOOKUP(B75,'⑨2.目標と成果（販促）'!$B$6:$L$55,6,FALSE),"")</f>
        <v/>
      </c>
      <c r="G75" s="821" t="str">
        <f>IFERROR(VLOOKUP(B75,'⑨2.目標と成果（販促）'!$B$6:$L$55,7,FALSE),"")</f>
        <v/>
      </c>
      <c r="H75" s="801" t="str">
        <f t="shared" si="15"/>
        <v/>
      </c>
      <c r="I75" s="793" t="str">
        <f>IFERROR(VLOOKUP(B75,'⑨2.目標と成果（販促）'!$B$6:$L$55,8,FALSE),"")</f>
        <v/>
      </c>
      <c r="J75" s="793" t="str">
        <f>IFERROR(VLOOKUP(B75,'⑨2.目標と成果（販促）'!$B$6:$L$55,9,FALSE),"")</f>
        <v/>
      </c>
      <c r="K75" s="801" t="str">
        <f t="shared" si="16"/>
        <v/>
      </c>
      <c r="L75" s="793" t="str">
        <f>IFERROR(VLOOKUP(B75,'⑨2.目標と成果（販促）'!$B$6:$L$55,10,FALSE),"")</f>
        <v/>
      </c>
      <c r="M75" s="793" t="str">
        <f>IFERROR(VLOOKUP(B75,'⑨2.目標と成果（販促）'!$B$6:$L$55,11,FALSE),"")</f>
        <v/>
      </c>
      <c r="N75" s="801" t="str">
        <f>IF(M75="","",M75/L75)</f>
        <v/>
      </c>
      <c r="O75" s="794"/>
      <c r="P75" s="795"/>
      <c r="Y75" s="121"/>
    </row>
    <row r="76" spans="2:25" ht="45" hidden="1" customHeight="1">
      <c r="B76" s="825" t="s">
        <v>651</v>
      </c>
      <c r="C76" s="767" t="str">
        <f>IFERROR(VLOOKUP(B76,'⑨2.目標と成果（販促）'!$B$6:$L$55,2,FALSE),"")</f>
        <v/>
      </c>
      <c r="D76" s="475" t="str">
        <f>IFERROR(VLOOKUP(B76,'⑨2.目標と成果（販促）'!$B$6:$L$55,3,FALSE),"")</f>
        <v/>
      </c>
      <c r="E76" s="829" t="s">
        <v>651</v>
      </c>
      <c r="F76" s="820" t="str">
        <f>IFERROR(VLOOKUP(B76,'⑨2.目標と成果（販促）'!$B$6:$L$55,6,FALSE),"")</f>
        <v/>
      </c>
      <c r="G76" s="820" t="str">
        <f>IFERROR(VLOOKUP(B76,'⑨2.目標と成果（販促）'!$B$6:$L$55,7,FALSE),"")</f>
        <v/>
      </c>
      <c r="H76" s="799" t="str">
        <f t="shared" ref="H76:H85" si="18">IF(G76="","",G76/F76)</f>
        <v/>
      </c>
      <c r="I76" s="790" t="str">
        <f>IFERROR(VLOOKUP(B76,'⑨2.目標と成果（販促）'!$B$6:$L$55,8,FALSE),"")</f>
        <v/>
      </c>
      <c r="J76" s="790" t="str">
        <f>IFERROR(VLOOKUP(B76,'⑨2.目標と成果（販促）'!$B$6:$L$55,9,FALSE),"")</f>
        <v/>
      </c>
      <c r="K76" s="799" t="str">
        <f t="shared" ref="K76:K85" si="19">IF(J76="","",J76/I76)</f>
        <v/>
      </c>
      <c r="L76" s="790" t="str">
        <f>IFERROR(VLOOKUP(B76,'⑨2.目標と成果（販促）'!$B$6:$L$55,10,FALSE),"")</f>
        <v/>
      </c>
      <c r="M76" s="790" t="str">
        <f>IFERROR(VLOOKUP(B76,'⑨2.目標と成果（販促）'!$B$6:$L$55,11,FALSE),"")</f>
        <v/>
      </c>
      <c r="N76" s="799" t="str">
        <f t="shared" ref="N76:N84" si="20">IF(M76="","",M76/L76)</f>
        <v/>
      </c>
      <c r="O76" s="791"/>
      <c r="P76" s="792"/>
    </row>
    <row r="77" spans="2:25" ht="45" hidden="1" customHeight="1">
      <c r="B77" s="825" t="s">
        <v>651</v>
      </c>
      <c r="C77" s="771" t="str">
        <f>IFERROR(VLOOKUP(B77,'⑨2.目標と成果（販促）'!$B$6:$L$55,2,FALSE),"")</f>
        <v/>
      </c>
      <c r="D77" s="472" t="str">
        <f>IFERROR(VLOOKUP(B77,'⑨2.目標と成果（販促）'!$B$6:$L$55,3,FALSE),"")</f>
        <v/>
      </c>
      <c r="E77" s="827" t="s">
        <v>651</v>
      </c>
      <c r="F77" s="159" t="str">
        <f>IFERROR(VLOOKUP(B77,'⑨2.目標と成果（販促）'!$B$6:$L$55,6,FALSE),"")</f>
        <v/>
      </c>
      <c r="G77" s="159" t="str">
        <f>IFERROR(VLOOKUP(B77,'⑨2.目標と成果（販促）'!$B$6:$L$55,7,FALSE),"")</f>
        <v/>
      </c>
      <c r="H77" s="800" t="str">
        <f t="shared" si="18"/>
        <v/>
      </c>
      <c r="I77" s="295" t="str">
        <f>IFERROR(VLOOKUP(B77,'⑨2.目標と成果（販促）'!$B$6:$L$55,8,FALSE),"")</f>
        <v/>
      </c>
      <c r="J77" s="295" t="str">
        <f>IFERROR(VLOOKUP(B77,'⑨2.目標と成果（販促）'!$B$6:$L$55,9,FALSE),"")</f>
        <v/>
      </c>
      <c r="K77" s="800" t="str">
        <f t="shared" si="19"/>
        <v/>
      </c>
      <c r="L77" s="295" t="str">
        <f>IFERROR(VLOOKUP(B77,'⑨2.目標と成果（販促）'!$B$6:$L$55,10,FALSE),"")</f>
        <v/>
      </c>
      <c r="M77" s="295" t="str">
        <f>IFERROR(VLOOKUP(B77,'⑨2.目標と成果（販促）'!$B$6:$L$55,11,FALSE),"")</f>
        <v/>
      </c>
      <c r="N77" s="800" t="str">
        <f t="shared" si="20"/>
        <v/>
      </c>
      <c r="O77" s="791"/>
      <c r="P77" s="792"/>
    </row>
    <row r="78" spans="2:25" ht="45" hidden="1" customHeight="1">
      <c r="B78" s="825" t="s">
        <v>651</v>
      </c>
      <c r="C78" s="771" t="str">
        <f>IFERROR(VLOOKUP(B78,'⑨2.目標と成果（販促）'!$B$6:$L$55,2,FALSE),"")</f>
        <v/>
      </c>
      <c r="D78" s="472" t="str">
        <f>IFERROR(VLOOKUP(B78,'⑨2.目標と成果（販促）'!$B$6:$L$55,3,FALSE),"")</f>
        <v/>
      </c>
      <c r="E78" s="827" t="s">
        <v>651</v>
      </c>
      <c r="F78" s="159" t="str">
        <f>IFERROR(VLOOKUP(B78,'⑨2.目標と成果（販促）'!$B$6:$L$55,6,FALSE),"")</f>
        <v/>
      </c>
      <c r="G78" s="159" t="str">
        <f>IFERROR(VLOOKUP(B78,'⑨2.目標と成果（販促）'!$B$6:$L$55,7,FALSE),"")</f>
        <v/>
      </c>
      <c r="H78" s="800" t="str">
        <f t="shared" si="18"/>
        <v/>
      </c>
      <c r="I78" s="295" t="str">
        <f>IFERROR(VLOOKUP(B78,'⑨2.目標と成果（販促）'!$B$6:$L$55,8,FALSE),"")</f>
        <v/>
      </c>
      <c r="J78" s="295" t="str">
        <f>IFERROR(VLOOKUP(B78,'⑨2.目標と成果（販促）'!$B$6:$L$55,9,FALSE),"")</f>
        <v/>
      </c>
      <c r="K78" s="800" t="str">
        <f t="shared" si="19"/>
        <v/>
      </c>
      <c r="L78" s="295" t="str">
        <f>IFERROR(VLOOKUP(B78,'⑨2.目標と成果（販促）'!$B$6:$L$55,10,FALSE),"")</f>
        <v/>
      </c>
      <c r="M78" s="295" t="str">
        <f>IFERROR(VLOOKUP(B78,'⑨2.目標と成果（販促）'!$B$6:$L$55,11,FALSE),"")</f>
        <v/>
      </c>
      <c r="N78" s="800" t="str">
        <f t="shared" si="20"/>
        <v/>
      </c>
      <c r="O78" s="791"/>
      <c r="P78" s="792"/>
    </row>
    <row r="79" spans="2:25" ht="45" hidden="1" customHeight="1">
      <c r="B79" s="825" t="s">
        <v>651</v>
      </c>
      <c r="C79" s="771" t="str">
        <f>IFERROR(VLOOKUP(B79,'⑨2.目標と成果（販促）'!$B$6:$L$55,2,FALSE),"")</f>
        <v/>
      </c>
      <c r="D79" s="472" t="str">
        <f>IFERROR(VLOOKUP(B79,'⑨2.目標と成果（販促）'!$B$6:$L$55,3,FALSE),"")</f>
        <v/>
      </c>
      <c r="E79" s="827" t="s">
        <v>651</v>
      </c>
      <c r="F79" s="159" t="str">
        <f>IFERROR(VLOOKUP(B79,'⑨2.目標と成果（販促）'!$B$6:$L$55,6,FALSE),"")</f>
        <v/>
      </c>
      <c r="G79" s="159" t="str">
        <f>IFERROR(VLOOKUP(B79,'⑨2.目標と成果（販促）'!$B$6:$L$55,7,FALSE),"")</f>
        <v/>
      </c>
      <c r="H79" s="800" t="str">
        <f t="shared" si="18"/>
        <v/>
      </c>
      <c r="I79" s="295" t="str">
        <f>IFERROR(VLOOKUP(B79,'⑨2.目標と成果（販促）'!$B$6:$L$55,8,FALSE),"")</f>
        <v/>
      </c>
      <c r="J79" s="295" t="str">
        <f>IFERROR(VLOOKUP(B79,'⑨2.目標と成果（販促）'!$B$6:$L$55,9,FALSE),"")</f>
        <v/>
      </c>
      <c r="K79" s="800" t="str">
        <f t="shared" si="19"/>
        <v/>
      </c>
      <c r="L79" s="295" t="str">
        <f>IFERROR(VLOOKUP(B79,'⑨2.目標と成果（販促）'!$B$6:$L$55,10,FALSE),"")</f>
        <v/>
      </c>
      <c r="M79" s="295" t="str">
        <f>IFERROR(VLOOKUP(B79,'⑨2.目標と成果（販促）'!$B$6:$L$55,11,FALSE),"")</f>
        <v/>
      </c>
      <c r="N79" s="800" t="str">
        <f t="shared" si="20"/>
        <v/>
      </c>
      <c r="O79" s="791"/>
      <c r="P79" s="792"/>
    </row>
    <row r="80" spans="2:25" ht="45" hidden="1" customHeight="1">
      <c r="B80" s="825" t="s">
        <v>651</v>
      </c>
      <c r="C80" s="771" t="str">
        <f>IFERROR(VLOOKUP(B80,'⑨2.目標と成果（販促）'!$B$6:$L$55,2,FALSE),"")</f>
        <v/>
      </c>
      <c r="D80" s="472" t="str">
        <f>IFERROR(VLOOKUP(B80,'⑨2.目標と成果（販促）'!$B$6:$L$55,3,FALSE),"")</f>
        <v/>
      </c>
      <c r="E80" s="827" t="s">
        <v>651</v>
      </c>
      <c r="F80" s="159" t="str">
        <f>IFERROR(VLOOKUP(B80,'⑨2.目標と成果（販促）'!$B$6:$L$55,6,FALSE),"")</f>
        <v/>
      </c>
      <c r="G80" s="159" t="str">
        <f>IFERROR(VLOOKUP(B80,'⑨2.目標と成果（販促）'!$B$6:$L$55,7,FALSE),"")</f>
        <v/>
      </c>
      <c r="H80" s="800" t="str">
        <f t="shared" si="18"/>
        <v/>
      </c>
      <c r="I80" s="295" t="str">
        <f>IFERROR(VLOOKUP(B80,'⑨2.目標と成果（販促）'!$B$6:$L$55,8,FALSE),"")</f>
        <v/>
      </c>
      <c r="J80" s="295" t="str">
        <f>IFERROR(VLOOKUP(B80,'⑨2.目標と成果（販促）'!$B$6:$L$55,9,FALSE),"")</f>
        <v/>
      </c>
      <c r="K80" s="800" t="str">
        <f t="shared" si="19"/>
        <v/>
      </c>
      <c r="L80" s="295" t="str">
        <f>IFERROR(VLOOKUP(B80,'⑨2.目標と成果（販促）'!$B$6:$L$55,10,FALSE),"")</f>
        <v/>
      </c>
      <c r="M80" s="295" t="str">
        <f>IFERROR(VLOOKUP(B80,'⑨2.目標と成果（販促）'!$B$6:$L$55,11,FALSE),"")</f>
        <v/>
      </c>
      <c r="N80" s="800" t="str">
        <f t="shared" si="20"/>
        <v/>
      </c>
      <c r="O80" s="791"/>
      <c r="P80" s="792"/>
    </row>
    <row r="81" spans="2:25" ht="45" hidden="1" customHeight="1">
      <c r="B81" s="825" t="s">
        <v>651</v>
      </c>
      <c r="C81" s="771" t="str">
        <f>IFERROR(VLOOKUP(B81,'⑨2.目標と成果（販促）'!$B$6:$L$55,2,FALSE),"")</f>
        <v/>
      </c>
      <c r="D81" s="472" t="str">
        <f>IFERROR(VLOOKUP(B81,'⑨2.目標と成果（販促）'!$B$6:$L$55,3,FALSE),"")</f>
        <v/>
      </c>
      <c r="E81" s="827" t="s">
        <v>651</v>
      </c>
      <c r="F81" s="159" t="str">
        <f>IFERROR(VLOOKUP(B81,'⑨2.目標と成果（販促）'!$B$6:$L$55,6,FALSE),"")</f>
        <v/>
      </c>
      <c r="G81" s="159" t="str">
        <f>IFERROR(VLOOKUP(B81,'⑨2.目標と成果（販促）'!$B$6:$L$55,7,FALSE),"")</f>
        <v/>
      </c>
      <c r="H81" s="800" t="str">
        <f t="shared" si="18"/>
        <v/>
      </c>
      <c r="I81" s="295" t="str">
        <f>IFERROR(VLOOKUP(B81,'⑨2.目標と成果（販促）'!$B$6:$L$55,8,FALSE),"")</f>
        <v/>
      </c>
      <c r="J81" s="295" t="str">
        <f>IFERROR(VLOOKUP(B81,'⑨2.目標と成果（販促）'!$B$6:$L$55,9,FALSE),"")</f>
        <v/>
      </c>
      <c r="K81" s="800" t="str">
        <f t="shared" si="19"/>
        <v/>
      </c>
      <c r="L81" s="295" t="str">
        <f>IFERROR(VLOOKUP(B81,'⑨2.目標と成果（販促）'!$B$6:$L$55,10,FALSE),"")</f>
        <v/>
      </c>
      <c r="M81" s="295" t="str">
        <f>IFERROR(VLOOKUP(B81,'⑨2.目標と成果（販促）'!$B$6:$L$55,11,FALSE),"")</f>
        <v/>
      </c>
      <c r="N81" s="800" t="str">
        <f t="shared" si="20"/>
        <v/>
      </c>
      <c r="O81" s="791"/>
      <c r="P81" s="792"/>
    </row>
    <row r="82" spans="2:25" ht="45" hidden="1" customHeight="1">
      <c r="B82" s="825" t="s">
        <v>651</v>
      </c>
      <c r="C82" s="771" t="str">
        <f>IFERROR(VLOOKUP(B82,'⑨2.目標と成果（販促）'!$B$6:$L$55,2,FALSE),"")</f>
        <v/>
      </c>
      <c r="D82" s="472" t="str">
        <f>IFERROR(VLOOKUP(B82,'⑨2.目標と成果（販促）'!$B$6:$L$55,3,FALSE),"")</f>
        <v/>
      </c>
      <c r="E82" s="827" t="s">
        <v>651</v>
      </c>
      <c r="F82" s="159" t="str">
        <f>IFERROR(VLOOKUP(B82,'⑨2.目標と成果（販促）'!$B$6:$L$55,6,FALSE),"")</f>
        <v/>
      </c>
      <c r="G82" s="159" t="str">
        <f>IFERROR(VLOOKUP(B82,'⑨2.目標と成果（販促）'!$B$6:$L$55,7,FALSE),"")</f>
        <v/>
      </c>
      <c r="H82" s="800" t="str">
        <f t="shared" si="18"/>
        <v/>
      </c>
      <c r="I82" s="295" t="str">
        <f>IFERROR(VLOOKUP(B82,'⑨2.目標と成果（販促）'!$B$6:$L$55,8,FALSE),"")</f>
        <v/>
      </c>
      <c r="J82" s="295" t="str">
        <f>IFERROR(VLOOKUP(B82,'⑨2.目標と成果（販促）'!$B$6:$L$55,9,FALSE),"")</f>
        <v/>
      </c>
      <c r="K82" s="800" t="str">
        <f t="shared" si="19"/>
        <v/>
      </c>
      <c r="L82" s="295" t="str">
        <f>IFERROR(VLOOKUP(B82,'⑨2.目標と成果（販促）'!$B$6:$L$55,10,FALSE),"")</f>
        <v/>
      </c>
      <c r="M82" s="295" t="str">
        <f>IFERROR(VLOOKUP(B82,'⑨2.目標と成果（販促）'!$B$6:$L$55,11,FALSE),"")</f>
        <v/>
      </c>
      <c r="N82" s="800" t="str">
        <f t="shared" si="20"/>
        <v/>
      </c>
      <c r="O82" s="791"/>
      <c r="P82" s="792"/>
    </row>
    <row r="83" spans="2:25" ht="45" hidden="1" customHeight="1">
      <c r="B83" s="825" t="s">
        <v>651</v>
      </c>
      <c r="C83" s="771" t="str">
        <f>IFERROR(VLOOKUP(B83,'⑨2.目標と成果（販促）'!$B$6:$L$55,2,FALSE),"")</f>
        <v/>
      </c>
      <c r="D83" s="472" t="str">
        <f>IFERROR(VLOOKUP(B83,'⑨2.目標と成果（販促）'!$B$6:$L$55,3,FALSE),"")</f>
        <v/>
      </c>
      <c r="E83" s="827" t="s">
        <v>651</v>
      </c>
      <c r="F83" s="159" t="str">
        <f>IFERROR(VLOOKUP(B83,'⑨2.目標と成果（販促）'!$B$6:$L$55,6,FALSE),"")</f>
        <v/>
      </c>
      <c r="G83" s="159" t="str">
        <f>IFERROR(VLOOKUP(B83,'⑨2.目標と成果（販促）'!$B$6:$L$55,7,FALSE),"")</f>
        <v/>
      </c>
      <c r="H83" s="800" t="str">
        <f t="shared" si="18"/>
        <v/>
      </c>
      <c r="I83" s="295" t="str">
        <f>IFERROR(VLOOKUP(B83,'⑨2.目標と成果（販促）'!$B$6:$L$55,8,FALSE),"")</f>
        <v/>
      </c>
      <c r="J83" s="295" t="str">
        <f>IFERROR(VLOOKUP(B83,'⑨2.目標と成果（販促）'!$B$6:$L$55,9,FALSE),"")</f>
        <v/>
      </c>
      <c r="K83" s="800" t="str">
        <f t="shared" si="19"/>
        <v/>
      </c>
      <c r="L83" s="295" t="str">
        <f>IFERROR(VLOOKUP(B83,'⑨2.目標と成果（販促）'!$B$6:$L$55,10,FALSE),"")</f>
        <v/>
      </c>
      <c r="M83" s="295" t="str">
        <f>IFERROR(VLOOKUP(B83,'⑨2.目標と成果（販促）'!$B$6:$L$55,11,FALSE),"")</f>
        <v/>
      </c>
      <c r="N83" s="800" t="str">
        <f t="shared" si="20"/>
        <v/>
      </c>
      <c r="O83" s="791"/>
      <c r="P83" s="792"/>
    </row>
    <row r="84" spans="2:25" ht="45" hidden="1" customHeight="1">
      <c r="B84" s="825" t="s">
        <v>651</v>
      </c>
      <c r="C84" s="771" t="str">
        <f>IFERROR(VLOOKUP(B84,'⑨2.目標と成果（販促）'!$B$6:$L$55,2,FALSE),"")</f>
        <v/>
      </c>
      <c r="D84" s="472" t="str">
        <f>IFERROR(VLOOKUP(B84,'⑨2.目標と成果（販促）'!$B$6:$L$55,3,FALSE),"")</f>
        <v/>
      </c>
      <c r="E84" s="827" t="s">
        <v>651</v>
      </c>
      <c r="F84" s="159" t="str">
        <f>IFERROR(VLOOKUP(B84,'⑨2.目標と成果（販促）'!$B$6:$L$55,6,FALSE),"")</f>
        <v/>
      </c>
      <c r="G84" s="159" t="str">
        <f>IFERROR(VLOOKUP(B84,'⑨2.目標と成果（販促）'!$B$6:$L$55,7,FALSE),"")</f>
        <v/>
      </c>
      <c r="H84" s="800" t="str">
        <f t="shared" si="18"/>
        <v/>
      </c>
      <c r="I84" s="295" t="str">
        <f>IFERROR(VLOOKUP(B84,'⑨2.目標と成果（販促）'!$B$6:$L$55,8,FALSE),"")</f>
        <v/>
      </c>
      <c r="J84" s="295" t="str">
        <f>IFERROR(VLOOKUP(B84,'⑨2.目標と成果（販促）'!$B$6:$L$55,9,FALSE),"")</f>
        <v/>
      </c>
      <c r="K84" s="800" t="str">
        <f t="shared" si="19"/>
        <v/>
      </c>
      <c r="L84" s="295" t="str">
        <f>IFERROR(VLOOKUP(B84,'⑨2.目標と成果（販促）'!$B$6:$L$55,10,FALSE),"")</f>
        <v/>
      </c>
      <c r="M84" s="295" t="str">
        <f>IFERROR(VLOOKUP(B84,'⑨2.目標と成果（販促）'!$B$6:$L$55,11,FALSE),"")</f>
        <v/>
      </c>
      <c r="N84" s="800" t="str">
        <f t="shared" si="20"/>
        <v/>
      </c>
      <c r="O84" s="791"/>
      <c r="P84" s="792"/>
    </row>
    <row r="85" spans="2:25" ht="45" hidden="1" customHeight="1" thickBot="1">
      <c r="B85" s="826" t="s">
        <v>651</v>
      </c>
      <c r="C85" s="774" t="str">
        <f>IFERROR(VLOOKUP(B85,'⑨2.目標と成果（販促）'!$B$6:$L$55,2,FALSE),"")</f>
        <v/>
      </c>
      <c r="D85" s="474" t="str">
        <f>IFERROR(VLOOKUP(B85,'⑨2.目標と成果（販促）'!$B$6:$L$55,3,FALSE),"")</f>
        <v/>
      </c>
      <c r="E85" s="828" t="s">
        <v>651</v>
      </c>
      <c r="F85" s="821" t="str">
        <f>IFERROR(VLOOKUP(B85,'⑨2.目標と成果（販促）'!$B$6:$L$55,6,FALSE),"")</f>
        <v/>
      </c>
      <c r="G85" s="821" t="str">
        <f>IFERROR(VLOOKUP(B85,'⑨2.目標と成果（販促）'!$B$6:$L$55,7,FALSE),"")</f>
        <v/>
      </c>
      <c r="H85" s="801" t="str">
        <f t="shared" si="18"/>
        <v/>
      </c>
      <c r="I85" s="793" t="str">
        <f>IFERROR(VLOOKUP(B85,'⑨2.目標と成果（販促）'!$B$6:$L$55,8,FALSE),"")</f>
        <v/>
      </c>
      <c r="J85" s="793" t="str">
        <f>IFERROR(VLOOKUP(B85,'⑨2.目標と成果（販促）'!$B$6:$L$55,9,FALSE),"")</f>
        <v/>
      </c>
      <c r="K85" s="801" t="str">
        <f t="shared" si="19"/>
        <v/>
      </c>
      <c r="L85" s="793" t="str">
        <f>IFERROR(VLOOKUP(B85,'⑨2.目標と成果（販促）'!$B$6:$L$55,10,FALSE),"")</f>
        <v/>
      </c>
      <c r="M85" s="793" t="str">
        <f>IFERROR(VLOOKUP(B85,'⑨2.目標と成果（販促）'!$B$6:$L$55,11,FALSE),"")</f>
        <v/>
      </c>
      <c r="N85" s="801" t="str">
        <f>IF(M85="","",M85/L85)</f>
        <v/>
      </c>
      <c r="O85" s="794"/>
      <c r="P85" s="795"/>
      <c r="Y85" s="121"/>
    </row>
    <row r="86" spans="2:25" ht="45" hidden="1" customHeight="1">
      <c r="B86" s="825" t="s">
        <v>651</v>
      </c>
      <c r="C86" s="767" t="str">
        <f>IFERROR(VLOOKUP(B86,'⑨2.目標と成果（販促）'!$B$6:$L$55,2,FALSE),"")</f>
        <v/>
      </c>
      <c r="D86" s="475" t="str">
        <f>IFERROR(VLOOKUP(B86,'⑨2.目標と成果（販促）'!$B$6:$L$55,3,FALSE),"")</f>
        <v/>
      </c>
      <c r="E86" s="829" t="s">
        <v>651</v>
      </c>
      <c r="F86" s="820" t="str">
        <f>IFERROR(VLOOKUP(B86,'⑨2.目標と成果（販促）'!$B$6:$L$55,6,FALSE),"")</f>
        <v/>
      </c>
      <c r="G86" s="820" t="str">
        <f>IFERROR(VLOOKUP(B86,'⑨2.目標と成果（販促）'!$B$6:$L$55,7,FALSE),"")</f>
        <v/>
      </c>
      <c r="H86" s="799" t="str">
        <f t="shared" ref="H86:H95" si="21">IF(G86="","",G86/F86)</f>
        <v/>
      </c>
      <c r="I86" s="790" t="str">
        <f>IFERROR(VLOOKUP(B86,'⑨2.目標と成果（販促）'!$B$6:$L$55,8,FALSE),"")</f>
        <v/>
      </c>
      <c r="J86" s="790" t="str">
        <f>IFERROR(VLOOKUP(B86,'⑨2.目標と成果（販促）'!$B$6:$L$55,9,FALSE),"")</f>
        <v/>
      </c>
      <c r="K86" s="799" t="str">
        <f t="shared" ref="K86:K95" si="22">IF(J86="","",J86/I86)</f>
        <v/>
      </c>
      <c r="L86" s="790" t="str">
        <f>IFERROR(VLOOKUP(B86,'⑨2.目標と成果（販促）'!$B$6:$L$55,10,FALSE),"")</f>
        <v/>
      </c>
      <c r="M86" s="790" t="str">
        <f>IFERROR(VLOOKUP(B86,'⑨2.目標と成果（販促）'!$B$6:$L$55,11,FALSE),"")</f>
        <v/>
      </c>
      <c r="N86" s="799" t="str">
        <f t="shared" ref="N86:N94" si="23">IF(M86="","",M86/L86)</f>
        <v/>
      </c>
      <c r="O86" s="791"/>
      <c r="P86" s="792"/>
    </row>
    <row r="87" spans="2:25" ht="45" hidden="1" customHeight="1">
      <c r="B87" s="825" t="s">
        <v>651</v>
      </c>
      <c r="C87" s="771" t="str">
        <f>IFERROR(VLOOKUP(B87,'⑨2.目標と成果（販促）'!$B$6:$L$55,2,FALSE),"")</f>
        <v/>
      </c>
      <c r="D87" s="472" t="str">
        <f>IFERROR(VLOOKUP(B87,'⑨2.目標と成果（販促）'!$B$6:$L$55,3,FALSE),"")</f>
        <v/>
      </c>
      <c r="E87" s="827" t="s">
        <v>651</v>
      </c>
      <c r="F87" s="159" t="str">
        <f>IFERROR(VLOOKUP(B87,'⑨2.目標と成果（販促）'!$B$6:$L$55,6,FALSE),"")</f>
        <v/>
      </c>
      <c r="G87" s="159" t="str">
        <f>IFERROR(VLOOKUP(B87,'⑨2.目標と成果（販促）'!$B$6:$L$55,7,FALSE),"")</f>
        <v/>
      </c>
      <c r="H87" s="800" t="str">
        <f t="shared" si="21"/>
        <v/>
      </c>
      <c r="I87" s="295" t="str">
        <f>IFERROR(VLOOKUP(B87,'⑨2.目標と成果（販促）'!$B$6:$L$55,8,FALSE),"")</f>
        <v/>
      </c>
      <c r="J87" s="295" t="str">
        <f>IFERROR(VLOOKUP(B87,'⑨2.目標と成果（販促）'!$B$6:$L$55,9,FALSE),"")</f>
        <v/>
      </c>
      <c r="K87" s="800" t="str">
        <f t="shared" si="22"/>
        <v/>
      </c>
      <c r="L87" s="295" t="str">
        <f>IFERROR(VLOOKUP(B87,'⑨2.目標と成果（販促）'!$B$6:$L$55,10,FALSE),"")</f>
        <v/>
      </c>
      <c r="M87" s="295" t="str">
        <f>IFERROR(VLOOKUP(B87,'⑨2.目標と成果（販促）'!$B$6:$L$55,11,FALSE),"")</f>
        <v/>
      </c>
      <c r="N87" s="800" t="str">
        <f t="shared" si="23"/>
        <v/>
      </c>
      <c r="O87" s="791"/>
      <c r="P87" s="792"/>
    </row>
    <row r="88" spans="2:25" ht="45" hidden="1" customHeight="1">
      <c r="B88" s="825" t="s">
        <v>651</v>
      </c>
      <c r="C88" s="771" t="str">
        <f>IFERROR(VLOOKUP(B88,'⑨2.目標と成果（販促）'!$B$6:$L$55,2,FALSE),"")</f>
        <v/>
      </c>
      <c r="D88" s="472" t="str">
        <f>IFERROR(VLOOKUP(B88,'⑨2.目標と成果（販促）'!$B$6:$L$55,3,FALSE),"")</f>
        <v/>
      </c>
      <c r="E88" s="827" t="s">
        <v>651</v>
      </c>
      <c r="F88" s="159" t="str">
        <f>IFERROR(VLOOKUP(B88,'⑨2.目標と成果（販促）'!$B$6:$L$55,6,FALSE),"")</f>
        <v/>
      </c>
      <c r="G88" s="159" t="str">
        <f>IFERROR(VLOOKUP(B88,'⑨2.目標と成果（販促）'!$B$6:$L$55,7,FALSE),"")</f>
        <v/>
      </c>
      <c r="H88" s="800" t="str">
        <f t="shared" si="21"/>
        <v/>
      </c>
      <c r="I88" s="295" t="str">
        <f>IFERROR(VLOOKUP(B88,'⑨2.目標と成果（販促）'!$B$6:$L$55,8,FALSE),"")</f>
        <v/>
      </c>
      <c r="J88" s="295" t="str">
        <f>IFERROR(VLOOKUP(B88,'⑨2.目標と成果（販促）'!$B$6:$L$55,9,FALSE),"")</f>
        <v/>
      </c>
      <c r="K88" s="800" t="str">
        <f t="shared" si="22"/>
        <v/>
      </c>
      <c r="L88" s="295" t="str">
        <f>IFERROR(VLOOKUP(B88,'⑨2.目標と成果（販促）'!$B$6:$L$55,10,FALSE),"")</f>
        <v/>
      </c>
      <c r="M88" s="295" t="str">
        <f>IFERROR(VLOOKUP(B88,'⑨2.目標と成果（販促）'!$B$6:$L$55,11,FALSE),"")</f>
        <v/>
      </c>
      <c r="N88" s="800" t="str">
        <f t="shared" si="23"/>
        <v/>
      </c>
      <c r="O88" s="791"/>
      <c r="P88" s="792"/>
    </row>
    <row r="89" spans="2:25" ht="45" hidden="1" customHeight="1">
      <c r="B89" s="825" t="s">
        <v>651</v>
      </c>
      <c r="C89" s="771" t="str">
        <f>IFERROR(VLOOKUP(B89,'⑨2.目標と成果（販促）'!$B$6:$L$55,2,FALSE),"")</f>
        <v/>
      </c>
      <c r="D89" s="472" t="str">
        <f>IFERROR(VLOOKUP(B89,'⑨2.目標と成果（販促）'!$B$6:$L$55,3,FALSE),"")</f>
        <v/>
      </c>
      <c r="E89" s="827" t="s">
        <v>651</v>
      </c>
      <c r="F89" s="159" t="str">
        <f>IFERROR(VLOOKUP(B89,'⑨2.目標と成果（販促）'!$B$6:$L$55,6,FALSE),"")</f>
        <v/>
      </c>
      <c r="G89" s="159" t="str">
        <f>IFERROR(VLOOKUP(B89,'⑨2.目標と成果（販促）'!$B$6:$L$55,7,FALSE),"")</f>
        <v/>
      </c>
      <c r="H89" s="800" t="str">
        <f t="shared" si="21"/>
        <v/>
      </c>
      <c r="I89" s="295" t="str">
        <f>IFERROR(VLOOKUP(B89,'⑨2.目標と成果（販促）'!$B$6:$L$55,8,FALSE),"")</f>
        <v/>
      </c>
      <c r="J89" s="295" t="str">
        <f>IFERROR(VLOOKUP(B89,'⑨2.目標と成果（販促）'!$B$6:$L$55,9,FALSE),"")</f>
        <v/>
      </c>
      <c r="K89" s="800" t="str">
        <f t="shared" si="22"/>
        <v/>
      </c>
      <c r="L89" s="295" t="str">
        <f>IFERROR(VLOOKUP(B89,'⑨2.目標と成果（販促）'!$B$6:$L$55,10,FALSE),"")</f>
        <v/>
      </c>
      <c r="M89" s="295" t="str">
        <f>IFERROR(VLOOKUP(B89,'⑨2.目標と成果（販促）'!$B$6:$L$55,11,FALSE),"")</f>
        <v/>
      </c>
      <c r="N89" s="800" t="str">
        <f t="shared" si="23"/>
        <v/>
      </c>
      <c r="O89" s="791"/>
      <c r="P89" s="792"/>
    </row>
    <row r="90" spans="2:25" ht="45" hidden="1" customHeight="1">
      <c r="B90" s="825" t="s">
        <v>651</v>
      </c>
      <c r="C90" s="771" t="str">
        <f>IFERROR(VLOOKUP(B90,'⑨2.目標と成果（販促）'!$B$6:$L$55,2,FALSE),"")</f>
        <v/>
      </c>
      <c r="D90" s="472" t="str">
        <f>IFERROR(VLOOKUP(B90,'⑨2.目標と成果（販促）'!$B$6:$L$55,3,FALSE),"")</f>
        <v/>
      </c>
      <c r="E90" s="827" t="s">
        <v>651</v>
      </c>
      <c r="F90" s="159" t="str">
        <f>IFERROR(VLOOKUP(B90,'⑨2.目標と成果（販促）'!$B$6:$L$55,6,FALSE),"")</f>
        <v/>
      </c>
      <c r="G90" s="159" t="str">
        <f>IFERROR(VLOOKUP(B90,'⑨2.目標と成果（販促）'!$B$6:$L$55,7,FALSE),"")</f>
        <v/>
      </c>
      <c r="H90" s="800" t="str">
        <f t="shared" si="21"/>
        <v/>
      </c>
      <c r="I90" s="295" t="str">
        <f>IFERROR(VLOOKUP(B90,'⑨2.目標と成果（販促）'!$B$6:$L$55,8,FALSE),"")</f>
        <v/>
      </c>
      <c r="J90" s="295" t="str">
        <f>IFERROR(VLOOKUP(B90,'⑨2.目標と成果（販促）'!$B$6:$L$55,9,FALSE),"")</f>
        <v/>
      </c>
      <c r="K90" s="800" t="str">
        <f t="shared" si="22"/>
        <v/>
      </c>
      <c r="L90" s="295" t="str">
        <f>IFERROR(VLOOKUP(B90,'⑨2.目標と成果（販促）'!$B$6:$L$55,10,FALSE),"")</f>
        <v/>
      </c>
      <c r="M90" s="295" t="str">
        <f>IFERROR(VLOOKUP(B90,'⑨2.目標と成果（販促）'!$B$6:$L$55,11,FALSE),"")</f>
        <v/>
      </c>
      <c r="N90" s="800" t="str">
        <f t="shared" si="23"/>
        <v/>
      </c>
      <c r="O90" s="791"/>
      <c r="P90" s="792"/>
    </row>
    <row r="91" spans="2:25" ht="45" hidden="1" customHeight="1">
      <c r="B91" s="825" t="s">
        <v>651</v>
      </c>
      <c r="C91" s="771" t="str">
        <f>IFERROR(VLOOKUP(B91,'⑨2.目標と成果（販促）'!$B$6:$L$55,2,FALSE),"")</f>
        <v/>
      </c>
      <c r="D91" s="472" t="str">
        <f>IFERROR(VLOOKUP(B91,'⑨2.目標と成果（販促）'!$B$6:$L$55,3,FALSE),"")</f>
        <v/>
      </c>
      <c r="E91" s="827" t="s">
        <v>651</v>
      </c>
      <c r="F91" s="159" t="str">
        <f>IFERROR(VLOOKUP(B91,'⑨2.目標と成果（販促）'!$B$6:$L$55,6,FALSE),"")</f>
        <v/>
      </c>
      <c r="G91" s="159" t="str">
        <f>IFERROR(VLOOKUP(B91,'⑨2.目標と成果（販促）'!$B$6:$L$55,7,FALSE),"")</f>
        <v/>
      </c>
      <c r="H91" s="800" t="str">
        <f t="shared" si="21"/>
        <v/>
      </c>
      <c r="I91" s="295" t="str">
        <f>IFERROR(VLOOKUP(B91,'⑨2.目標と成果（販促）'!$B$6:$L$55,8,FALSE),"")</f>
        <v/>
      </c>
      <c r="J91" s="295" t="str">
        <f>IFERROR(VLOOKUP(B91,'⑨2.目標と成果（販促）'!$B$6:$L$55,9,FALSE),"")</f>
        <v/>
      </c>
      <c r="K91" s="800" t="str">
        <f t="shared" si="22"/>
        <v/>
      </c>
      <c r="L91" s="295" t="str">
        <f>IFERROR(VLOOKUP(B91,'⑨2.目標と成果（販促）'!$B$6:$L$55,10,FALSE),"")</f>
        <v/>
      </c>
      <c r="M91" s="295" t="str">
        <f>IFERROR(VLOOKUP(B91,'⑨2.目標と成果（販促）'!$B$6:$L$55,11,FALSE),"")</f>
        <v/>
      </c>
      <c r="N91" s="800" t="str">
        <f t="shared" si="23"/>
        <v/>
      </c>
      <c r="O91" s="791"/>
      <c r="P91" s="792"/>
    </row>
    <row r="92" spans="2:25" ht="45" hidden="1" customHeight="1">
      <c r="B92" s="825" t="s">
        <v>651</v>
      </c>
      <c r="C92" s="771" t="str">
        <f>IFERROR(VLOOKUP(B92,'⑨2.目標と成果（販促）'!$B$6:$L$55,2,FALSE),"")</f>
        <v/>
      </c>
      <c r="D92" s="472" t="str">
        <f>IFERROR(VLOOKUP(B92,'⑨2.目標と成果（販促）'!$B$6:$L$55,3,FALSE),"")</f>
        <v/>
      </c>
      <c r="E92" s="827" t="s">
        <v>651</v>
      </c>
      <c r="F92" s="159" t="str">
        <f>IFERROR(VLOOKUP(B92,'⑨2.目標と成果（販促）'!$B$6:$L$55,6,FALSE),"")</f>
        <v/>
      </c>
      <c r="G92" s="159" t="str">
        <f>IFERROR(VLOOKUP(B92,'⑨2.目標と成果（販促）'!$B$6:$L$55,7,FALSE),"")</f>
        <v/>
      </c>
      <c r="H92" s="800" t="str">
        <f t="shared" si="21"/>
        <v/>
      </c>
      <c r="I92" s="295" t="str">
        <f>IFERROR(VLOOKUP(B92,'⑨2.目標と成果（販促）'!$B$6:$L$55,8,FALSE),"")</f>
        <v/>
      </c>
      <c r="J92" s="295" t="str">
        <f>IFERROR(VLOOKUP(B92,'⑨2.目標と成果（販促）'!$B$6:$L$55,9,FALSE),"")</f>
        <v/>
      </c>
      <c r="K92" s="800" t="str">
        <f t="shared" si="22"/>
        <v/>
      </c>
      <c r="L92" s="295" t="str">
        <f>IFERROR(VLOOKUP(B92,'⑨2.目標と成果（販促）'!$B$6:$L$55,10,FALSE),"")</f>
        <v/>
      </c>
      <c r="M92" s="295" t="str">
        <f>IFERROR(VLOOKUP(B92,'⑨2.目標と成果（販促）'!$B$6:$L$55,11,FALSE),"")</f>
        <v/>
      </c>
      <c r="N92" s="800" t="str">
        <f t="shared" si="23"/>
        <v/>
      </c>
      <c r="O92" s="791"/>
      <c r="P92" s="792"/>
    </row>
    <row r="93" spans="2:25" ht="45" hidden="1" customHeight="1">
      <c r="B93" s="825" t="s">
        <v>651</v>
      </c>
      <c r="C93" s="771" t="str">
        <f>IFERROR(VLOOKUP(B93,'⑨2.目標と成果（販促）'!$B$6:$L$55,2,FALSE),"")</f>
        <v/>
      </c>
      <c r="D93" s="472" t="str">
        <f>IFERROR(VLOOKUP(B93,'⑨2.目標と成果（販促）'!$B$6:$L$55,3,FALSE),"")</f>
        <v/>
      </c>
      <c r="E93" s="827" t="s">
        <v>651</v>
      </c>
      <c r="F93" s="159" t="str">
        <f>IFERROR(VLOOKUP(B93,'⑨2.目標と成果（販促）'!$B$6:$L$55,6,FALSE),"")</f>
        <v/>
      </c>
      <c r="G93" s="159" t="str">
        <f>IFERROR(VLOOKUP(B93,'⑨2.目標と成果（販促）'!$B$6:$L$55,7,FALSE),"")</f>
        <v/>
      </c>
      <c r="H93" s="800" t="str">
        <f t="shared" si="21"/>
        <v/>
      </c>
      <c r="I93" s="295" t="str">
        <f>IFERROR(VLOOKUP(B93,'⑨2.目標と成果（販促）'!$B$6:$L$55,8,FALSE),"")</f>
        <v/>
      </c>
      <c r="J93" s="295" t="str">
        <f>IFERROR(VLOOKUP(B93,'⑨2.目標と成果（販促）'!$B$6:$L$55,9,FALSE),"")</f>
        <v/>
      </c>
      <c r="K93" s="800" t="str">
        <f t="shared" si="22"/>
        <v/>
      </c>
      <c r="L93" s="295" t="str">
        <f>IFERROR(VLOOKUP(B93,'⑨2.目標と成果（販促）'!$B$6:$L$55,10,FALSE),"")</f>
        <v/>
      </c>
      <c r="M93" s="295" t="str">
        <f>IFERROR(VLOOKUP(B93,'⑨2.目標と成果（販促）'!$B$6:$L$55,11,FALSE),"")</f>
        <v/>
      </c>
      <c r="N93" s="800" t="str">
        <f t="shared" si="23"/>
        <v/>
      </c>
      <c r="O93" s="791"/>
      <c r="P93" s="792"/>
    </row>
    <row r="94" spans="2:25" ht="45" hidden="1" customHeight="1">
      <c r="B94" s="825" t="s">
        <v>651</v>
      </c>
      <c r="C94" s="771" t="str">
        <f>IFERROR(VLOOKUP(B94,'⑨2.目標と成果（販促）'!$B$6:$L$55,2,FALSE),"")</f>
        <v/>
      </c>
      <c r="D94" s="472" t="str">
        <f>IFERROR(VLOOKUP(B94,'⑨2.目標と成果（販促）'!$B$6:$L$55,3,FALSE),"")</f>
        <v/>
      </c>
      <c r="E94" s="827" t="s">
        <v>651</v>
      </c>
      <c r="F94" s="159" t="str">
        <f>IFERROR(VLOOKUP(B94,'⑨2.目標と成果（販促）'!$B$6:$L$55,6,FALSE),"")</f>
        <v/>
      </c>
      <c r="G94" s="159" t="str">
        <f>IFERROR(VLOOKUP(B94,'⑨2.目標と成果（販促）'!$B$6:$L$55,7,FALSE),"")</f>
        <v/>
      </c>
      <c r="H94" s="800" t="str">
        <f t="shared" si="21"/>
        <v/>
      </c>
      <c r="I94" s="295" t="str">
        <f>IFERROR(VLOOKUP(B94,'⑨2.目標と成果（販促）'!$B$6:$L$55,8,FALSE),"")</f>
        <v/>
      </c>
      <c r="J94" s="295" t="str">
        <f>IFERROR(VLOOKUP(B94,'⑨2.目標と成果（販促）'!$B$6:$L$55,9,FALSE),"")</f>
        <v/>
      </c>
      <c r="K94" s="800" t="str">
        <f t="shared" si="22"/>
        <v/>
      </c>
      <c r="L94" s="295" t="str">
        <f>IFERROR(VLOOKUP(B94,'⑨2.目標と成果（販促）'!$B$6:$L$55,10,FALSE),"")</f>
        <v/>
      </c>
      <c r="M94" s="295" t="str">
        <f>IFERROR(VLOOKUP(B94,'⑨2.目標と成果（販促）'!$B$6:$L$55,11,FALSE),"")</f>
        <v/>
      </c>
      <c r="N94" s="800" t="str">
        <f t="shared" si="23"/>
        <v/>
      </c>
      <c r="O94" s="791"/>
      <c r="P94" s="792"/>
    </row>
    <row r="95" spans="2:25" ht="45" hidden="1" customHeight="1" thickBot="1">
      <c r="B95" s="826" t="s">
        <v>651</v>
      </c>
      <c r="C95" s="774" t="str">
        <f>IFERROR(VLOOKUP(B95,'⑨2.目標と成果（販促）'!$B$6:$L$55,2,FALSE),"")</f>
        <v/>
      </c>
      <c r="D95" s="474" t="str">
        <f>IFERROR(VLOOKUP(B95,'⑨2.目標と成果（販促）'!$B$6:$L$55,3,FALSE),"")</f>
        <v/>
      </c>
      <c r="E95" s="828" t="s">
        <v>651</v>
      </c>
      <c r="F95" s="821" t="str">
        <f>IFERROR(VLOOKUP(B95,'⑨2.目標と成果（販促）'!$B$6:$L$55,6,FALSE),"")</f>
        <v/>
      </c>
      <c r="G95" s="821" t="str">
        <f>IFERROR(VLOOKUP(B95,'⑨2.目標と成果（販促）'!$B$6:$L$55,7,FALSE),"")</f>
        <v/>
      </c>
      <c r="H95" s="801" t="str">
        <f t="shared" si="21"/>
        <v/>
      </c>
      <c r="I95" s="793" t="str">
        <f>IFERROR(VLOOKUP(B95,'⑨2.目標と成果（販促）'!$B$6:$L$55,8,FALSE),"")</f>
        <v/>
      </c>
      <c r="J95" s="793" t="str">
        <f>IFERROR(VLOOKUP(B95,'⑨2.目標と成果（販促）'!$B$6:$L$55,9,FALSE),"")</f>
        <v/>
      </c>
      <c r="K95" s="801" t="str">
        <f t="shared" si="22"/>
        <v/>
      </c>
      <c r="L95" s="793" t="str">
        <f>IFERROR(VLOOKUP(B95,'⑨2.目標と成果（販促）'!$B$6:$L$55,10,FALSE),"")</f>
        <v/>
      </c>
      <c r="M95" s="793" t="str">
        <f>IFERROR(VLOOKUP(B95,'⑨2.目標と成果（販促）'!$B$6:$L$55,11,FALSE),"")</f>
        <v/>
      </c>
      <c r="N95" s="801" t="str">
        <f>IF(M95="","",M95/L95)</f>
        <v/>
      </c>
      <c r="O95" s="794"/>
      <c r="P95" s="795"/>
      <c r="Y95" s="121"/>
    </row>
    <row r="96" spans="2:25" s="121" customFormat="1" ht="17.25" customHeight="1">
      <c r="B96" s="224" t="s">
        <v>157</v>
      </c>
      <c r="C96" s="169" t="s">
        <v>698</v>
      </c>
      <c r="D96" s="169"/>
    </row>
    <row r="97" spans="2:25" s="121" customFormat="1" ht="17.25" customHeight="1">
      <c r="B97" s="224"/>
      <c r="C97" s="169" t="s">
        <v>699</v>
      </c>
      <c r="D97" s="169"/>
    </row>
    <row r="98" spans="2:25" s="121" customFormat="1" ht="17.25" customHeight="1">
      <c r="B98" s="224"/>
      <c r="C98" s="169"/>
      <c r="D98" s="169"/>
    </row>
    <row r="99" spans="2:25" s="121" customFormat="1" ht="17.25" customHeight="1">
      <c r="B99" s="224"/>
      <c r="C99" s="169"/>
      <c r="D99" s="169"/>
      <c r="Y99" s="150"/>
    </row>
    <row r="100" spans="2:25">
      <c r="B100" s="168"/>
      <c r="C100" s="306"/>
      <c r="D100" s="306"/>
    </row>
  </sheetData>
  <sheetProtection algorithmName="SHA-512" hashValue="VqM/Lhv8GNou8jgaCIu/Ey3C+g677zMJJ74lfUtpCLKHJ6BMgWP5TdmVvGoiV4sm95JZ/q7l9+nGFzzmEpaMDg==" saltValue="BFeQ4gQcYNBUQuOXxMefbA==" spinCount="100000" sheet="1" formatCells="0" formatColumns="0" formatRows="0"/>
  <mergeCells count="9">
    <mergeCell ref="P3:P4"/>
    <mergeCell ref="B3:B4"/>
    <mergeCell ref="C3:C4"/>
    <mergeCell ref="D3:D4"/>
    <mergeCell ref="E3:E4"/>
    <mergeCell ref="F3:H3"/>
    <mergeCell ref="O3:O4"/>
    <mergeCell ref="I3:K3"/>
    <mergeCell ref="L3:N3"/>
  </mergeCells>
  <phoneticPr fontId="1"/>
  <conditionalFormatting sqref="B6:B75">
    <cfRule type="containsText" dxfId="14" priority="8" operator="containsText" text="選択">
      <formula>NOT(ISERROR(SEARCH("選択",B6)))</formula>
    </cfRule>
  </conditionalFormatting>
  <conditionalFormatting sqref="E6:E75">
    <cfRule type="containsText" dxfId="13" priority="7" operator="containsText" text="選択">
      <formula>NOT(ISERROR(SEARCH("選択",E6)))</formula>
    </cfRule>
  </conditionalFormatting>
  <conditionalFormatting sqref="F2:M2">
    <cfRule type="containsText" dxfId="12" priority="5" operator="containsText" text="OK">
      <formula>NOT(ISERROR(SEARCH("OK",F2)))</formula>
    </cfRule>
    <cfRule type="containsText" dxfId="11" priority="6" operator="containsText" text="不一致">
      <formula>NOT(ISERROR(SEARCH("不一致",F2)))</formula>
    </cfRule>
  </conditionalFormatting>
  <conditionalFormatting sqref="B76:B85">
    <cfRule type="containsText" dxfId="10" priority="4" operator="containsText" text="選択">
      <formula>NOT(ISERROR(SEARCH("選択",B76)))</formula>
    </cfRule>
  </conditionalFormatting>
  <conditionalFormatting sqref="E76:E85">
    <cfRule type="containsText" dxfId="9" priority="3" operator="containsText" text="選択">
      <formula>NOT(ISERROR(SEARCH("選択",E76)))</formula>
    </cfRule>
  </conditionalFormatting>
  <conditionalFormatting sqref="B86:B95">
    <cfRule type="containsText" dxfId="8" priority="2" operator="containsText" text="選択">
      <formula>NOT(ISERROR(SEARCH("選択",B86)))</formula>
    </cfRule>
  </conditionalFormatting>
  <conditionalFormatting sqref="E86:E95">
    <cfRule type="containsText" dxfId="7" priority="1" operator="containsText" text="選択">
      <formula>NOT(ISERROR(SEARCH("選択",E86)))</formula>
    </cfRule>
  </conditionalFormatting>
  <dataValidations count="5">
    <dataValidation type="whole" imeMode="off" operator="lessThan" allowBlank="1" showInputMessage="1" showErrorMessage="1" errorTitle="入力不要です。" error="[キャンセル]をクリックしてください。" sqref="B5 D5:E5" xr:uid="{00000000-0002-0000-3F00-000000000000}">
      <formula1>0</formula1>
    </dataValidation>
    <dataValidation imeMode="off" operator="lessThan" allowBlank="1" showInputMessage="1" showErrorMessage="1" errorTitle="入力不要です。" error="[キャンセル]をクリックしてください。" sqref="C5" xr:uid="{00000000-0002-0000-3F00-000001000000}"/>
    <dataValidation type="list" allowBlank="1" showInputMessage="1" showErrorMessage="1" sqref="B6:B95" xr:uid="{00000000-0002-0000-3F00-000002000000}">
      <formula1>$X$4:$X$54</formula1>
    </dataValidation>
    <dataValidation allowBlank="1" showInputMessage="1" showErrorMessage="1" promptTitle="入力の注意" prompt="１活動に複数の品目を計上している場合、品目別に実績の報告が必要になります。_x000a_（重点品目以外はその他で合算してください）_x000a_品目別に分解する場合、この計算式を消して直接入力してください。" sqref="F6:G6 I6:J6 L6:M6" xr:uid="{00000000-0002-0000-3F00-000003000000}"/>
    <dataValidation type="list" allowBlank="1" showInputMessage="1" showErrorMessage="1" sqref="E6:E95" xr:uid="{00000000-0002-0000-3F00-000004000000}">
      <formula1>$Y$4:$Y$30</formula1>
    </dataValidation>
  </dataValidations>
  <pageMargins left="0.59055118110236227" right="0.39370078740157483" top="0.74803149606299213" bottom="0.31496062992125984" header="0.31496062992125984" footer="0.15748031496062992"/>
  <pageSetup paperSize="9" scale="75" fitToHeight="0" orientation="landscape" r:id="rId1"/>
  <headerFooter>
    <oddHeader>&amp;L様式９（関係書類3）</oddHeader>
    <oddFooter xml:space="preserve">&amp;C&amp;"ＭＳ Ｐゴシック,標準"&amp;10&amp;P / &amp;N </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F0"/>
    <pageSetUpPr fitToPage="1"/>
  </sheetPr>
  <dimension ref="A1:M29"/>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40.58203125" style="150" customWidth="1"/>
    <col min="4" max="5" width="14.58203125" style="150" customWidth="1"/>
    <col min="6" max="9" width="18.58203125" style="805" customWidth="1"/>
    <col min="10" max="10" width="1.58203125" style="150" customWidth="1"/>
    <col min="11" max="16384" width="9" style="150"/>
  </cols>
  <sheetData>
    <row r="1" spans="1:13" ht="8.25" customHeight="1">
      <c r="C1" s="212"/>
      <c r="D1" s="212"/>
      <c r="E1" s="212"/>
    </row>
    <row r="2" spans="1:13" ht="16.5" customHeight="1" thickBot="1">
      <c r="B2" s="871" t="s">
        <v>751</v>
      </c>
      <c r="E2" s="213"/>
      <c r="J2" s="213"/>
      <c r="M2" s="213"/>
    </row>
    <row r="3" spans="1:13" ht="19.5" customHeight="1">
      <c r="A3" s="150" t="s">
        <v>523</v>
      </c>
      <c r="B3" s="1074" t="s">
        <v>119</v>
      </c>
      <c r="C3" s="1655" t="s">
        <v>99</v>
      </c>
      <c r="D3" s="1655" t="s">
        <v>586</v>
      </c>
      <c r="E3" s="1655" t="s">
        <v>102</v>
      </c>
      <c r="F3" s="1460" t="s">
        <v>752</v>
      </c>
      <c r="G3" s="1461"/>
      <c r="H3" s="1461"/>
      <c r="I3" s="1674"/>
    </row>
    <row r="4" spans="1:13" ht="27.75" customHeight="1">
      <c r="B4" s="1081"/>
      <c r="C4" s="1660"/>
      <c r="D4" s="1660"/>
      <c r="E4" s="1660"/>
      <c r="F4" s="1675" t="s">
        <v>636</v>
      </c>
      <c r="G4" s="1676"/>
      <c r="H4" s="1675" t="s">
        <v>637</v>
      </c>
      <c r="I4" s="1677"/>
    </row>
    <row r="5" spans="1:13" ht="45" customHeight="1">
      <c r="B5" s="369" t="str">
        <f>IF('⑨1.活動内容（PR）'!B5="","",'⑨1.活動内容（PR）'!B5)</f>
        <v/>
      </c>
      <c r="C5" s="336" t="str">
        <f>IF('⑨1.活動内容（PR）'!C5="","",'⑨1.活動内容（PR）'!C5)</f>
        <v/>
      </c>
      <c r="D5" s="337" t="str">
        <f>IF('⑨1.活動内容（PR）'!D5="","",'⑨1.活動内容（PR）'!D5)</f>
        <v/>
      </c>
      <c r="E5" s="806" t="str">
        <f>IF('⑨1.活動内容（PR）'!E5="","",'⑨1.活動内容（PR）'!E5)</f>
        <v/>
      </c>
      <c r="F5" s="1665"/>
      <c r="G5" s="1666"/>
      <c r="H5" s="1665"/>
      <c r="I5" s="1667"/>
    </row>
    <row r="6" spans="1:13" ht="45" customHeight="1">
      <c r="B6" s="369" t="str">
        <f>IF('⑨1.活動内容（PR）'!B6="","",'⑨1.活動内容（PR）'!B6)</f>
        <v/>
      </c>
      <c r="C6" s="336" t="str">
        <f>IF('⑨1.活動内容（PR）'!C6="","",'⑨1.活動内容（PR）'!C6)</f>
        <v/>
      </c>
      <c r="D6" s="337" t="str">
        <f>IF('⑨1.活動内容（PR）'!D6="","",'⑨1.活動内容（PR）'!D6)</f>
        <v/>
      </c>
      <c r="E6" s="806" t="str">
        <f>IF('⑨1.活動内容（PR）'!E6="","",'⑨1.活動内容（PR）'!E6)</f>
        <v/>
      </c>
      <c r="F6" s="1665"/>
      <c r="G6" s="1666"/>
      <c r="H6" s="1665"/>
      <c r="I6" s="1667"/>
    </row>
    <row r="7" spans="1:13" ht="45" customHeight="1">
      <c r="B7" s="369" t="str">
        <f>IF('⑨1.活動内容（PR）'!B7="","",'⑨1.活動内容（PR）'!B7)</f>
        <v/>
      </c>
      <c r="C7" s="336" t="str">
        <f>IF('⑨1.活動内容（PR）'!C7="","",'⑨1.活動内容（PR）'!C7)</f>
        <v/>
      </c>
      <c r="D7" s="337" t="str">
        <f>IF('⑨1.活動内容（PR）'!D7="","",'⑨1.活動内容（PR）'!D7)</f>
        <v/>
      </c>
      <c r="E7" s="806" t="str">
        <f>IF('⑨1.活動内容（PR）'!E7="","",'⑨1.活動内容（PR）'!E7)</f>
        <v/>
      </c>
      <c r="F7" s="1665"/>
      <c r="G7" s="1666"/>
      <c r="H7" s="1665"/>
      <c r="I7" s="1667"/>
    </row>
    <row r="8" spans="1:13" ht="45" customHeight="1">
      <c r="B8" s="369" t="str">
        <f>IF('⑨1.活動内容（PR）'!B8="","",'⑨1.活動内容（PR）'!B8)</f>
        <v/>
      </c>
      <c r="C8" s="336" t="str">
        <f>IF('⑨1.活動内容（PR）'!C8="","",'⑨1.活動内容（PR）'!C8)</f>
        <v/>
      </c>
      <c r="D8" s="337" t="str">
        <f>IF('⑨1.活動内容（PR）'!D8="","",'⑨1.活動内容（PR）'!D8)</f>
        <v/>
      </c>
      <c r="E8" s="806" t="str">
        <f>IF('⑨1.活動内容（PR）'!E8="","",'⑨1.活動内容（PR）'!E8)</f>
        <v/>
      </c>
      <c r="F8" s="1665"/>
      <c r="G8" s="1666"/>
      <c r="H8" s="1665"/>
      <c r="I8" s="1667"/>
    </row>
    <row r="9" spans="1:13" ht="45" customHeight="1">
      <c r="B9" s="369" t="str">
        <f>IF('⑨1.活動内容（PR）'!B9="","",'⑨1.活動内容（PR）'!B9)</f>
        <v/>
      </c>
      <c r="C9" s="336" t="str">
        <f>IF('⑨1.活動内容（PR）'!C9="","",'⑨1.活動内容（PR）'!C9)</f>
        <v/>
      </c>
      <c r="D9" s="337" t="str">
        <f>IF('⑨1.活動内容（PR）'!D9="","",'⑨1.活動内容（PR）'!D9)</f>
        <v/>
      </c>
      <c r="E9" s="806" t="str">
        <f>IF('⑨1.活動内容（PR）'!E9="","",'⑨1.活動内容（PR）'!E9)</f>
        <v/>
      </c>
      <c r="F9" s="1665"/>
      <c r="G9" s="1666"/>
      <c r="H9" s="1665"/>
      <c r="I9" s="1667"/>
    </row>
    <row r="10" spans="1:13" ht="45" customHeight="1">
      <c r="B10" s="369" t="str">
        <f>IF('⑨1.活動内容（PR）'!B10="","",'⑨1.活動内容（PR）'!B10)</f>
        <v/>
      </c>
      <c r="C10" s="336" t="str">
        <f>IF('⑨1.活動内容（PR）'!C10="","",'⑨1.活動内容（PR）'!C10)</f>
        <v/>
      </c>
      <c r="D10" s="337" t="str">
        <f>IF('⑨1.活動内容（PR）'!D10="","",'⑨1.活動内容（PR）'!D10)</f>
        <v/>
      </c>
      <c r="E10" s="806" t="str">
        <f>IF('⑨1.活動内容（PR）'!E10="","",'⑨1.活動内容（PR）'!E10)</f>
        <v/>
      </c>
      <c r="F10" s="1665"/>
      <c r="G10" s="1666"/>
      <c r="H10" s="1665"/>
      <c r="I10" s="1667"/>
    </row>
    <row r="11" spans="1:13" ht="45" customHeight="1">
      <c r="B11" s="369" t="str">
        <f>IF('⑨1.活動内容（PR）'!B11="","",'⑨1.活動内容（PR）'!B11)</f>
        <v/>
      </c>
      <c r="C11" s="336" t="str">
        <f>IF('⑨1.活動内容（PR）'!C11="","",'⑨1.活動内容（PR）'!C11)</f>
        <v/>
      </c>
      <c r="D11" s="337" t="str">
        <f>IF('⑨1.活動内容（PR）'!D11="","",'⑨1.活動内容（PR）'!D11)</f>
        <v/>
      </c>
      <c r="E11" s="806" t="str">
        <f>IF('⑨1.活動内容（PR）'!E11="","",'⑨1.活動内容（PR）'!E11)</f>
        <v/>
      </c>
      <c r="F11" s="1665"/>
      <c r="G11" s="1666"/>
      <c r="H11" s="1665"/>
      <c r="I11" s="1667"/>
    </row>
    <row r="12" spans="1:13" ht="45" customHeight="1">
      <c r="B12" s="369" t="str">
        <f>IF('⑨1.活動内容（PR）'!B12="","",'⑨1.活動内容（PR）'!B12)</f>
        <v/>
      </c>
      <c r="C12" s="336" t="str">
        <f>IF('⑨1.活動内容（PR）'!C12="","",'⑨1.活動内容（PR）'!C12)</f>
        <v/>
      </c>
      <c r="D12" s="337" t="str">
        <f>IF('⑨1.活動内容（PR）'!D12="","",'⑨1.活動内容（PR）'!D12)</f>
        <v/>
      </c>
      <c r="E12" s="806" t="str">
        <f>IF('⑨1.活動内容（PR）'!E12="","",'⑨1.活動内容（PR）'!E12)</f>
        <v/>
      </c>
      <c r="F12" s="1665"/>
      <c r="G12" s="1666"/>
      <c r="H12" s="1665"/>
      <c r="I12" s="1667"/>
    </row>
    <row r="13" spans="1:13" ht="45" customHeight="1">
      <c r="B13" s="369" t="str">
        <f>IF('⑨1.活動内容（PR）'!B13="","",'⑨1.活動内容（PR）'!B13)</f>
        <v/>
      </c>
      <c r="C13" s="336" t="str">
        <f>IF('⑨1.活動内容（PR）'!C13="","",'⑨1.活動内容（PR）'!C13)</f>
        <v/>
      </c>
      <c r="D13" s="337" t="str">
        <f>IF('⑨1.活動内容（PR）'!D13="","",'⑨1.活動内容（PR）'!D13)</f>
        <v/>
      </c>
      <c r="E13" s="806" t="str">
        <f>IF('⑨1.活動内容（PR）'!E13="","",'⑨1.活動内容（PR）'!E13)</f>
        <v/>
      </c>
      <c r="F13" s="1665"/>
      <c r="G13" s="1666"/>
      <c r="H13" s="1665"/>
      <c r="I13" s="1667"/>
    </row>
    <row r="14" spans="1:13" ht="45" customHeight="1" thickBot="1">
      <c r="B14" s="370" t="str">
        <f>IF('⑨1.活動内容（PR）'!B14="","",'⑨1.活動内容（PR）'!B14)</f>
        <v/>
      </c>
      <c r="C14" s="341" t="str">
        <f>IF('⑨1.活動内容（PR）'!C14="","",'⑨1.活動内容（PR）'!C14)</f>
        <v/>
      </c>
      <c r="D14" s="342" t="str">
        <f>IF('⑨1.活動内容（PR）'!D14="","",'⑨1.活動内容（PR）'!D14)</f>
        <v/>
      </c>
      <c r="E14" s="807" t="str">
        <f>IF('⑨1.活動内容（PR）'!E14="","",'⑨1.活動内容（PR）'!E14)</f>
        <v/>
      </c>
      <c r="F14" s="1668"/>
      <c r="G14" s="1669"/>
      <c r="H14" s="1668"/>
      <c r="I14" s="1670"/>
    </row>
    <row r="15" spans="1:13" ht="45" hidden="1" customHeight="1">
      <c r="B15" s="368" t="str">
        <f>IF('⑨1.活動内容（PR）'!B15="","",'⑨1.活動内容（PR）'!B15)</f>
        <v/>
      </c>
      <c r="C15" s="344" t="str">
        <f>IF('⑨1.活動内容（PR）'!C15="","",'⑨1.活動内容（PR）'!C15)</f>
        <v/>
      </c>
      <c r="D15" s="345" t="str">
        <f>IF('⑨1.活動内容（PR）'!D15="","",'⑨1.活動内容（PR）'!D15)</f>
        <v/>
      </c>
      <c r="E15" s="808" t="str">
        <f>IF('⑨1.活動内容（PR）'!E15="","",'⑨1.活動内容（PR）'!E15)</f>
        <v/>
      </c>
      <c r="F15" s="1671"/>
      <c r="G15" s="1672"/>
      <c r="H15" s="1671"/>
      <c r="I15" s="1673"/>
    </row>
    <row r="16" spans="1:13" ht="45" hidden="1" customHeight="1">
      <c r="B16" s="369" t="str">
        <f>IF('⑨1.活動内容（PR）'!B16="","",'⑨1.活動内容（PR）'!B16)</f>
        <v/>
      </c>
      <c r="C16" s="336" t="str">
        <f>IF('⑨1.活動内容（PR）'!C16="","",'⑨1.活動内容（PR）'!C16)</f>
        <v/>
      </c>
      <c r="D16" s="337" t="str">
        <f>IF('⑨1.活動内容（PR）'!D16="","",'⑨1.活動内容（PR）'!D16)</f>
        <v/>
      </c>
      <c r="E16" s="806" t="str">
        <f>IF('⑨1.活動内容（PR）'!E16="","",'⑨1.活動内容（PR）'!E16)</f>
        <v/>
      </c>
      <c r="F16" s="1665"/>
      <c r="G16" s="1666"/>
      <c r="H16" s="1665"/>
      <c r="I16" s="1667"/>
    </row>
    <row r="17" spans="2:9" ht="45" hidden="1" customHeight="1">
      <c r="B17" s="369" t="str">
        <f>IF('⑨1.活動内容（PR）'!B17="","",'⑨1.活動内容（PR）'!B17)</f>
        <v/>
      </c>
      <c r="C17" s="336" t="str">
        <f>IF('⑨1.活動内容（PR）'!C17="","",'⑨1.活動内容（PR）'!C17)</f>
        <v/>
      </c>
      <c r="D17" s="337" t="str">
        <f>IF('⑨1.活動内容（PR）'!D17="","",'⑨1.活動内容（PR）'!D17)</f>
        <v/>
      </c>
      <c r="E17" s="806" t="str">
        <f>IF('⑨1.活動内容（PR）'!E17="","",'⑨1.活動内容（PR）'!E17)</f>
        <v/>
      </c>
      <c r="F17" s="1665"/>
      <c r="G17" s="1666"/>
      <c r="H17" s="1665"/>
      <c r="I17" s="1667"/>
    </row>
    <row r="18" spans="2:9" ht="45" hidden="1" customHeight="1">
      <c r="B18" s="369" t="str">
        <f>IF('⑨1.活動内容（PR）'!B18="","",'⑨1.活動内容（PR）'!B18)</f>
        <v/>
      </c>
      <c r="C18" s="336" t="str">
        <f>IF('⑨1.活動内容（PR）'!C18="","",'⑨1.活動内容（PR）'!C18)</f>
        <v/>
      </c>
      <c r="D18" s="337" t="str">
        <f>IF('⑨1.活動内容（PR）'!D18="","",'⑨1.活動内容（PR）'!D18)</f>
        <v/>
      </c>
      <c r="E18" s="806" t="str">
        <f>IF('⑨1.活動内容（PR）'!E18="","",'⑨1.活動内容（PR）'!E18)</f>
        <v/>
      </c>
      <c r="F18" s="1665"/>
      <c r="G18" s="1666"/>
      <c r="H18" s="1665"/>
      <c r="I18" s="1667"/>
    </row>
    <row r="19" spans="2:9" ht="45" hidden="1" customHeight="1">
      <c r="B19" s="369" t="str">
        <f>IF('⑨1.活動内容（PR）'!B19="","",'⑨1.活動内容（PR）'!B19)</f>
        <v/>
      </c>
      <c r="C19" s="336" t="str">
        <f>IF('⑨1.活動内容（PR）'!C19="","",'⑨1.活動内容（PR）'!C19)</f>
        <v/>
      </c>
      <c r="D19" s="337" t="str">
        <f>IF('⑨1.活動内容（PR）'!D19="","",'⑨1.活動内容（PR）'!D19)</f>
        <v/>
      </c>
      <c r="E19" s="806" t="str">
        <f>IF('⑨1.活動内容（PR）'!E19="","",'⑨1.活動内容（PR）'!E19)</f>
        <v/>
      </c>
      <c r="F19" s="1665"/>
      <c r="G19" s="1666"/>
      <c r="H19" s="1665"/>
      <c r="I19" s="1667"/>
    </row>
    <row r="20" spans="2:9" ht="45" hidden="1" customHeight="1">
      <c r="B20" s="369" t="str">
        <f>IF('⑨1.活動内容（PR）'!B20="","",'⑨1.活動内容（PR）'!B20)</f>
        <v/>
      </c>
      <c r="C20" s="336" t="str">
        <f>IF('⑨1.活動内容（PR）'!C20="","",'⑨1.活動内容（PR）'!C20)</f>
        <v/>
      </c>
      <c r="D20" s="337" t="str">
        <f>IF('⑨1.活動内容（PR）'!D20="","",'⑨1.活動内容（PR）'!D20)</f>
        <v/>
      </c>
      <c r="E20" s="806" t="str">
        <f>IF('⑨1.活動内容（PR）'!E20="","",'⑨1.活動内容（PR）'!E20)</f>
        <v/>
      </c>
      <c r="F20" s="1665"/>
      <c r="G20" s="1666"/>
      <c r="H20" s="1665"/>
      <c r="I20" s="1667"/>
    </row>
    <row r="21" spans="2:9" ht="45" hidden="1" customHeight="1">
      <c r="B21" s="369" t="str">
        <f>IF('⑨1.活動内容（PR）'!B21="","",'⑨1.活動内容（PR）'!B21)</f>
        <v/>
      </c>
      <c r="C21" s="336" t="str">
        <f>IF('⑨1.活動内容（PR）'!C21="","",'⑨1.活動内容（PR）'!C21)</f>
        <v/>
      </c>
      <c r="D21" s="337" t="str">
        <f>IF('⑨1.活動内容（PR）'!D21="","",'⑨1.活動内容（PR）'!D21)</f>
        <v/>
      </c>
      <c r="E21" s="806" t="str">
        <f>IF('⑨1.活動内容（PR）'!E21="","",'⑨1.活動内容（PR）'!E21)</f>
        <v/>
      </c>
      <c r="F21" s="1665"/>
      <c r="G21" s="1666"/>
      <c r="H21" s="1665"/>
      <c r="I21" s="1667"/>
    </row>
    <row r="22" spans="2:9" ht="45" hidden="1" customHeight="1">
      <c r="B22" s="369" t="str">
        <f>IF('⑨1.活動内容（PR）'!B22="","",'⑨1.活動内容（PR）'!B22)</f>
        <v/>
      </c>
      <c r="C22" s="336" t="str">
        <f>IF('⑨1.活動内容（PR）'!C22="","",'⑨1.活動内容（PR）'!C22)</f>
        <v/>
      </c>
      <c r="D22" s="337" t="str">
        <f>IF('⑨1.活動内容（PR）'!D22="","",'⑨1.活動内容（PR）'!D22)</f>
        <v/>
      </c>
      <c r="E22" s="806" t="str">
        <f>IF('⑨1.活動内容（PR）'!E22="","",'⑨1.活動内容（PR）'!E22)</f>
        <v/>
      </c>
      <c r="F22" s="1665"/>
      <c r="G22" s="1666"/>
      <c r="H22" s="1665"/>
      <c r="I22" s="1667"/>
    </row>
    <row r="23" spans="2:9" ht="45" hidden="1" customHeight="1">
      <c r="B23" s="369" t="str">
        <f>IF('⑨1.活動内容（PR）'!B23="","",'⑨1.活動内容（PR）'!B23)</f>
        <v/>
      </c>
      <c r="C23" s="336" t="str">
        <f>IF('⑨1.活動内容（PR）'!C23="","",'⑨1.活動内容（PR）'!C23)</f>
        <v/>
      </c>
      <c r="D23" s="337" t="str">
        <f>IF('⑨1.活動内容（PR）'!D23="","",'⑨1.活動内容（PR）'!D23)</f>
        <v/>
      </c>
      <c r="E23" s="806" t="str">
        <f>IF('⑨1.活動内容（PR）'!E23="","",'⑨1.活動内容（PR）'!E23)</f>
        <v/>
      </c>
      <c r="F23" s="1665"/>
      <c r="G23" s="1666"/>
      <c r="H23" s="1665"/>
      <c r="I23" s="1667"/>
    </row>
    <row r="24" spans="2:9" ht="45" hidden="1" customHeight="1" thickBot="1">
      <c r="B24" s="370" t="str">
        <f>IF('⑨1.活動内容（PR）'!B24="","",'⑨1.活動内容（PR）'!B24)</f>
        <v/>
      </c>
      <c r="C24" s="341" t="str">
        <f>IF('⑨1.活動内容（PR）'!C24="","",'⑨1.活動内容（PR）'!C24)</f>
        <v/>
      </c>
      <c r="D24" s="342" t="str">
        <f>IF('⑨1.活動内容（PR）'!D24="","",'⑨1.活動内容（PR）'!D24)</f>
        <v/>
      </c>
      <c r="E24" s="807" t="str">
        <f>IF('⑨1.活動内容（PR）'!E24="","",'⑨1.活動内容（PR）'!E24)</f>
        <v/>
      </c>
      <c r="F24" s="1668"/>
      <c r="G24" s="1669"/>
      <c r="H24" s="1668"/>
      <c r="I24" s="1670"/>
    </row>
    <row r="25" spans="2:9" s="121" customFormat="1" ht="17.25" customHeight="1">
      <c r="B25" s="224" t="s">
        <v>157</v>
      </c>
      <c r="C25" s="169" t="s">
        <v>753</v>
      </c>
      <c r="D25" s="169"/>
      <c r="F25" s="805"/>
      <c r="G25" s="805"/>
      <c r="H25" s="805"/>
      <c r="I25" s="805"/>
    </row>
    <row r="26" spans="2:9" s="121" customFormat="1" ht="17.25" customHeight="1">
      <c r="B26" s="224"/>
      <c r="C26" s="169"/>
      <c r="D26" s="169"/>
      <c r="F26" s="805"/>
      <c r="G26" s="805"/>
      <c r="H26" s="805"/>
      <c r="I26" s="805"/>
    </row>
    <row r="27" spans="2:9" s="121" customFormat="1" ht="17.25" customHeight="1">
      <c r="B27" s="224"/>
      <c r="C27" s="169"/>
      <c r="D27" s="169"/>
      <c r="F27" s="805"/>
      <c r="G27" s="805"/>
      <c r="H27" s="805"/>
      <c r="I27" s="805"/>
    </row>
    <row r="28" spans="2:9" s="121" customFormat="1" ht="17.25" customHeight="1">
      <c r="B28" s="224"/>
      <c r="C28" s="169"/>
      <c r="D28" s="169"/>
      <c r="F28" s="805"/>
      <c r="G28" s="805"/>
      <c r="H28" s="805"/>
      <c r="I28" s="805"/>
    </row>
    <row r="29" spans="2:9">
      <c r="B29" s="168"/>
      <c r="C29" s="306"/>
      <c r="D29" s="306"/>
    </row>
  </sheetData>
  <sheetProtection algorithmName="SHA-512" hashValue="bLJqcuOzazYfAy0Yv+eNuhxb1tz22D1rBEQRqh2P94/P2J14x00E4M44G14fVopRhukpMD/pyqjfO49oVjZVDA==" saltValue="2SaGhx9I4k1rfJDvzVlhVg==" spinCount="100000" sheet="1" scenarios="1" formatCells="0" formatColumns="0" formatRows="0"/>
  <mergeCells count="47">
    <mergeCell ref="B3:B4"/>
    <mergeCell ref="F3:I3"/>
    <mergeCell ref="F4:G4"/>
    <mergeCell ref="H4:I4"/>
    <mergeCell ref="F5:G5"/>
    <mergeCell ref="H5:I5"/>
    <mergeCell ref="C3:C4"/>
    <mergeCell ref="D3:D4"/>
    <mergeCell ref="E3:E4"/>
    <mergeCell ref="F6:G6"/>
    <mergeCell ref="H6:I6"/>
    <mergeCell ref="F7:G7"/>
    <mergeCell ref="H7:I7"/>
    <mergeCell ref="F24:G24"/>
    <mergeCell ref="H24:I24"/>
    <mergeCell ref="F8:G8"/>
    <mergeCell ref="H8:I8"/>
    <mergeCell ref="F9:G9"/>
    <mergeCell ref="H9:I9"/>
    <mergeCell ref="F10:G10"/>
    <mergeCell ref="H10:I10"/>
    <mergeCell ref="F11:G11"/>
    <mergeCell ref="H11:I11"/>
    <mergeCell ref="F12:G12"/>
    <mergeCell ref="H12:I12"/>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2:G22"/>
    <mergeCell ref="H22:I22"/>
    <mergeCell ref="F23:G23"/>
    <mergeCell ref="H23:I23"/>
    <mergeCell ref="F20:G20"/>
    <mergeCell ref="H20:I20"/>
    <mergeCell ref="F21:G21"/>
    <mergeCell ref="H21:I21"/>
  </mergeCells>
  <phoneticPr fontId="1"/>
  <conditionalFormatting sqref="C5:C24">
    <cfRule type="containsText" dxfId="6" priority="1" operator="containsText" text="事業中止">
      <formula>NOT(ISERROR(SEARCH("事業中止",C5)))</formula>
    </cfRule>
  </conditionalFormatting>
  <pageMargins left="0.59055118110236227" right="0.39370078740157483" top="0.74803149606299213" bottom="0.31496062992125984" header="0.31496062992125984" footer="0.15748031496062992"/>
  <pageSetup paperSize="9" scale="81" fitToHeight="0" orientation="landscape" r:id="rId1"/>
  <headerFooter>
    <oddHeader>&amp;L様式９（関係書類4）</oddHeader>
    <oddFooter xml:space="preserve">&amp;C&amp;"ＭＳ Ｐゴシック,標準"&amp;10&amp;P / &amp;N </oddFooter>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F0"/>
    <pageSetUpPr fitToPage="1"/>
  </sheetPr>
  <dimension ref="A1:M59"/>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40.58203125" style="150" customWidth="1"/>
    <col min="4" max="5" width="14.58203125" style="150" customWidth="1"/>
    <col min="6" max="9" width="18.58203125" style="805" customWidth="1"/>
    <col min="10" max="10" width="1.58203125" style="150" customWidth="1"/>
    <col min="11" max="16384" width="9" style="150"/>
  </cols>
  <sheetData>
    <row r="1" spans="1:13" ht="8.25" customHeight="1">
      <c r="C1" s="212"/>
      <c r="D1" s="212"/>
      <c r="E1" s="212"/>
    </row>
    <row r="2" spans="1:13" ht="16.5" customHeight="1" thickBot="1">
      <c r="B2" s="871" t="s">
        <v>754</v>
      </c>
      <c r="E2" s="213"/>
      <c r="J2" s="213"/>
      <c r="M2" s="213"/>
    </row>
    <row r="3" spans="1:13" ht="19.5" customHeight="1">
      <c r="A3" s="150" t="s">
        <v>523</v>
      </c>
      <c r="B3" s="1074" t="s">
        <v>119</v>
      </c>
      <c r="C3" s="1655" t="s">
        <v>99</v>
      </c>
      <c r="D3" s="1655" t="s">
        <v>586</v>
      </c>
      <c r="E3" s="1655" t="s">
        <v>102</v>
      </c>
      <c r="F3" s="1460" t="s">
        <v>752</v>
      </c>
      <c r="G3" s="1461"/>
      <c r="H3" s="1461"/>
      <c r="I3" s="1674"/>
    </row>
    <row r="4" spans="1:13" ht="27.75" customHeight="1">
      <c r="B4" s="1081"/>
      <c r="C4" s="1660"/>
      <c r="D4" s="1660"/>
      <c r="E4" s="1660"/>
      <c r="F4" s="1675" t="s">
        <v>636</v>
      </c>
      <c r="G4" s="1676"/>
      <c r="H4" s="1675" t="s">
        <v>637</v>
      </c>
      <c r="I4" s="1677"/>
    </row>
    <row r="5" spans="1:13" ht="45" customHeight="1">
      <c r="B5" s="369" t="str">
        <f>IF('⑨1.活動内容（販促）'!B5="","",'⑨1.活動内容（販促）'!B5)</f>
        <v/>
      </c>
      <c r="C5" s="336" t="str">
        <f>IF('⑨1.活動内容（販促）'!C5="","",'⑨1.活動内容（販促）'!C5)</f>
        <v/>
      </c>
      <c r="D5" s="337" t="str">
        <f>IF('⑨1.活動内容（販促）'!D5="","",'⑨1.活動内容（販促）'!D5)</f>
        <v/>
      </c>
      <c r="E5" s="806" t="str">
        <f>IF('⑨1.活動内容（販促）'!E5="","",'⑨1.活動内容（販促）'!E5)</f>
        <v/>
      </c>
      <c r="F5" s="1665"/>
      <c r="G5" s="1666"/>
      <c r="H5" s="1665"/>
      <c r="I5" s="1667"/>
    </row>
    <row r="6" spans="1:13" ht="45" customHeight="1">
      <c r="B6" s="369" t="str">
        <f>IF('⑨1.活動内容（販促）'!B6="","",'⑨1.活動内容（販促）'!B6)</f>
        <v/>
      </c>
      <c r="C6" s="336" t="str">
        <f>IF('⑨1.活動内容（販促）'!C6="","",'⑨1.活動内容（販促）'!C6)</f>
        <v/>
      </c>
      <c r="D6" s="337" t="str">
        <f>IF('⑨1.活動内容（販促）'!D6="","",'⑨1.活動内容（販促）'!D6)</f>
        <v/>
      </c>
      <c r="E6" s="806" t="str">
        <f>IF('⑨1.活動内容（販促）'!E6="","",'⑨1.活動内容（販促）'!E6)</f>
        <v/>
      </c>
      <c r="F6" s="1665"/>
      <c r="G6" s="1666"/>
      <c r="H6" s="1665"/>
      <c r="I6" s="1667"/>
    </row>
    <row r="7" spans="1:13" ht="45" customHeight="1">
      <c r="B7" s="369" t="str">
        <f>IF('⑨1.活動内容（販促）'!B7="","",'⑨1.活動内容（販促）'!B7)</f>
        <v/>
      </c>
      <c r="C7" s="336" t="str">
        <f>IF('⑨1.活動内容（販促）'!C7="","",'⑨1.活動内容（販促）'!C7)</f>
        <v/>
      </c>
      <c r="D7" s="337" t="str">
        <f>IF('⑨1.活動内容（販促）'!D7="","",'⑨1.活動内容（販促）'!D7)</f>
        <v/>
      </c>
      <c r="E7" s="806" t="str">
        <f>IF('⑨1.活動内容（販促）'!E7="","",'⑨1.活動内容（販促）'!E7)</f>
        <v/>
      </c>
      <c r="F7" s="1665"/>
      <c r="G7" s="1666"/>
      <c r="H7" s="1665"/>
      <c r="I7" s="1667"/>
    </row>
    <row r="8" spans="1:13" ht="45" customHeight="1">
      <c r="B8" s="369" t="str">
        <f>IF('⑨1.活動内容（販促）'!B8="","",'⑨1.活動内容（販促）'!B8)</f>
        <v/>
      </c>
      <c r="C8" s="336" t="str">
        <f>IF('⑨1.活動内容（販促）'!C8="","",'⑨1.活動内容（販促）'!C8)</f>
        <v/>
      </c>
      <c r="D8" s="337" t="str">
        <f>IF('⑨1.活動内容（販促）'!D8="","",'⑨1.活動内容（販促）'!D8)</f>
        <v/>
      </c>
      <c r="E8" s="806" t="str">
        <f>IF('⑨1.活動内容（販促）'!E8="","",'⑨1.活動内容（販促）'!E8)</f>
        <v/>
      </c>
      <c r="F8" s="1665"/>
      <c r="G8" s="1666"/>
      <c r="H8" s="1665"/>
      <c r="I8" s="1667"/>
    </row>
    <row r="9" spans="1:13" ht="45" customHeight="1">
      <c r="B9" s="369" t="str">
        <f>IF('⑨1.活動内容（販促）'!B9="","",'⑨1.活動内容（販促）'!B9)</f>
        <v/>
      </c>
      <c r="C9" s="336" t="str">
        <f>IF('⑨1.活動内容（販促）'!C9="","",'⑨1.活動内容（販促）'!C9)</f>
        <v/>
      </c>
      <c r="D9" s="337" t="str">
        <f>IF('⑨1.活動内容（販促）'!D9="","",'⑨1.活動内容（販促）'!D9)</f>
        <v/>
      </c>
      <c r="E9" s="806" t="str">
        <f>IF('⑨1.活動内容（販促）'!E9="","",'⑨1.活動内容（販促）'!E9)</f>
        <v/>
      </c>
      <c r="F9" s="1665"/>
      <c r="G9" s="1666"/>
      <c r="H9" s="1665"/>
      <c r="I9" s="1667"/>
    </row>
    <row r="10" spans="1:13" ht="45" customHeight="1">
      <c r="B10" s="369" t="str">
        <f>IF('⑨1.活動内容（販促）'!B10="","",'⑨1.活動内容（販促）'!B10)</f>
        <v/>
      </c>
      <c r="C10" s="336" t="str">
        <f>IF('⑨1.活動内容（販促）'!C10="","",'⑨1.活動内容（販促）'!C10)</f>
        <v/>
      </c>
      <c r="D10" s="337" t="str">
        <f>IF('⑨1.活動内容（販促）'!D10="","",'⑨1.活動内容（販促）'!D10)</f>
        <v/>
      </c>
      <c r="E10" s="806" t="str">
        <f>IF('⑨1.活動内容（販促）'!E10="","",'⑨1.活動内容（販促）'!E10)</f>
        <v/>
      </c>
      <c r="F10" s="1665"/>
      <c r="G10" s="1666"/>
      <c r="H10" s="1665"/>
      <c r="I10" s="1667"/>
    </row>
    <row r="11" spans="1:13" ht="45" customHeight="1">
      <c r="B11" s="369" t="str">
        <f>IF('⑨1.活動内容（販促）'!B11="","",'⑨1.活動内容（販促）'!B11)</f>
        <v/>
      </c>
      <c r="C11" s="336" t="str">
        <f>IF('⑨1.活動内容（販促）'!C11="","",'⑨1.活動内容（販促）'!C11)</f>
        <v/>
      </c>
      <c r="D11" s="337" t="str">
        <f>IF('⑨1.活動内容（販促）'!D11="","",'⑨1.活動内容（販促）'!D11)</f>
        <v/>
      </c>
      <c r="E11" s="806" t="str">
        <f>IF('⑨1.活動内容（販促）'!E11="","",'⑨1.活動内容（販促）'!E11)</f>
        <v/>
      </c>
      <c r="F11" s="1665"/>
      <c r="G11" s="1666"/>
      <c r="H11" s="1665"/>
      <c r="I11" s="1667"/>
    </row>
    <row r="12" spans="1:13" ht="45" customHeight="1">
      <c r="B12" s="369" t="str">
        <f>IF('⑨1.活動内容（販促）'!B12="","",'⑨1.活動内容（販促）'!B12)</f>
        <v/>
      </c>
      <c r="C12" s="336" t="str">
        <f>IF('⑨1.活動内容（販促）'!C12="","",'⑨1.活動内容（販促）'!C12)</f>
        <v/>
      </c>
      <c r="D12" s="337" t="str">
        <f>IF('⑨1.活動内容（販促）'!D12="","",'⑨1.活動内容（販促）'!D12)</f>
        <v/>
      </c>
      <c r="E12" s="806" t="str">
        <f>IF('⑨1.活動内容（販促）'!E12="","",'⑨1.活動内容（販促）'!E12)</f>
        <v/>
      </c>
      <c r="F12" s="1665"/>
      <c r="G12" s="1666"/>
      <c r="H12" s="1665"/>
      <c r="I12" s="1667"/>
    </row>
    <row r="13" spans="1:13" ht="45" customHeight="1">
      <c r="B13" s="369" t="str">
        <f>IF('⑨1.活動内容（販促）'!B13="","",'⑨1.活動内容（販促）'!B13)</f>
        <v/>
      </c>
      <c r="C13" s="336" t="str">
        <f>IF('⑨1.活動内容（販促）'!C13="","",'⑨1.活動内容（販促）'!C13)</f>
        <v/>
      </c>
      <c r="D13" s="337" t="str">
        <f>IF('⑨1.活動内容（販促）'!D13="","",'⑨1.活動内容（販促）'!D13)</f>
        <v/>
      </c>
      <c r="E13" s="806" t="str">
        <f>IF('⑨1.活動内容（販促）'!E13="","",'⑨1.活動内容（販促）'!E13)</f>
        <v/>
      </c>
      <c r="F13" s="1665"/>
      <c r="G13" s="1666"/>
      <c r="H13" s="1665"/>
      <c r="I13" s="1667"/>
    </row>
    <row r="14" spans="1:13" ht="45" customHeight="1" thickBot="1">
      <c r="B14" s="370" t="str">
        <f>IF('⑨1.活動内容（販促）'!B14="","",'⑨1.活動内容（販促）'!B14)</f>
        <v/>
      </c>
      <c r="C14" s="341" t="str">
        <f>IF('⑨1.活動内容（販促）'!C14="","",'⑨1.活動内容（販促）'!C14)</f>
        <v/>
      </c>
      <c r="D14" s="342" t="str">
        <f>IF('⑨1.活動内容（販促）'!D14="","",'⑨1.活動内容（販促）'!D14)</f>
        <v/>
      </c>
      <c r="E14" s="807" t="str">
        <f>IF('⑨1.活動内容（販促）'!E14="","",'⑨1.活動内容（販促）'!E14)</f>
        <v/>
      </c>
      <c r="F14" s="1668"/>
      <c r="G14" s="1669"/>
      <c r="H14" s="1668"/>
      <c r="I14" s="1670"/>
    </row>
    <row r="15" spans="1:13" ht="45" hidden="1" customHeight="1">
      <c r="B15" s="368" t="str">
        <f>IF('⑨1.活動内容（販促）'!B15="","",'⑨1.活動内容（販促）'!B15)</f>
        <v/>
      </c>
      <c r="C15" s="344" t="str">
        <f>IF('⑨1.活動内容（販促）'!C15="","",'⑨1.活動内容（販促）'!C15)</f>
        <v/>
      </c>
      <c r="D15" s="345" t="str">
        <f>IF('⑨1.活動内容（販促）'!D15="","",'⑨1.活動内容（販促）'!D15)</f>
        <v/>
      </c>
      <c r="E15" s="808" t="str">
        <f>IF('⑨1.活動内容（販促）'!E15="","",'⑨1.活動内容（販促）'!E15)</f>
        <v/>
      </c>
      <c r="F15" s="1671"/>
      <c r="G15" s="1672"/>
      <c r="H15" s="1671"/>
      <c r="I15" s="1673"/>
    </row>
    <row r="16" spans="1:13" ht="45" hidden="1" customHeight="1">
      <c r="B16" s="369" t="str">
        <f>IF('⑨1.活動内容（販促）'!B16="","",'⑨1.活動内容（販促）'!B16)</f>
        <v/>
      </c>
      <c r="C16" s="336" t="str">
        <f>IF('⑨1.活動内容（販促）'!C16="","",'⑨1.活動内容（販促）'!C16)</f>
        <v/>
      </c>
      <c r="D16" s="337" t="str">
        <f>IF('⑨1.活動内容（販促）'!D16="","",'⑨1.活動内容（販促）'!D16)</f>
        <v/>
      </c>
      <c r="E16" s="806" t="str">
        <f>IF('⑨1.活動内容（販促）'!E16="","",'⑨1.活動内容（販促）'!E16)</f>
        <v/>
      </c>
      <c r="F16" s="1665"/>
      <c r="G16" s="1666"/>
      <c r="H16" s="1665"/>
      <c r="I16" s="1667"/>
    </row>
    <row r="17" spans="2:9" ht="45" hidden="1" customHeight="1">
      <c r="B17" s="369" t="str">
        <f>IF('⑨1.活動内容（販促）'!B17="","",'⑨1.活動内容（販促）'!B17)</f>
        <v/>
      </c>
      <c r="C17" s="336" t="str">
        <f>IF('⑨1.活動内容（販促）'!C17="","",'⑨1.活動内容（販促）'!C17)</f>
        <v/>
      </c>
      <c r="D17" s="337" t="str">
        <f>IF('⑨1.活動内容（販促）'!D17="","",'⑨1.活動内容（販促）'!D17)</f>
        <v/>
      </c>
      <c r="E17" s="806" t="str">
        <f>IF('⑨1.活動内容（販促）'!E17="","",'⑨1.活動内容（販促）'!E17)</f>
        <v/>
      </c>
      <c r="F17" s="1665"/>
      <c r="G17" s="1666"/>
      <c r="H17" s="1665"/>
      <c r="I17" s="1667"/>
    </row>
    <row r="18" spans="2:9" ht="45" hidden="1" customHeight="1">
      <c r="B18" s="369" t="str">
        <f>IF('⑨1.活動内容（販促）'!B18="","",'⑨1.活動内容（販促）'!B18)</f>
        <v/>
      </c>
      <c r="C18" s="336" t="str">
        <f>IF('⑨1.活動内容（販促）'!C18="","",'⑨1.活動内容（販促）'!C18)</f>
        <v/>
      </c>
      <c r="D18" s="337" t="str">
        <f>IF('⑨1.活動内容（販促）'!D18="","",'⑨1.活動内容（販促）'!D18)</f>
        <v/>
      </c>
      <c r="E18" s="806" t="str">
        <f>IF('⑨1.活動内容（販促）'!E18="","",'⑨1.活動内容（販促）'!E18)</f>
        <v/>
      </c>
      <c r="F18" s="1665"/>
      <c r="G18" s="1666"/>
      <c r="H18" s="1665"/>
      <c r="I18" s="1667"/>
    </row>
    <row r="19" spans="2:9" ht="45" hidden="1" customHeight="1">
      <c r="B19" s="369" t="str">
        <f>IF('⑨1.活動内容（販促）'!B19="","",'⑨1.活動内容（販促）'!B19)</f>
        <v/>
      </c>
      <c r="C19" s="336" t="str">
        <f>IF('⑨1.活動内容（販促）'!C19="","",'⑨1.活動内容（販促）'!C19)</f>
        <v/>
      </c>
      <c r="D19" s="337" t="str">
        <f>IF('⑨1.活動内容（販促）'!D19="","",'⑨1.活動内容（販促）'!D19)</f>
        <v/>
      </c>
      <c r="E19" s="806" t="str">
        <f>IF('⑨1.活動内容（販促）'!E19="","",'⑨1.活動内容（販促）'!E19)</f>
        <v/>
      </c>
      <c r="F19" s="1665"/>
      <c r="G19" s="1666"/>
      <c r="H19" s="1665"/>
      <c r="I19" s="1667"/>
    </row>
    <row r="20" spans="2:9" ht="45" hidden="1" customHeight="1">
      <c r="B20" s="369" t="str">
        <f>IF('⑨1.活動内容（販促）'!B20="","",'⑨1.活動内容（販促）'!B20)</f>
        <v/>
      </c>
      <c r="C20" s="336" t="str">
        <f>IF('⑨1.活動内容（販促）'!C20="","",'⑨1.活動内容（販促）'!C20)</f>
        <v/>
      </c>
      <c r="D20" s="337" t="str">
        <f>IF('⑨1.活動内容（販促）'!D20="","",'⑨1.活動内容（販促）'!D20)</f>
        <v/>
      </c>
      <c r="E20" s="806" t="str">
        <f>IF('⑨1.活動内容（販促）'!E20="","",'⑨1.活動内容（販促）'!E20)</f>
        <v/>
      </c>
      <c r="F20" s="1665"/>
      <c r="G20" s="1666"/>
      <c r="H20" s="1665"/>
      <c r="I20" s="1667"/>
    </row>
    <row r="21" spans="2:9" ht="45" hidden="1" customHeight="1">
      <c r="B21" s="369" t="str">
        <f>IF('⑨1.活動内容（販促）'!B21="","",'⑨1.活動内容（販促）'!B21)</f>
        <v/>
      </c>
      <c r="C21" s="336" t="str">
        <f>IF('⑨1.活動内容（販促）'!C21="","",'⑨1.活動内容（販促）'!C21)</f>
        <v/>
      </c>
      <c r="D21" s="337" t="str">
        <f>IF('⑨1.活動内容（販促）'!D21="","",'⑨1.活動内容（販促）'!D21)</f>
        <v/>
      </c>
      <c r="E21" s="806" t="str">
        <f>IF('⑨1.活動内容（販促）'!E21="","",'⑨1.活動内容（販促）'!E21)</f>
        <v/>
      </c>
      <c r="F21" s="1665"/>
      <c r="G21" s="1666"/>
      <c r="H21" s="1665"/>
      <c r="I21" s="1667"/>
    </row>
    <row r="22" spans="2:9" ht="45" hidden="1" customHeight="1">
      <c r="B22" s="369" t="str">
        <f>IF('⑨1.活動内容（販促）'!B22="","",'⑨1.活動内容（販促）'!B22)</f>
        <v/>
      </c>
      <c r="C22" s="336" t="str">
        <f>IF('⑨1.活動内容（販促）'!C22="","",'⑨1.活動内容（販促）'!C22)</f>
        <v/>
      </c>
      <c r="D22" s="337" t="str">
        <f>IF('⑨1.活動内容（販促）'!D22="","",'⑨1.活動内容（販促）'!D22)</f>
        <v/>
      </c>
      <c r="E22" s="806" t="str">
        <f>IF('⑨1.活動内容（販促）'!E22="","",'⑨1.活動内容（販促）'!E22)</f>
        <v/>
      </c>
      <c r="F22" s="1665"/>
      <c r="G22" s="1666"/>
      <c r="H22" s="1665"/>
      <c r="I22" s="1667"/>
    </row>
    <row r="23" spans="2:9" ht="45" hidden="1" customHeight="1">
      <c r="B23" s="369" t="str">
        <f>IF('⑨1.活動内容（販促）'!B23="","",'⑨1.活動内容（販促）'!B23)</f>
        <v/>
      </c>
      <c r="C23" s="336" t="str">
        <f>IF('⑨1.活動内容（販促）'!C23="","",'⑨1.活動内容（販促）'!C23)</f>
        <v/>
      </c>
      <c r="D23" s="337" t="str">
        <f>IF('⑨1.活動内容（販促）'!D23="","",'⑨1.活動内容（販促）'!D23)</f>
        <v/>
      </c>
      <c r="E23" s="806" t="str">
        <f>IF('⑨1.活動内容（販促）'!E23="","",'⑨1.活動内容（販促）'!E23)</f>
        <v/>
      </c>
      <c r="F23" s="1665"/>
      <c r="G23" s="1666"/>
      <c r="H23" s="1665"/>
      <c r="I23" s="1667"/>
    </row>
    <row r="24" spans="2:9" ht="45" hidden="1" customHeight="1" thickBot="1">
      <c r="B24" s="370" t="str">
        <f>IF('⑨1.活動内容（販促）'!B24="","",'⑨1.活動内容（販促）'!B24)</f>
        <v/>
      </c>
      <c r="C24" s="341" t="str">
        <f>IF('⑨1.活動内容（販促）'!C24="","",'⑨1.活動内容（販促）'!C24)</f>
        <v/>
      </c>
      <c r="D24" s="342" t="str">
        <f>IF('⑨1.活動内容（販促）'!D24="","",'⑨1.活動内容（販促）'!D24)</f>
        <v/>
      </c>
      <c r="E24" s="807" t="str">
        <f>IF('⑨1.活動内容（販促）'!E24="","",'⑨1.活動内容（販促）'!E24)</f>
        <v/>
      </c>
      <c r="F24" s="1668"/>
      <c r="G24" s="1669"/>
      <c r="H24" s="1668"/>
      <c r="I24" s="1670"/>
    </row>
    <row r="25" spans="2:9" ht="45" hidden="1" customHeight="1">
      <c r="B25" s="368" t="str">
        <f>IF('⑨1.活動内容（販促）'!B25="","",'⑨1.活動内容（販促）'!B25)</f>
        <v/>
      </c>
      <c r="C25" s="344" t="str">
        <f>IF('⑨1.活動内容（販促）'!C25="","",'⑨1.活動内容（販促）'!C25)</f>
        <v/>
      </c>
      <c r="D25" s="345" t="str">
        <f>IF('⑨1.活動内容（販促）'!D25="","",'⑨1.活動内容（販促）'!D25)</f>
        <v/>
      </c>
      <c r="E25" s="808" t="str">
        <f>IF('⑨1.活動内容（販促）'!E25="","",'⑨1.活動内容（販促）'!E25)</f>
        <v/>
      </c>
      <c r="F25" s="1671"/>
      <c r="G25" s="1672"/>
      <c r="H25" s="1671"/>
      <c r="I25" s="1673"/>
    </row>
    <row r="26" spans="2:9" ht="45" hidden="1" customHeight="1">
      <c r="B26" s="369" t="str">
        <f>IF('⑨1.活動内容（販促）'!B26="","",'⑨1.活動内容（販促）'!B26)</f>
        <v/>
      </c>
      <c r="C26" s="336" t="str">
        <f>IF('⑨1.活動内容（販促）'!C26="","",'⑨1.活動内容（販促）'!C26)</f>
        <v/>
      </c>
      <c r="D26" s="337" t="str">
        <f>IF('⑨1.活動内容（販促）'!D26="","",'⑨1.活動内容（販促）'!D26)</f>
        <v/>
      </c>
      <c r="E26" s="806" t="str">
        <f>IF('⑨1.活動内容（販促）'!E26="","",'⑨1.活動内容（販促）'!E26)</f>
        <v/>
      </c>
      <c r="F26" s="1665"/>
      <c r="G26" s="1666"/>
      <c r="H26" s="1665"/>
      <c r="I26" s="1667"/>
    </row>
    <row r="27" spans="2:9" ht="45" hidden="1" customHeight="1">
      <c r="B27" s="369" t="str">
        <f>IF('⑨1.活動内容（販促）'!B27="","",'⑨1.活動内容（販促）'!B27)</f>
        <v/>
      </c>
      <c r="C27" s="336" t="str">
        <f>IF('⑨1.活動内容（販促）'!C27="","",'⑨1.活動内容（販促）'!C27)</f>
        <v/>
      </c>
      <c r="D27" s="337" t="str">
        <f>IF('⑨1.活動内容（販促）'!D27="","",'⑨1.活動内容（販促）'!D27)</f>
        <v/>
      </c>
      <c r="E27" s="806" t="str">
        <f>IF('⑨1.活動内容（販促）'!E27="","",'⑨1.活動内容（販促）'!E27)</f>
        <v/>
      </c>
      <c r="F27" s="1665"/>
      <c r="G27" s="1666"/>
      <c r="H27" s="1665"/>
      <c r="I27" s="1667"/>
    </row>
    <row r="28" spans="2:9" ht="45" hidden="1" customHeight="1">
      <c r="B28" s="369" t="str">
        <f>IF('⑨1.活動内容（販促）'!B28="","",'⑨1.活動内容（販促）'!B28)</f>
        <v/>
      </c>
      <c r="C28" s="336" t="str">
        <f>IF('⑨1.活動内容（販促）'!C28="","",'⑨1.活動内容（販促）'!C28)</f>
        <v/>
      </c>
      <c r="D28" s="337" t="str">
        <f>IF('⑨1.活動内容（販促）'!D28="","",'⑨1.活動内容（販促）'!D28)</f>
        <v/>
      </c>
      <c r="E28" s="806" t="str">
        <f>IF('⑨1.活動内容（販促）'!E28="","",'⑨1.活動内容（販促）'!E28)</f>
        <v/>
      </c>
      <c r="F28" s="1665"/>
      <c r="G28" s="1666"/>
      <c r="H28" s="1665"/>
      <c r="I28" s="1667"/>
    </row>
    <row r="29" spans="2:9" ht="45" hidden="1" customHeight="1">
      <c r="B29" s="369" t="str">
        <f>IF('⑨1.活動内容（販促）'!B29="","",'⑨1.活動内容（販促）'!B29)</f>
        <v/>
      </c>
      <c r="C29" s="336" t="str">
        <f>IF('⑨1.活動内容（販促）'!C29="","",'⑨1.活動内容（販促）'!C29)</f>
        <v/>
      </c>
      <c r="D29" s="337" t="str">
        <f>IF('⑨1.活動内容（販促）'!D29="","",'⑨1.活動内容（販促）'!D29)</f>
        <v/>
      </c>
      <c r="E29" s="806" t="str">
        <f>IF('⑨1.活動内容（販促）'!E29="","",'⑨1.活動内容（販促）'!E29)</f>
        <v/>
      </c>
      <c r="F29" s="1665"/>
      <c r="G29" s="1666"/>
      <c r="H29" s="1665"/>
      <c r="I29" s="1667"/>
    </row>
    <row r="30" spans="2:9" ht="45" hidden="1" customHeight="1">
      <c r="B30" s="369" t="str">
        <f>IF('⑨1.活動内容（販促）'!B30="","",'⑨1.活動内容（販促）'!B30)</f>
        <v/>
      </c>
      <c r="C30" s="336" t="str">
        <f>IF('⑨1.活動内容（販促）'!C30="","",'⑨1.活動内容（販促）'!C30)</f>
        <v/>
      </c>
      <c r="D30" s="337" t="str">
        <f>IF('⑨1.活動内容（販促）'!D30="","",'⑨1.活動内容（販促）'!D30)</f>
        <v/>
      </c>
      <c r="E30" s="806" t="str">
        <f>IF('⑨1.活動内容（販促）'!E30="","",'⑨1.活動内容（販促）'!E30)</f>
        <v/>
      </c>
      <c r="F30" s="1665"/>
      <c r="G30" s="1666"/>
      <c r="H30" s="1665"/>
      <c r="I30" s="1667"/>
    </row>
    <row r="31" spans="2:9" ht="45" hidden="1" customHeight="1">
      <c r="B31" s="369" t="str">
        <f>IF('⑨1.活動内容（販促）'!B31="","",'⑨1.活動内容（販促）'!B31)</f>
        <v/>
      </c>
      <c r="C31" s="336" t="str">
        <f>IF('⑨1.活動内容（販促）'!C31="","",'⑨1.活動内容（販促）'!C31)</f>
        <v/>
      </c>
      <c r="D31" s="337" t="str">
        <f>IF('⑨1.活動内容（販促）'!D31="","",'⑨1.活動内容（販促）'!D31)</f>
        <v/>
      </c>
      <c r="E31" s="806" t="str">
        <f>IF('⑨1.活動内容（販促）'!E31="","",'⑨1.活動内容（販促）'!E31)</f>
        <v/>
      </c>
      <c r="F31" s="1665"/>
      <c r="G31" s="1666"/>
      <c r="H31" s="1665"/>
      <c r="I31" s="1667"/>
    </row>
    <row r="32" spans="2:9" ht="45" hidden="1" customHeight="1">
      <c r="B32" s="369" t="str">
        <f>IF('⑨1.活動内容（販促）'!B32="","",'⑨1.活動内容（販促）'!B32)</f>
        <v/>
      </c>
      <c r="C32" s="336" t="str">
        <f>IF('⑨1.活動内容（販促）'!C32="","",'⑨1.活動内容（販促）'!C32)</f>
        <v/>
      </c>
      <c r="D32" s="337" t="str">
        <f>IF('⑨1.活動内容（販促）'!D32="","",'⑨1.活動内容（販促）'!D32)</f>
        <v/>
      </c>
      <c r="E32" s="806" t="str">
        <f>IF('⑨1.活動内容（販促）'!E32="","",'⑨1.活動内容（販促）'!E32)</f>
        <v/>
      </c>
      <c r="F32" s="1665"/>
      <c r="G32" s="1666"/>
      <c r="H32" s="1665"/>
      <c r="I32" s="1667"/>
    </row>
    <row r="33" spans="2:9" ht="45" hidden="1" customHeight="1">
      <c r="B33" s="369" t="str">
        <f>IF('⑨1.活動内容（販促）'!B33="","",'⑨1.活動内容（販促）'!B33)</f>
        <v/>
      </c>
      <c r="C33" s="336" t="str">
        <f>IF('⑨1.活動内容（販促）'!C33="","",'⑨1.活動内容（販促）'!C33)</f>
        <v/>
      </c>
      <c r="D33" s="337" t="str">
        <f>IF('⑨1.活動内容（販促）'!D33="","",'⑨1.活動内容（販促）'!D33)</f>
        <v/>
      </c>
      <c r="E33" s="806" t="str">
        <f>IF('⑨1.活動内容（販促）'!E33="","",'⑨1.活動内容（販促）'!E33)</f>
        <v/>
      </c>
      <c r="F33" s="1665"/>
      <c r="G33" s="1666"/>
      <c r="H33" s="1665"/>
      <c r="I33" s="1667"/>
    </row>
    <row r="34" spans="2:9" ht="45" hidden="1" customHeight="1" thickBot="1">
      <c r="B34" s="370" t="str">
        <f>IF('⑨1.活動内容（販促）'!B34="","",'⑨1.活動内容（販促）'!B34)</f>
        <v/>
      </c>
      <c r="C34" s="341" t="str">
        <f>IF('⑨1.活動内容（販促）'!C34="","",'⑨1.活動内容（販促）'!C34)</f>
        <v/>
      </c>
      <c r="D34" s="342" t="str">
        <f>IF('⑨1.活動内容（販促）'!D34="","",'⑨1.活動内容（販促）'!D34)</f>
        <v/>
      </c>
      <c r="E34" s="807" t="str">
        <f>IF('⑨1.活動内容（販促）'!E34="","",'⑨1.活動内容（販促）'!E34)</f>
        <v/>
      </c>
      <c r="F34" s="1668"/>
      <c r="G34" s="1669"/>
      <c r="H34" s="1668"/>
      <c r="I34" s="1670"/>
    </row>
    <row r="35" spans="2:9" ht="45" hidden="1" customHeight="1">
      <c r="B35" s="368" t="str">
        <f>IF('⑨1.活動内容（販促）'!B35="","",'⑨1.活動内容（販促）'!B35)</f>
        <v/>
      </c>
      <c r="C35" s="344" t="str">
        <f>IF('⑨1.活動内容（販促）'!C35="","",'⑨1.活動内容（販促）'!C35)</f>
        <v/>
      </c>
      <c r="D35" s="345" t="str">
        <f>IF('⑨1.活動内容（販促）'!D35="","",'⑨1.活動内容（販促）'!D35)</f>
        <v/>
      </c>
      <c r="E35" s="808" t="str">
        <f>IF('⑨1.活動内容（販促）'!E35="","",'⑨1.活動内容（販促）'!E35)</f>
        <v/>
      </c>
      <c r="F35" s="1671"/>
      <c r="G35" s="1672"/>
      <c r="H35" s="1671"/>
      <c r="I35" s="1673"/>
    </row>
    <row r="36" spans="2:9" ht="45" hidden="1" customHeight="1">
      <c r="B36" s="369" t="str">
        <f>IF('⑨1.活動内容（販促）'!B36="","",'⑨1.活動内容（販促）'!B36)</f>
        <v/>
      </c>
      <c r="C36" s="336" t="str">
        <f>IF('⑨1.活動内容（販促）'!C36="","",'⑨1.活動内容（販促）'!C36)</f>
        <v/>
      </c>
      <c r="D36" s="337" t="str">
        <f>IF('⑨1.活動内容（販促）'!D36="","",'⑨1.活動内容（販促）'!D36)</f>
        <v/>
      </c>
      <c r="E36" s="806" t="str">
        <f>IF('⑨1.活動内容（販促）'!E36="","",'⑨1.活動内容（販促）'!E36)</f>
        <v/>
      </c>
      <c r="F36" s="1665"/>
      <c r="G36" s="1666"/>
      <c r="H36" s="1665"/>
      <c r="I36" s="1667"/>
    </row>
    <row r="37" spans="2:9" ht="45" hidden="1" customHeight="1">
      <c r="B37" s="369" t="str">
        <f>IF('⑨1.活動内容（販促）'!B37="","",'⑨1.活動内容（販促）'!B37)</f>
        <v/>
      </c>
      <c r="C37" s="336" t="str">
        <f>IF('⑨1.活動内容（販促）'!C37="","",'⑨1.活動内容（販促）'!C37)</f>
        <v/>
      </c>
      <c r="D37" s="337" t="str">
        <f>IF('⑨1.活動内容（販促）'!D37="","",'⑨1.活動内容（販促）'!D37)</f>
        <v/>
      </c>
      <c r="E37" s="806" t="str">
        <f>IF('⑨1.活動内容（販促）'!E37="","",'⑨1.活動内容（販促）'!E37)</f>
        <v/>
      </c>
      <c r="F37" s="1665"/>
      <c r="G37" s="1666"/>
      <c r="H37" s="1665"/>
      <c r="I37" s="1667"/>
    </row>
    <row r="38" spans="2:9" ht="45" hidden="1" customHeight="1">
      <c r="B38" s="369" t="str">
        <f>IF('⑨1.活動内容（販促）'!B38="","",'⑨1.活動内容（販促）'!B38)</f>
        <v/>
      </c>
      <c r="C38" s="336" t="str">
        <f>IF('⑨1.活動内容（販促）'!C38="","",'⑨1.活動内容（販促）'!C38)</f>
        <v/>
      </c>
      <c r="D38" s="337" t="str">
        <f>IF('⑨1.活動内容（販促）'!D38="","",'⑨1.活動内容（販促）'!D38)</f>
        <v/>
      </c>
      <c r="E38" s="806" t="str">
        <f>IF('⑨1.活動内容（販促）'!E38="","",'⑨1.活動内容（販促）'!E38)</f>
        <v/>
      </c>
      <c r="F38" s="1665"/>
      <c r="G38" s="1666"/>
      <c r="H38" s="1665"/>
      <c r="I38" s="1667"/>
    </row>
    <row r="39" spans="2:9" ht="45" hidden="1" customHeight="1">
      <c r="B39" s="369" t="str">
        <f>IF('⑨1.活動内容（販促）'!B39="","",'⑨1.活動内容（販促）'!B39)</f>
        <v/>
      </c>
      <c r="C39" s="336" t="str">
        <f>IF('⑨1.活動内容（販促）'!C39="","",'⑨1.活動内容（販促）'!C39)</f>
        <v/>
      </c>
      <c r="D39" s="337" t="str">
        <f>IF('⑨1.活動内容（販促）'!D39="","",'⑨1.活動内容（販促）'!D39)</f>
        <v/>
      </c>
      <c r="E39" s="806" t="str">
        <f>IF('⑨1.活動内容（販促）'!E39="","",'⑨1.活動内容（販促）'!E39)</f>
        <v/>
      </c>
      <c r="F39" s="1665"/>
      <c r="G39" s="1666"/>
      <c r="H39" s="1665"/>
      <c r="I39" s="1667"/>
    </row>
    <row r="40" spans="2:9" ht="45" hidden="1" customHeight="1">
      <c r="B40" s="369" t="str">
        <f>IF('⑨1.活動内容（販促）'!B40="","",'⑨1.活動内容（販促）'!B40)</f>
        <v/>
      </c>
      <c r="C40" s="336" t="str">
        <f>IF('⑨1.活動内容（販促）'!C40="","",'⑨1.活動内容（販促）'!C40)</f>
        <v/>
      </c>
      <c r="D40" s="337" t="str">
        <f>IF('⑨1.活動内容（販促）'!D40="","",'⑨1.活動内容（販促）'!D40)</f>
        <v/>
      </c>
      <c r="E40" s="806" t="str">
        <f>IF('⑨1.活動内容（販促）'!E40="","",'⑨1.活動内容（販促）'!E40)</f>
        <v/>
      </c>
      <c r="F40" s="1665"/>
      <c r="G40" s="1666"/>
      <c r="H40" s="1665"/>
      <c r="I40" s="1667"/>
    </row>
    <row r="41" spans="2:9" ht="45" hidden="1" customHeight="1">
      <c r="B41" s="369" t="str">
        <f>IF('⑨1.活動内容（販促）'!B41="","",'⑨1.活動内容（販促）'!B41)</f>
        <v/>
      </c>
      <c r="C41" s="336" t="str">
        <f>IF('⑨1.活動内容（販促）'!C41="","",'⑨1.活動内容（販促）'!C41)</f>
        <v/>
      </c>
      <c r="D41" s="337" t="str">
        <f>IF('⑨1.活動内容（販促）'!D41="","",'⑨1.活動内容（販促）'!D41)</f>
        <v/>
      </c>
      <c r="E41" s="806" t="str">
        <f>IF('⑨1.活動内容（販促）'!E41="","",'⑨1.活動内容（販促）'!E41)</f>
        <v/>
      </c>
      <c r="F41" s="1665"/>
      <c r="G41" s="1666"/>
      <c r="H41" s="1665"/>
      <c r="I41" s="1667"/>
    </row>
    <row r="42" spans="2:9" ht="45" hidden="1" customHeight="1">
      <c r="B42" s="369" t="str">
        <f>IF('⑨1.活動内容（販促）'!B42="","",'⑨1.活動内容（販促）'!B42)</f>
        <v/>
      </c>
      <c r="C42" s="336" t="str">
        <f>IF('⑨1.活動内容（販促）'!C42="","",'⑨1.活動内容（販促）'!C42)</f>
        <v/>
      </c>
      <c r="D42" s="337" t="str">
        <f>IF('⑨1.活動内容（販促）'!D42="","",'⑨1.活動内容（販促）'!D42)</f>
        <v/>
      </c>
      <c r="E42" s="806" t="str">
        <f>IF('⑨1.活動内容（販促）'!E42="","",'⑨1.活動内容（販促）'!E42)</f>
        <v/>
      </c>
      <c r="F42" s="1665"/>
      <c r="G42" s="1666"/>
      <c r="H42" s="1665"/>
      <c r="I42" s="1667"/>
    </row>
    <row r="43" spans="2:9" ht="45" hidden="1" customHeight="1">
      <c r="B43" s="369" t="str">
        <f>IF('⑨1.活動内容（販促）'!B43="","",'⑨1.活動内容（販促）'!B43)</f>
        <v/>
      </c>
      <c r="C43" s="336" t="str">
        <f>IF('⑨1.活動内容（販促）'!C43="","",'⑨1.活動内容（販促）'!C43)</f>
        <v/>
      </c>
      <c r="D43" s="337" t="str">
        <f>IF('⑨1.活動内容（販促）'!D43="","",'⑨1.活動内容（販促）'!D43)</f>
        <v/>
      </c>
      <c r="E43" s="806" t="str">
        <f>IF('⑨1.活動内容（販促）'!E43="","",'⑨1.活動内容（販促）'!E43)</f>
        <v/>
      </c>
      <c r="F43" s="1665"/>
      <c r="G43" s="1666"/>
      <c r="H43" s="1665"/>
      <c r="I43" s="1667"/>
    </row>
    <row r="44" spans="2:9" ht="45" hidden="1" customHeight="1" thickBot="1">
      <c r="B44" s="370" t="str">
        <f>IF('⑨1.活動内容（販促）'!B44="","",'⑨1.活動内容（販促）'!B44)</f>
        <v/>
      </c>
      <c r="C44" s="341" t="str">
        <f>IF('⑨1.活動内容（販促）'!C44="","",'⑨1.活動内容（販促）'!C44)</f>
        <v/>
      </c>
      <c r="D44" s="342" t="str">
        <f>IF('⑨1.活動内容（販促）'!D44="","",'⑨1.活動内容（販促）'!D44)</f>
        <v/>
      </c>
      <c r="E44" s="807" t="str">
        <f>IF('⑨1.活動内容（販促）'!E44="","",'⑨1.活動内容（販促）'!E44)</f>
        <v/>
      </c>
      <c r="F44" s="1668"/>
      <c r="G44" s="1669"/>
      <c r="H44" s="1668"/>
      <c r="I44" s="1670"/>
    </row>
    <row r="45" spans="2:9" ht="45" hidden="1" customHeight="1">
      <c r="B45" s="368" t="str">
        <f>IF('⑨1.活動内容（販促）'!B45="","",'⑨1.活動内容（販促）'!B45)</f>
        <v/>
      </c>
      <c r="C45" s="344" t="str">
        <f>IF('⑨1.活動内容（販促）'!C45="","",'⑨1.活動内容（販促）'!C45)</f>
        <v/>
      </c>
      <c r="D45" s="345" t="str">
        <f>IF('⑨1.活動内容（販促）'!D45="","",'⑨1.活動内容（販促）'!D45)</f>
        <v/>
      </c>
      <c r="E45" s="808" t="str">
        <f>IF('⑨1.活動内容（販促）'!E45="","",'⑨1.活動内容（販促）'!E45)</f>
        <v/>
      </c>
      <c r="F45" s="1671"/>
      <c r="G45" s="1672"/>
      <c r="H45" s="1671"/>
      <c r="I45" s="1673"/>
    </row>
    <row r="46" spans="2:9" ht="45" hidden="1" customHeight="1">
      <c r="B46" s="369" t="str">
        <f>IF('⑨1.活動内容（販促）'!B46="","",'⑨1.活動内容（販促）'!B46)</f>
        <v/>
      </c>
      <c r="C46" s="336" t="str">
        <f>IF('⑨1.活動内容（販促）'!C46="","",'⑨1.活動内容（販促）'!C46)</f>
        <v/>
      </c>
      <c r="D46" s="337" t="str">
        <f>IF('⑨1.活動内容（販促）'!D46="","",'⑨1.活動内容（販促）'!D46)</f>
        <v/>
      </c>
      <c r="E46" s="806" t="str">
        <f>IF('⑨1.活動内容（販促）'!E46="","",'⑨1.活動内容（販促）'!E46)</f>
        <v/>
      </c>
      <c r="F46" s="1665"/>
      <c r="G46" s="1666"/>
      <c r="H46" s="1665"/>
      <c r="I46" s="1667"/>
    </row>
    <row r="47" spans="2:9" ht="45" hidden="1" customHeight="1">
      <c r="B47" s="369" t="str">
        <f>IF('⑨1.活動内容（販促）'!B47="","",'⑨1.活動内容（販促）'!B47)</f>
        <v/>
      </c>
      <c r="C47" s="336" t="str">
        <f>IF('⑨1.活動内容（販促）'!C47="","",'⑨1.活動内容（販促）'!C47)</f>
        <v/>
      </c>
      <c r="D47" s="337" t="str">
        <f>IF('⑨1.活動内容（販促）'!D47="","",'⑨1.活動内容（販促）'!D47)</f>
        <v/>
      </c>
      <c r="E47" s="806" t="str">
        <f>IF('⑨1.活動内容（販促）'!E47="","",'⑨1.活動内容（販促）'!E47)</f>
        <v/>
      </c>
      <c r="F47" s="1665"/>
      <c r="G47" s="1666"/>
      <c r="H47" s="1665"/>
      <c r="I47" s="1667"/>
    </row>
    <row r="48" spans="2:9" ht="45" hidden="1" customHeight="1">
      <c r="B48" s="369" t="str">
        <f>IF('⑨1.活動内容（販促）'!B48="","",'⑨1.活動内容（販促）'!B48)</f>
        <v/>
      </c>
      <c r="C48" s="336" t="str">
        <f>IF('⑨1.活動内容（販促）'!C48="","",'⑨1.活動内容（販促）'!C48)</f>
        <v/>
      </c>
      <c r="D48" s="337" t="str">
        <f>IF('⑨1.活動内容（販促）'!D48="","",'⑨1.活動内容（販促）'!D48)</f>
        <v/>
      </c>
      <c r="E48" s="806" t="str">
        <f>IF('⑨1.活動内容（販促）'!E48="","",'⑨1.活動内容（販促）'!E48)</f>
        <v/>
      </c>
      <c r="F48" s="1665"/>
      <c r="G48" s="1666"/>
      <c r="H48" s="1665"/>
      <c r="I48" s="1667"/>
    </row>
    <row r="49" spans="2:9" ht="45" hidden="1" customHeight="1">
      <c r="B49" s="369" t="str">
        <f>IF('⑨1.活動内容（販促）'!B49="","",'⑨1.活動内容（販促）'!B49)</f>
        <v/>
      </c>
      <c r="C49" s="336" t="str">
        <f>IF('⑨1.活動内容（販促）'!C49="","",'⑨1.活動内容（販促）'!C49)</f>
        <v/>
      </c>
      <c r="D49" s="337" t="str">
        <f>IF('⑨1.活動内容（販促）'!D49="","",'⑨1.活動内容（販促）'!D49)</f>
        <v/>
      </c>
      <c r="E49" s="806" t="str">
        <f>IF('⑨1.活動内容（販促）'!E49="","",'⑨1.活動内容（販促）'!E49)</f>
        <v/>
      </c>
      <c r="F49" s="1665"/>
      <c r="G49" s="1666"/>
      <c r="H49" s="1665"/>
      <c r="I49" s="1667"/>
    </row>
    <row r="50" spans="2:9" ht="45" hidden="1" customHeight="1">
      <c r="B50" s="369" t="str">
        <f>IF('⑨1.活動内容（販促）'!B50="","",'⑨1.活動内容（販促）'!B50)</f>
        <v/>
      </c>
      <c r="C50" s="336" t="str">
        <f>IF('⑨1.活動内容（販促）'!C50="","",'⑨1.活動内容（販促）'!C50)</f>
        <v/>
      </c>
      <c r="D50" s="337" t="str">
        <f>IF('⑨1.活動内容（販促）'!D50="","",'⑨1.活動内容（販促）'!D50)</f>
        <v/>
      </c>
      <c r="E50" s="806" t="str">
        <f>IF('⑨1.活動内容（販促）'!E50="","",'⑨1.活動内容（販促）'!E50)</f>
        <v/>
      </c>
      <c r="F50" s="1665"/>
      <c r="G50" s="1666"/>
      <c r="H50" s="1665"/>
      <c r="I50" s="1667"/>
    </row>
    <row r="51" spans="2:9" ht="45" hidden="1" customHeight="1">
      <c r="B51" s="369" t="str">
        <f>IF('⑨1.活動内容（販促）'!B51="","",'⑨1.活動内容（販促）'!B51)</f>
        <v/>
      </c>
      <c r="C51" s="336" t="str">
        <f>IF('⑨1.活動内容（販促）'!C51="","",'⑨1.活動内容（販促）'!C51)</f>
        <v/>
      </c>
      <c r="D51" s="337" t="str">
        <f>IF('⑨1.活動内容（販促）'!D51="","",'⑨1.活動内容（販促）'!D51)</f>
        <v/>
      </c>
      <c r="E51" s="806" t="str">
        <f>IF('⑨1.活動内容（販促）'!E51="","",'⑨1.活動内容（販促）'!E51)</f>
        <v/>
      </c>
      <c r="F51" s="1665"/>
      <c r="G51" s="1666"/>
      <c r="H51" s="1665"/>
      <c r="I51" s="1667"/>
    </row>
    <row r="52" spans="2:9" ht="45" hidden="1" customHeight="1">
      <c r="B52" s="369" t="str">
        <f>IF('⑨1.活動内容（販促）'!B52="","",'⑨1.活動内容（販促）'!B52)</f>
        <v/>
      </c>
      <c r="C52" s="336" t="str">
        <f>IF('⑨1.活動内容（販促）'!C52="","",'⑨1.活動内容（販促）'!C52)</f>
        <v/>
      </c>
      <c r="D52" s="337" t="str">
        <f>IF('⑨1.活動内容（販促）'!D52="","",'⑨1.活動内容（販促）'!D52)</f>
        <v/>
      </c>
      <c r="E52" s="806" t="str">
        <f>IF('⑨1.活動内容（販促）'!E52="","",'⑨1.活動内容（販促）'!E52)</f>
        <v/>
      </c>
      <c r="F52" s="1665"/>
      <c r="G52" s="1666"/>
      <c r="H52" s="1665"/>
      <c r="I52" s="1667"/>
    </row>
    <row r="53" spans="2:9" ht="45" hidden="1" customHeight="1">
      <c r="B53" s="369" t="str">
        <f>IF('⑨1.活動内容（販促）'!B53="","",'⑨1.活動内容（販促）'!B53)</f>
        <v/>
      </c>
      <c r="C53" s="336" t="str">
        <f>IF('⑨1.活動内容（販促）'!C53="","",'⑨1.活動内容（販促）'!C53)</f>
        <v/>
      </c>
      <c r="D53" s="337" t="str">
        <f>IF('⑨1.活動内容（販促）'!D53="","",'⑨1.活動内容（販促）'!D53)</f>
        <v/>
      </c>
      <c r="E53" s="806" t="str">
        <f>IF('⑨1.活動内容（販促）'!E53="","",'⑨1.活動内容（販促）'!E53)</f>
        <v/>
      </c>
      <c r="F53" s="1665"/>
      <c r="G53" s="1666"/>
      <c r="H53" s="1665"/>
      <c r="I53" s="1667"/>
    </row>
    <row r="54" spans="2:9" ht="45" hidden="1" customHeight="1" thickBot="1">
      <c r="B54" s="370" t="str">
        <f>IF('⑨1.活動内容（販促）'!B54="","",'⑨1.活動内容（販促）'!B54)</f>
        <v/>
      </c>
      <c r="C54" s="341" t="str">
        <f>IF('⑨1.活動内容（販促）'!C54="","",'⑨1.活動内容（販促）'!C54)</f>
        <v/>
      </c>
      <c r="D54" s="342" t="str">
        <f>IF('⑨1.活動内容（販促）'!D54="","",'⑨1.活動内容（販促）'!D54)</f>
        <v/>
      </c>
      <c r="E54" s="807" t="str">
        <f>IF('⑨1.活動内容（販促）'!E54="","",'⑨1.活動内容（販促）'!E54)</f>
        <v/>
      </c>
      <c r="F54" s="1668"/>
      <c r="G54" s="1669"/>
      <c r="H54" s="1668"/>
      <c r="I54" s="1670"/>
    </row>
    <row r="55" spans="2:9" s="121" customFormat="1" ht="17.25" customHeight="1">
      <c r="B55" s="224" t="s">
        <v>157</v>
      </c>
      <c r="C55" s="169" t="s">
        <v>753</v>
      </c>
      <c r="D55" s="169"/>
      <c r="F55" s="805"/>
      <c r="G55" s="805"/>
      <c r="H55" s="805"/>
      <c r="I55" s="805"/>
    </row>
    <row r="56" spans="2:9" s="121" customFormat="1" ht="17.25" customHeight="1">
      <c r="B56" s="224"/>
      <c r="C56" s="169"/>
      <c r="D56" s="169"/>
      <c r="F56" s="805"/>
      <c r="G56" s="805"/>
      <c r="H56" s="805"/>
      <c r="I56" s="805"/>
    </row>
    <row r="57" spans="2:9" s="121" customFormat="1" ht="17.25" customHeight="1">
      <c r="B57" s="224"/>
      <c r="C57" s="169"/>
      <c r="D57" s="169"/>
      <c r="F57" s="805"/>
      <c r="G57" s="805"/>
      <c r="H57" s="805"/>
      <c r="I57" s="805"/>
    </row>
    <row r="58" spans="2:9" s="121" customFormat="1" ht="17.25" customHeight="1">
      <c r="B58" s="224"/>
      <c r="C58" s="169"/>
      <c r="D58" s="169"/>
      <c r="F58" s="805"/>
      <c r="G58" s="805"/>
      <c r="H58" s="805"/>
      <c r="I58" s="805"/>
    </row>
    <row r="59" spans="2:9">
      <c r="B59" s="168"/>
      <c r="C59" s="306"/>
      <c r="D59" s="306"/>
    </row>
  </sheetData>
  <sheetProtection algorithmName="SHA-512" hashValue="z+eySRoxIoCAux9kdr5UVjig0/3iqNHYSt3Ku4Cnl3szn7m1hbtPs9ZXP8u5cz134mpCx+GfYRC1/fJ1DUb0UQ==" saltValue="HV9S3zBHoaOFoOEDwEi7Og==" spinCount="100000" sheet="1" formatCells="0" formatColumns="0" formatRows="0"/>
  <mergeCells count="107">
    <mergeCell ref="F5:G5"/>
    <mergeCell ref="H5:I5"/>
    <mergeCell ref="F6:G6"/>
    <mergeCell ref="H6:I6"/>
    <mergeCell ref="F7:G7"/>
    <mergeCell ref="H7:I7"/>
    <mergeCell ref="B3:B4"/>
    <mergeCell ref="C3:C4"/>
    <mergeCell ref="D3:D4"/>
    <mergeCell ref="E3:E4"/>
    <mergeCell ref="F3:I3"/>
    <mergeCell ref="F4:G4"/>
    <mergeCell ref="H4:I4"/>
    <mergeCell ref="F11:G11"/>
    <mergeCell ref="H11:I11"/>
    <mergeCell ref="F12:G12"/>
    <mergeCell ref="H12:I12"/>
    <mergeCell ref="F13:G13"/>
    <mergeCell ref="H13:I13"/>
    <mergeCell ref="F8:G8"/>
    <mergeCell ref="H8:I8"/>
    <mergeCell ref="F9:G9"/>
    <mergeCell ref="H9:I9"/>
    <mergeCell ref="F10:G10"/>
    <mergeCell ref="H10:I10"/>
    <mergeCell ref="F17:G17"/>
    <mergeCell ref="H17:I17"/>
    <mergeCell ref="F18:G18"/>
    <mergeCell ref="H18:I18"/>
    <mergeCell ref="F19:G19"/>
    <mergeCell ref="H19:I19"/>
    <mergeCell ref="F14:G14"/>
    <mergeCell ref="H14:I14"/>
    <mergeCell ref="F15:G15"/>
    <mergeCell ref="H15:I15"/>
    <mergeCell ref="F16:G16"/>
    <mergeCell ref="H16:I16"/>
    <mergeCell ref="F23:G23"/>
    <mergeCell ref="H23:I23"/>
    <mergeCell ref="F24:G24"/>
    <mergeCell ref="H24:I24"/>
    <mergeCell ref="F20:G20"/>
    <mergeCell ref="H20:I20"/>
    <mergeCell ref="F21:G21"/>
    <mergeCell ref="H21:I21"/>
    <mergeCell ref="F22:G22"/>
    <mergeCell ref="H22:I22"/>
    <mergeCell ref="F28:G28"/>
    <mergeCell ref="H28:I28"/>
    <mergeCell ref="F29:G29"/>
    <mergeCell ref="H29:I29"/>
    <mergeCell ref="F30:G30"/>
    <mergeCell ref="H30:I30"/>
    <mergeCell ref="F25:G25"/>
    <mergeCell ref="H25:I25"/>
    <mergeCell ref="F26:G26"/>
    <mergeCell ref="H26:I26"/>
    <mergeCell ref="F27:G27"/>
    <mergeCell ref="H27:I27"/>
    <mergeCell ref="F34:G34"/>
    <mergeCell ref="H34:I34"/>
    <mergeCell ref="F35:G35"/>
    <mergeCell ref="H35:I35"/>
    <mergeCell ref="F36:G36"/>
    <mergeCell ref="H36:I36"/>
    <mergeCell ref="F31:G31"/>
    <mergeCell ref="H31:I31"/>
    <mergeCell ref="F32:G32"/>
    <mergeCell ref="H32:I32"/>
    <mergeCell ref="F33:G33"/>
    <mergeCell ref="H33:I33"/>
    <mergeCell ref="F40:G40"/>
    <mergeCell ref="H40:I40"/>
    <mergeCell ref="F41:G41"/>
    <mergeCell ref="H41:I41"/>
    <mergeCell ref="F42:G42"/>
    <mergeCell ref="H42:I42"/>
    <mergeCell ref="F37:G37"/>
    <mergeCell ref="H37:I37"/>
    <mergeCell ref="F38:G38"/>
    <mergeCell ref="H38:I38"/>
    <mergeCell ref="F39:G39"/>
    <mergeCell ref="H39:I39"/>
    <mergeCell ref="F46:G46"/>
    <mergeCell ref="H46:I46"/>
    <mergeCell ref="F47:G47"/>
    <mergeCell ref="H47:I47"/>
    <mergeCell ref="F48:G48"/>
    <mergeCell ref="H48:I48"/>
    <mergeCell ref="F43:G43"/>
    <mergeCell ref="H43:I43"/>
    <mergeCell ref="F44:G44"/>
    <mergeCell ref="H44:I44"/>
    <mergeCell ref="F45:G45"/>
    <mergeCell ref="H45:I45"/>
    <mergeCell ref="F52:G52"/>
    <mergeCell ref="H52:I52"/>
    <mergeCell ref="F53:G53"/>
    <mergeCell ref="H53:I53"/>
    <mergeCell ref="F54:G54"/>
    <mergeCell ref="H54:I54"/>
    <mergeCell ref="F49:G49"/>
    <mergeCell ref="H49:I49"/>
    <mergeCell ref="F50:G50"/>
    <mergeCell ref="H50:I50"/>
    <mergeCell ref="F51:G51"/>
    <mergeCell ref="H51:I51"/>
  </mergeCells>
  <phoneticPr fontId="1"/>
  <conditionalFormatting sqref="C5:C24">
    <cfRule type="containsText" dxfId="5" priority="4" operator="containsText" text="事業中止">
      <formula>NOT(ISERROR(SEARCH("事業中止",C5)))</formula>
    </cfRule>
  </conditionalFormatting>
  <conditionalFormatting sqref="C25:C34">
    <cfRule type="containsText" dxfId="4" priority="3" operator="containsText" text="事業中止">
      <formula>NOT(ISERROR(SEARCH("事業中止",C25)))</formula>
    </cfRule>
  </conditionalFormatting>
  <conditionalFormatting sqref="C35:C44">
    <cfRule type="containsText" dxfId="3" priority="2" operator="containsText" text="事業中止">
      <formula>NOT(ISERROR(SEARCH("事業中止",C35)))</formula>
    </cfRule>
  </conditionalFormatting>
  <conditionalFormatting sqref="C45:C54">
    <cfRule type="containsText" dxfId="2" priority="1" operator="containsText" text="事業中止">
      <formula>NOT(ISERROR(SEARCH("事業中止",C45)))</formula>
    </cfRule>
  </conditionalFormatting>
  <pageMargins left="0.59055118110236227" right="0.39370078740157483" top="0.74803149606299213" bottom="0.31496062992125984" header="0.31496062992125984" footer="0.15748031496062992"/>
  <pageSetup paperSize="9" scale="81" fitToHeight="0" orientation="landscape" r:id="rId1"/>
  <headerFooter>
    <oddHeader>&amp;L様式９（関係書類4）</oddHeader>
    <oddFooter xml:space="preserve">&amp;C&amp;"ＭＳ Ｐゴシック,標準"&amp;10&amp;P / &amp;N </oddFooter>
  </headerFooter>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50"/>
  </sheetPr>
  <dimension ref="B1:N54"/>
  <sheetViews>
    <sheetView view="pageBreakPreview" zoomScaleNormal="100" zoomScaleSheetLayoutView="100" workbookViewId="0"/>
  </sheetViews>
  <sheetFormatPr defaultColWidth="9" defaultRowHeight="15"/>
  <cols>
    <col min="1" max="1" width="1.58203125" style="325" customWidth="1"/>
    <col min="2" max="2" width="4.83203125" style="325" customWidth="1"/>
    <col min="3" max="3" width="10.58203125" style="325" customWidth="1"/>
    <col min="4" max="4" width="10.75" style="325" customWidth="1"/>
    <col min="5" max="5" width="9" style="325" customWidth="1"/>
    <col min="6" max="6" width="6.58203125" style="325" customWidth="1"/>
    <col min="7" max="7" width="9.33203125" style="325" customWidth="1"/>
    <col min="8" max="8" width="17.5" style="325" customWidth="1"/>
    <col min="9" max="9" width="16.58203125" style="325" customWidth="1"/>
    <col min="10" max="10" width="6.58203125" style="325" customWidth="1"/>
    <col min="11" max="11" width="17.08203125" style="325" customWidth="1"/>
    <col min="12" max="12" width="12.75" style="325" customWidth="1"/>
    <col min="13" max="13" width="6.5" style="325" customWidth="1"/>
    <col min="14" max="14" width="9.58203125" style="325" customWidth="1"/>
    <col min="15" max="15" width="0.83203125" style="325" customWidth="1"/>
    <col min="16" max="16384" width="9" style="325"/>
  </cols>
  <sheetData>
    <row r="1" spans="2:14" ht="5.25" customHeight="1"/>
    <row r="2" spans="2:14" ht="28.5" customHeight="1">
      <c r="I2" s="887" t="str">
        <f>様式③!H2</f>
        <v>分野・テーマ別海外販路開拓対策事業</v>
      </c>
      <c r="J2" s="326" t="s">
        <v>755</v>
      </c>
    </row>
    <row r="3" spans="2:14" ht="19.5" customHeight="1"/>
    <row r="4" spans="2:14" ht="22.5" customHeight="1">
      <c r="L4" s="1378" t="s">
        <v>60</v>
      </c>
      <c r="M4" s="1378"/>
    </row>
    <row r="5" spans="2:14" ht="22.5" customHeight="1">
      <c r="B5" s="326" t="s">
        <v>61</v>
      </c>
    </row>
    <row r="6" spans="2:14" ht="17.25" customHeight="1"/>
    <row r="7" spans="2:14" ht="32.25" customHeight="1">
      <c r="I7" s="240" t="s">
        <v>756</v>
      </c>
      <c r="J7" s="928" t="str">
        <f>IF('①1.概要'!C11="","",'①1.概要'!C11)</f>
        <v/>
      </c>
      <c r="K7" s="928"/>
      <c r="L7" s="928"/>
      <c r="M7" s="928"/>
      <c r="N7" s="928"/>
    </row>
    <row r="8" spans="2:14" ht="22.5" customHeight="1">
      <c r="I8" s="240" t="s">
        <v>757</v>
      </c>
      <c r="J8" s="928" t="str">
        <f>IF(様式①申請!J8="","",様式①申請!J8)</f>
        <v/>
      </c>
      <c r="K8" s="928"/>
      <c r="L8" s="928"/>
      <c r="M8" s="928"/>
      <c r="N8" s="928"/>
    </row>
    <row r="9" spans="2:14" ht="28.5" customHeight="1">
      <c r="I9" s="240" t="s">
        <v>758</v>
      </c>
      <c r="J9" s="1685" t="str">
        <f>IF(様式①申請!J9="","",様式①申請!J9)</f>
        <v/>
      </c>
      <c r="K9" s="1685"/>
      <c r="L9" s="1685"/>
      <c r="M9" s="1685"/>
      <c r="N9" s="1685"/>
    </row>
    <row r="10" spans="2:14" ht="13.5" customHeight="1"/>
    <row r="11" spans="2:14" s="237" customFormat="1" ht="22.5" customHeight="1">
      <c r="C11" s="884" t="s">
        <v>759</v>
      </c>
    </row>
    <row r="12" spans="2:14" s="237" customFormat="1" ht="22.5" customHeight="1">
      <c r="C12" s="137" t="s">
        <v>760</v>
      </c>
      <c r="D12" s="809"/>
    </row>
    <row r="13" spans="2:14" s="237" customFormat="1" ht="14.25" customHeight="1"/>
    <row r="14" spans="2:14" s="237" customFormat="1" ht="22.5" customHeight="1">
      <c r="C14" s="1684" t="s">
        <v>761</v>
      </c>
      <c r="D14" s="1684"/>
      <c r="E14" s="1684"/>
      <c r="F14" s="1684"/>
      <c r="G14" s="1684"/>
      <c r="H14" s="1684"/>
      <c r="I14" s="1684"/>
      <c r="J14" s="1684"/>
      <c r="K14" s="1684"/>
      <c r="L14" s="1684"/>
      <c r="M14" s="1684"/>
    </row>
    <row r="15" spans="2:14" s="237" customFormat="1" ht="9.75" customHeight="1"/>
    <row r="16" spans="2:14" s="237" customFormat="1" ht="22.5" customHeight="1">
      <c r="C16" s="810" t="s">
        <v>762</v>
      </c>
      <c r="D16" s="521" t="s">
        <v>763</v>
      </c>
      <c r="J16" s="811" t="s">
        <v>764</v>
      </c>
      <c r="K16" s="812"/>
      <c r="L16" s="237" t="s">
        <v>765</v>
      </c>
    </row>
    <row r="17" spans="3:13" s="237" customFormat="1" ht="22.5" customHeight="1">
      <c r="C17" s="811"/>
      <c r="D17" s="237" t="s">
        <v>766</v>
      </c>
      <c r="J17" s="811"/>
      <c r="K17" s="812"/>
    </row>
    <row r="18" spans="3:13" s="237" customFormat="1" ht="22.5" customHeight="1">
      <c r="C18" s="810" t="s">
        <v>767</v>
      </c>
      <c r="D18" s="237" t="s">
        <v>768</v>
      </c>
      <c r="J18" s="811" t="s">
        <v>764</v>
      </c>
      <c r="K18" s="812"/>
      <c r="L18" s="237" t="s">
        <v>765</v>
      </c>
    </row>
    <row r="19" spans="3:13" s="237" customFormat="1" ht="22.5" customHeight="1">
      <c r="C19" s="810" t="s">
        <v>769</v>
      </c>
      <c r="D19" s="237" t="s">
        <v>770</v>
      </c>
      <c r="J19" s="811" t="s">
        <v>764</v>
      </c>
      <c r="K19" s="812"/>
      <c r="L19" s="237" t="s">
        <v>765</v>
      </c>
    </row>
    <row r="20" spans="3:13" s="237" customFormat="1" ht="22.5" customHeight="1">
      <c r="C20" s="810" t="s">
        <v>55</v>
      </c>
      <c r="D20" s="237" t="s">
        <v>771</v>
      </c>
      <c r="J20" s="811" t="s">
        <v>764</v>
      </c>
      <c r="K20" s="812"/>
      <c r="L20" s="237" t="s">
        <v>765</v>
      </c>
    </row>
    <row r="21" spans="3:13" s="237" customFormat="1" ht="22.5" customHeight="1">
      <c r="D21" s="237" t="s">
        <v>772</v>
      </c>
    </row>
    <row r="22" spans="3:13" s="237" customFormat="1" ht="22.5" customHeight="1">
      <c r="D22" s="237" t="s">
        <v>773</v>
      </c>
    </row>
    <row r="23" spans="3:13" s="237" customFormat="1" ht="22.5" customHeight="1">
      <c r="D23" s="237" t="s">
        <v>774</v>
      </c>
    </row>
    <row r="24" spans="3:13" s="237" customFormat="1" ht="22.5" customHeight="1">
      <c r="D24" s="237" t="s">
        <v>775</v>
      </c>
    </row>
    <row r="25" spans="3:13" s="237" customFormat="1" ht="22.5" customHeight="1">
      <c r="D25" s="521" t="s">
        <v>776</v>
      </c>
    </row>
    <row r="26" spans="3:13" s="237" customFormat="1" ht="22.5" customHeight="1">
      <c r="D26" s="521" t="s">
        <v>777</v>
      </c>
    </row>
    <row r="27" spans="3:13" s="237" customFormat="1" ht="22.5" customHeight="1">
      <c r="C27" s="810" t="s">
        <v>778</v>
      </c>
      <c r="D27" s="237" t="s">
        <v>779</v>
      </c>
    </row>
    <row r="28" spans="3:13" s="237" customFormat="1" ht="22.5" customHeight="1">
      <c r="C28" s="810"/>
      <c r="D28" s="1678"/>
      <c r="E28" s="1679"/>
      <c r="F28" s="1679"/>
      <c r="G28" s="1679"/>
      <c r="H28" s="1679"/>
      <c r="I28" s="1679"/>
      <c r="J28" s="1679"/>
      <c r="K28" s="1679"/>
      <c r="L28" s="1679"/>
      <c r="M28" s="1680"/>
    </row>
    <row r="29" spans="3:13" s="237" customFormat="1" ht="22.5" customHeight="1">
      <c r="C29" s="810"/>
      <c r="D29" s="1681"/>
      <c r="E29" s="1682"/>
      <c r="F29" s="1682"/>
      <c r="G29" s="1682"/>
      <c r="H29" s="1682"/>
      <c r="I29" s="1682"/>
      <c r="J29" s="1682"/>
      <c r="K29" s="1682"/>
      <c r="L29" s="1682"/>
      <c r="M29" s="1683"/>
    </row>
    <row r="30" spans="3:13" s="237" customFormat="1" ht="22.5" customHeight="1">
      <c r="C30" s="810"/>
      <c r="D30" s="237" t="s">
        <v>780</v>
      </c>
    </row>
    <row r="31" spans="3:13" s="237" customFormat="1" ht="22.5" customHeight="1">
      <c r="C31" s="810" t="s">
        <v>781</v>
      </c>
      <c r="D31" s="237" t="s">
        <v>782</v>
      </c>
    </row>
    <row r="32" spans="3:13" s="237" customFormat="1" ht="22.5" customHeight="1">
      <c r="C32" s="810"/>
      <c r="D32" s="1678"/>
      <c r="E32" s="1679"/>
      <c r="F32" s="1679"/>
      <c r="G32" s="1679"/>
      <c r="H32" s="1679"/>
      <c r="I32" s="1679"/>
      <c r="J32" s="1679"/>
      <c r="K32" s="1679"/>
      <c r="L32" s="1679"/>
      <c r="M32" s="1680"/>
    </row>
    <row r="33" spans="2:13" s="237" customFormat="1" ht="22.5" customHeight="1">
      <c r="C33" s="810"/>
      <c r="D33" s="1681"/>
      <c r="E33" s="1682"/>
      <c r="F33" s="1682"/>
      <c r="G33" s="1682"/>
      <c r="H33" s="1682"/>
      <c r="I33" s="1682"/>
      <c r="J33" s="1682"/>
      <c r="K33" s="1682"/>
      <c r="L33" s="1682"/>
      <c r="M33" s="1683"/>
    </row>
    <row r="34" spans="2:13" s="237" customFormat="1" ht="22.5" customHeight="1">
      <c r="C34" s="810"/>
      <c r="D34" s="237" t="s">
        <v>772</v>
      </c>
    </row>
    <row r="35" spans="2:13" s="237" customFormat="1" ht="22.5" customHeight="1">
      <c r="C35" s="810"/>
      <c r="D35" s="237" t="s">
        <v>773</v>
      </c>
    </row>
    <row r="36" spans="2:13" s="237" customFormat="1" ht="22.5" customHeight="1">
      <c r="B36" s="238"/>
      <c r="C36" s="810"/>
      <c r="D36" s="237" t="s">
        <v>783</v>
      </c>
      <c r="E36" s="238"/>
      <c r="F36" s="238"/>
      <c r="G36" s="238"/>
      <c r="H36" s="238"/>
      <c r="I36" s="238"/>
      <c r="J36" s="238"/>
      <c r="K36" s="238"/>
      <c r="L36" s="238"/>
      <c r="M36" s="238"/>
    </row>
    <row r="37" spans="2:13" s="237" customFormat="1" ht="22.5" customHeight="1">
      <c r="B37" s="238"/>
      <c r="C37" s="238"/>
      <c r="D37" s="813" t="s">
        <v>784</v>
      </c>
      <c r="E37" s="238"/>
      <c r="F37" s="238"/>
      <c r="G37" s="238"/>
      <c r="H37" s="238"/>
      <c r="I37" s="238"/>
      <c r="J37" s="238"/>
      <c r="K37" s="238"/>
      <c r="L37" s="238"/>
      <c r="M37" s="238"/>
    </row>
    <row r="38" spans="2:13" s="237" customFormat="1" ht="22.5" customHeight="1">
      <c r="B38" s="238"/>
      <c r="C38" s="238"/>
      <c r="D38" s="237" t="s">
        <v>785</v>
      </c>
      <c r="E38" s="238"/>
      <c r="F38" s="238"/>
      <c r="G38" s="238"/>
      <c r="H38" s="238"/>
      <c r="I38" s="238"/>
      <c r="J38" s="238"/>
      <c r="K38" s="238"/>
      <c r="L38" s="238"/>
      <c r="M38" s="238"/>
    </row>
    <row r="39" spans="2:13" s="237" customFormat="1" ht="22.5" customHeight="1">
      <c r="B39" s="238"/>
      <c r="C39" s="238"/>
      <c r="D39" s="814" t="s">
        <v>786</v>
      </c>
      <c r="E39" s="238"/>
      <c r="F39" s="238"/>
      <c r="G39" s="238"/>
      <c r="H39" s="238"/>
      <c r="I39" s="238"/>
      <c r="J39" s="238"/>
      <c r="K39" s="238"/>
      <c r="L39" s="238"/>
      <c r="M39" s="238"/>
    </row>
    <row r="40" spans="2:13" s="237" customFormat="1" ht="22.5" customHeight="1">
      <c r="B40" s="238"/>
      <c r="C40" s="238"/>
      <c r="D40" s="521" t="s">
        <v>787</v>
      </c>
      <c r="E40" s="238"/>
      <c r="F40" s="238"/>
      <c r="G40" s="238"/>
      <c r="H40" s="238"/>
      <c r="I40" s="238"/>
      <c r="J40" s="238"/>
      <c r="K40" s="238"/>
      <c r="L40" s="238"/>
      <c r="M40" s="238"/>
    </row>
    <row r="41" spans="2:13" s="237" customFormat="1" ht="22.5" customHeight="1">
      <c r="B41" s="238"/>
      <c r="C41" s="238"/>
      <c r="D41" s="814" t="s">
        <v>788</v>
      </c>
      <c r="E41" s="238"/>
      <c r="F41" s="238"/>
      <c r="G41" s="238"/>
      <c r="H41" s="238"/>
      <c r="I41" s="238"/>
      <c r="J41" s="238"/>
      <c r="K41" s="238"/>
      <c r="L41" s="238"/>
      <c r="M41" s="238"/>
    </row>
    <row r="42" spans="2:13" s="237" customFormat="1" ht="22.5" customHeight="1">
      <c r="B42" s="238"/>
      <c r="C42" s="238"/>
      <c r="D42" s="521" t="s">
        <v>789</v>
      </c>
      <c r="E42" s="238"/>
      <c r="F42" s="238"/>
      <c r="G42" s="238"/>
      <c r="H42" s="238"/>
      <c r="I42" s="238"/>
      <c r="J42" s="238"/>
      <c r="K42" s="238"/>
      <c r="L42" s="238"/>
      <c r="M42" s="238"/>
    </row>
    <row r="43" spans="2:13" s="237" customFormat="1" ht="22.5" customHeight="1">
      <c r="B43" s="238"/>
      <c r="C43" s="238"/>
      <c r="E43" s="238"/>
      <c r="F43" s="238"/>
      <c r="G43" s="238"/>
      <c r="H43" s="238"/>
      <c r="I43" s="238"/>
      <c r="J43" s="238"/>
      <c r="K43" s="238"/>
      <c r="L43" s="238"/>
      <c r="M43" s="238"/>
    </row>
    <row r="44" spans="2:13" s="237" customFormat="1" ht="22.5" customHeight="1">
      <c r="B44" s="238"/>
      <c r="C44" s="238"/>
      <c r="D44" s="238"/>
      <c r="E44" s="238"/>
      <c r="F44" s="238"/>
      <c r="G44" s="238"/>
      <c r="H44" s="238"/>
      <c r="I44" s="238"/>
    </row>
    <row r="45" spans="2:13" s="237" customFormat="1" ht="22.5" customHeight="1">
      <c r="B45" s="238"/>
      <c r="C45" s="238"/>
      <c r="D45" s="238"/>
      <c r="E45" s="238"/>
      <c r="F45" s="238"/>
      <c r="G45" s="238"/>
      <c r="H45" s="238"/>
      <c r="I45" s="238"/>
      <c r="M45" s="237" t="s">
        <v>790</v>
      </c>
    </row>
    <row r="46" spans="2:13" ht="22.5" customHeight="1">
      <c r="B46" s="331"/>
      <c r="C46" s="331"/>
      <c r="D46" s="331"/>
      <c r="E46" s="331"/>
      <c r="F46" s="331"/>
      <c r="G46" s="331"/>
      <c r="H46" s="331"/>
      <c r="I46" s="331"/>
    </row>
    <row r="47" spans="2:13" ht="22.5" customHeight="1"/>
    <row r="48" spans="2:13" ht="22.5" customHeight="1"/>
    <row r="49" ht="22.5" customHeight="1"/>
    <row r="50" ht="22.5" customHeight="1"/>
    <row r="51" ht="22.5" customHeight="1"/>
    <row r="52" ht="22.5" customHeight="1"/>
    <row r="53" ht="22.5" customHeight="1"/>
    <row r="54" ht="22.5" customHeight="1"/>
  </sheetData>
  <sheetProtection algorithmName="SHA-512" hashValue="5kZnArZS+MIXDr43IErYjWXZA7E6Jnh6qBcEk2isfGmHjdWvdDUHgxDzY01jLL5UtXqJQp1gbiWrilSIiThKQQ==" saltValue="XRAUIV/1dRNlebRJHnA6Lg==" spinCount="100000" sheet="1" scenarios="1" formatCells="0" formatColumns="0" formatRows="0"/>
  <mergeCells count="7">
    <mergeCell ref="D28:M29"/>
    <mergeCell ref="D32:M33"/>
    <mergeCell ref="L4:M4"/>
    <mergeCell ref="C14:M14"/>
    <mergeCell ref="J7:N7"/>
    <mergeCell ref="J8:N8"/>
    <mergeCell ref="J9:N9"/>
  </mergeCells>
  <phoneticPr fontId="1"/>
  <conditionalFormatting sqref="L4:M4">
    <cfRule type="containsText" dxfId="1" priority="3" operator="containsText" text="日付を入力してください">
      <formula>NOT(ISERROR(SEARCH("日付を入力してください",L4)))</formula>
    </cfRule>
  </conditionalFormatting>
  <dataValidations count="1">
    <dataValidation allowBlank="1" showInputMessage="1" showErrorMessage="1" promptTitle="西暦で入力してください。" prompt="例：2021/1/1" sqref="L4:M4" xr:uid="{00000000-0002-0000-4200-000000000000}"/>
  </dataValidations>
  <pageMargins left="0.59055118110236227" right="0.27559055118110237" top="0.74803149606299213" bottom="0.23622047244094491" header="0.31496062992125984" footer="0.15748031496062992"/>
  <pageSetup paperSize="9" scale="92" orientation="landscape" horizontalDpi="300" verticalDpi="300" r:id="rId1"/>
  <headerFooter>
    <oddHeader>&amp;L様式第１０号</oddHeader>
  </headerFooter>
  <rowBreaks count="1" manualBreakCount="1">
    <brk id="26" max="14" man="1"/>
  </rowBreaks>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50"/>
  </sheetPr>
  <dimension ref="B1:N33"/>
  <sheetViews>
    <sheetView view="pageBreakPreview" zoomScaleNormal="100" zoomScaleSheetLayoutView="100" workbookViewId="0"/>
  </sheetViews>
  <sheetFormatPr defaultColWidth="9" defaultRowHeight="15"/>
  <cols>
    <col min="1" max="1" width="1.58203125" style="325" customWidth="1"/>
    <col min="2" max="2" width="4.83203125" style="325" customWidth="1"/>
    <col min="3" max="3" width="10.58203125" style="325" customWidth="1"/>
    <col min="4" max="4" width="10.75" style="325" customWidth="1"/>
    <col min="5" max="5" width="9" style="325" customWidth="1"/>
    <col min="6" max="6" width="6.58203125" style="325" customWidth="1"/>
    <col min="7" max="7" width="9.33203125" style="325" customWidth="1"/>
    <col min="8" max="8" width="17.5" style="325" customWidth="1"/>
    <col min="9" max="9" width="16.58203125" style="325" customWidth="1"/>
    <col min="10" max="10" width="8.58203125" style="325" customWidth="1"/>
    <col min="11" max="11" width="17.08203125" style="325" customWidth="1"/>
    <col min="12" max="12" width="9.83203125" style="325" customWidth="1"/>
    <col min="13" max="13" width="8.25" style="325" customWidth="1"/>
    <col min="14" max="14" width="8.83203125" style="325" customWidth="1"/>
    <col min="15" max="15" width="0.83203125" style="325" customWidth="1"/>
    <col min="16" max="16384" width="9" style="325"/>
  </cols>
  <sheetData>
    <row r="1" spans="2:14" ht="11.25" customHeight="1"/>
    <row r="2" spans="2:14" ht="22.5" customHeight="1">
      <c r="L2" s="1378" t="s">
        <v>60</v>
      </c>
      <c r="M2" s="1378"/>
    </row>
    <row r="3" spans="2:14" ht="22.5" customHeight="1">
      <c r="B3" s="326" t="s">
        <v>61</v>
      </c>
    </row>
    <row r="4" spans="2:14" ht="17.25" customHeight="1"/>
    <row r="5" spans="2:14" ht="32.25" customHeight="1">
      <c r="I5" s="240" t="s">
        <v>756</v>
      </c>
      <c r="J5" s="928" t="str">
        <f>IF('①1.概要'!C9="","",'①1.概要'!C9)</f>
        <v/>
      </c>
      <c r="K5" s="928"/>
      <c r="L5" s="928"/>
      <c r="M5" s="928"/>
      <c r="N5" s="928"/>
    </row>
    <row r="6" spans="2:14" ht="22.5" customHeight="1">
      <c r="I6" s="240" t="s">
        <v>757</v>
      </c>
      <c r="J6" s="928" t="str">
        <f>IF(様式①申請!J8="","",様式①申請!J8)</f>
        <v/>
      </c>
      <c r="K6" s="928"/>
      <c r="L6" s="928"/>
      <c r="M6" s="928"/>
      <c r="N6" s="928"/>
    </row>
    <row r="7" spans="2:14" ht="28.5" customHeight="1">
      <c r="I7" s="240" t="s">
        <v>758</v>
      </c>
      <c r="J7" s="1687" t="str">
        <f>IF(様式①申請!J9="","",様式①申請!J9)</f>
        <v/>
      </c>
      <c r="K7" s="1687"/>
      <c r="L7" s="1687"/>
      <c r="M7" s="1684"/>
      <c r="N7" s="1684"/>
    </row>
    <row r="8" spans="2:14" ht="13.5" customHeight="1"/>
    <row r="9" spans="2:14" s="237" customFormat="1" ht="22.5" customHeight="1">
      <c r="C9" s="1686" t="s">
        <v>791</v>
      </c>
      <c r="D9" s="1686"/>
      <c r="E9" s="1686"/>
      <c r="F9" s="1686"/>
      <c r="G9" s="1686"/>
      <c r="H9" s="1686"/>
      <c r="I9" s="1686"/>
      <c r="J9" s="1686"/>
      <c r="K9" s="1686"/>
      <c r="L9" s="1686"/>
      <c r="M9" s="1686"/>
    </row>
    <row r="10" spans="2:14" s="237" customFormat="1" ht="22.5" customHeight="1">
      <c r="C10" s="444"/>
      <c r="D10" s="809"/>
    </row>
    <row r="11" spans="2:14" s="237" customFormat="1" ht="22.5" customHeight="1">
      <c r="C11" s="815" t="s">
        <v>792</v>
      </c>
    </row>
    <row r="12" spans="2:14" s="237" customFormat="1" ht="22.5" customHeight="1">
      <c r="C12" s="816" t="s">
        <v>793</v>
      </c>
    </row>
    <row r="13" spans="2:14" s="237" customFormat="1" ht="22.5" customHeight="1">
      <c r="C13" s="816"/>
    </row>
    <row r="14" spans="2:14" s="237" customFormat="1" ht="22.5" customHeight="1"/>
    <row r="15" spans="2:14" s="237" customFormat="1" ht="22.5" customHeight="1">
      <c r="C15" s="1684" t="s">
        <v>761</v>
      </c>
      <c r="D15" s="1684"/>
      <c r="E15" s="1684"/>
      <c r="F15" s="1684"/>
      <c r="G15" s="1684"/>
      <c r="H15" s="1684"/>
      <c r="I15" s="1684"/>
      <c r="J15" s="1684"/>
      <c r="K15" s="1684"/>
      <c r="L15" s="1684"/>
      <c r="M15" s="1684"/>
    </row>
    <row r="16" spans="2:14" s="237" customFormat="1" ht="22.5" customHeight="1">
      <c r="C16" s="240"/>
      <c r="D16" s="240"/>
      <c r="E16" s="240"/>
      <c r="F16" s="240"/>
      <c r="G16" s="240"/>
      <c r="H16" s="240"/>
      <c r="I16" s="240"/>
      <c r="J16" s="240"/>
      <c r="K16" s="240"/>
      <c r="L16" s="240"/>
      <c r="M16" s="240"/>
    </row>
    <row r="17" spans="2:13" s="237" customFormat="1" ht="22.5" customHeight="1">
      <c r="C17" s="240"/>
      <c r="D17" s="240"/>
      <c r="E17" s="240"/>
      <c r="F17" s="240"/>
      <c r="G17" s="240"/>
      <c r="H17" s="240"/>
      <c r="I17" s="240"/>
      <c r="J17" s="240"/>
      <c r="K17" s="240"/>
      <c r="L17" s="240"/>
      <c r="M17" s="240"/>
    </row>
    <row r="18" spans="2:13" s="237" customFormat="1" ht="22.5" customHeight="1">
      <c r="D18" s="810" t="s">
        <v>762</v>
      </c>
      <c r="E18" s="817" t="s">
        <v>794</v>
      </c>
    </row>
    <row r="19" spans="2:13" s="237" customFormat="1" ht="22.5" customHeight="1">
      <c r="D19" s="811"/>
      <c r="E19" s="817" t="s">
        <v>795</v>
      </c>
    </row>
    <row r="20" spans="2:13" s="237" customFormat="1" ht="22.5" customHeight="1">
      <c r="B20" s="238"/>
      <c r="C20" s="238"/>
      <c r="D20" s="810" t="s">
        <v>767</v>
      </c>
      <c r="E20" s="817" t="s">
        <v>796</v>
      </c>
      <c r="F20" s="238"/>
      <c r="G20" s="238"/>
      <c r="H20" s="238"/>
      <c r="I20" s="238"/>
      <c r="J20" s="238"/>
      <c r="K20" s="238"/>
      <c r="L20" s="238"/>
      <c r="M20" s="238"/>
    </row>
    <row r="21" spans="2:13" s="237" customFormat="1" ht="22.5" customHeight="1">
      <c r="B21" s="238"/>
      <c r="C21" s="238"/>
      <c r="D21" s="810" t="s">
        <v>769</v>
      </c>
      <c r="E21" s="817" t="s">
        <v>797</v>
      </c>
      <c r="F21" s="238"/>
      <c r="G21" s="238"/>
      <c r="H21" s="238"/>
      <c r="I21" s="238"/>
    </row>
    <row r="22" spans="2:13" s="237" customFormat="1" ht="22.5" customHeight="1">
      <c r="B22" s="238"/>
      <c r="C22" s="238"/>
      <c r="D22" s="810"/>
      <c r="E22" s="817"/>
      <c r="F22" s="238"/>
      <c r="G22" s="238"/>
      <c r="H22" s="238"/>
      <c r="I22" s="238"/>
    </row>
    <row r="23" spans="2:13" s="237" customFormat="1" ht="22.5" customHeight="1">
      <c r="B23" s="238"/>
      <c r="C23" s="238"/>
      <c r="D23" s="810"/>
      <c r="E23" s="817"/>
      <c r="F23" s="238"/>
      <c r="G23" s="238"/>
      <c r="H23" s="238"/>
      <c r="I23" s="238"/>
    </row>
    <row r="24" spans="2:13" s="237" customFormat="1" ht="22.5" customHeight="1">
      <c r="B24" s="238"/>
      <c r="C24" s="238"/>
      <c r="D24" s="810"/>
      <c r="F24" s="238"/>
      <c r="G24" s="238"/>
      <c r="H24" s="238"/>
      <c r="I24" s="238"/>
      <c r="M24" s="293" t="s">
        <v>790</v>
      </c>
    </row>
    <row r="25" spans="2:13" s="237" customFormat="1" ht="22.5" customHeight="1">
      <c r="B25" s="238"/>
      <c r="C25" s="238"/>
      <c r="D25" s="238"/>
      <c r="E25" s="238"/>
      <c r="F25" s="238"/>
      <c r="G25" s="238"/>
      <c r="H25" s="238"/>
      <c r="I25" s="238"/>
    </row>
    <row r="26" spans="2:13" s="237" customFormat="1" ht="22.5" customHeight="1"/>
    <row r="27" spans="2:13" s="237" customFormat="1" ht="22.5" customHeight="1"/>
    <row r="28" spans="2:13" s="237" customFormat="1" ht="22.5" customHeight="1"/>
    <row r="29" spans="2:13" ht="22.5" customHeight="1"/>
    <row r="30" spans="2:13" ht="22.5" customHeight="1"/>
    <row r="31" spans="2:13" ht="22.5" customHeight="1"/>
    <row r="32" spans="2:13" ht="22.5" customHeight="1"/>
    <row r="33" ht="22.5" customHeight="1"/>
  </sheetData>
  <sheetProtection algorithmName="SHA-512" hashValue="e2UHOnh3ShZX9ChH2dc0k2Dg3NHTdZ7Sv8cG4uf0qyc2DXrvEtZuxv4XteDZDR9A3dA/RLKf79xgEwYY4ykSrw==" saltValue="51PaCFwV0qUFstxrdK2Xtg==" spinCount="100000" sheet="1" scenarios="1" formatCells="0" formatColumns="0" formatRows="0"/>
  <mergeCells count="7">
    <mergeCell ref="L2:M2"/>
    <mergeCell ref="C9:M9"/>
    <mergeCell ref="C15:M15"/>
    <mergeCell ref="J5:N5"/>
    <mergeCell ref="J6:N6"/>
    <mergeCell ref="J7:L7"/>
    <mergeCell ref="M7:N7"/>
  </mergeCells>
  <phoneticPr fontId="1"/>
  <conditionalFormatting sqref="L2:M2">
    <cfRule type="containsText" dxfId="0" priority="3" operator="containsText" text="日付を入力してください">
      <formula>NOT(ISERROR(SEARCH("日付を入力してください",L2)))</formula>
    </cfRule>
  </conditionalFormatting>
  <dataValidations count="1">
    <dataValidation allowBlank="1" showInputMessage="1" showErrorMessage="1" promptTitle="西暦で入力してください。" prompt="例：2021/1/1" sqref="L2:M2" xr:uid="{00000000-0002-0000-4300-000000000000}"/>
  </dataValidations>
  <pageMargins left="0.59055118110236227" right="0.27559055118110237" top="0.74803149606299213" bottom="0.23622047244094491" header="0.31496062992125984" footer="0.15748031496062992"/>
  <pageSetup paperSize="9" scale="92" orientation="landscape" horizontalDpi="300" verticalDpi="300" r:id="rId1"/>
  <headerFooter>
    <oddHeader>&amp;L様式第１１号</oddHeader>
  </headerFooter>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50"/>
    <pageSetUpPr fitToPage="1"/>
  </sheetPr>
  <dimension ref="C1:M33"/>
  <sheetViews>
    <sheetView view="pageBreakPreview" zoomScaleNormal="100" zoomScaleSheetLayoutView="100" workbookViewId="0">
      <selection activeCell="B1" sqref="B1"/>
    </sheetView>
  </sheetViews>
  <sheetFormatPr defaultColWidth="9" defaultRowHeight="15"/>
  <cols>
    <col min="1" max="1" width="1.58203125" style="14" customWidth="1"/>
    <col min="2" max="2" width="4" style="14" customWidth="1"/>
    <col min="3" max="3" width="9.75" style="14" customWidth="1"/>
    <col min="4" max="4" width="10.58203125" style="14" customWidth="1"/>
    <col min="5" max="5" width="16.33203125" style="14" customWidth="1"/>
    <col min="6" max="7" width="10.58203125" style="14" customWidth="1"/>
    <col min="8" max="10" width="12.75" style="14" customWidth="1"/>
    <col min="11" max="11" width="10.58203125" style="14" customWidth="1"/>
    <col min="12" max="12" width="13.33203125" style="14" customWidth="1"/>
    <col min="13" max="13" width="9.25" style="14" customWidth="1"/>
    <col min="14" max="14" width="18" style="14" customWidth="1"/>
    <col min="15" max="16384" width="9" style="14"/>
  </cols>
  <sheetData>
    <row r="1" spans="3:13" ht="20.25" customHeight="1"/>
    <row r="2" spans="3:13" ht="34.5" customHeight="1">
      <c r="F2" s="1689" t="s">
        <v>798</v>
      </c>
      <c r="G2" s="1690"/>
      <c r="H2" s="1690"/>
      <c r="I2" s="1690"/>
      <c r="J2" s="1690"/>
      <c r="K2" s="1690"/>
    </row>
    <row r="3" spans="3:13" s="8" customFormat="1" ht="19.5" customHeight="1"/>
    <row r="4" spans="3:13" s="8" customFormat="1" ht="22.5" customHeight="1">
      <c r="C4" s="42" t="s">
        <v>799</v>
      </c>
    </row>
    <row r="5" spans="3:13" s="8" customFormat="1" ht="22.5" customHeight="1">
      <c r="C5" s="8" t="s">
        <v>800</v>
      </c>
    </row>
    <row r="6" spans="3:13" s="8" customFormat="1" ht="22.5" customHeight="1">
      <c r="C6" s="8" t="s">
        <v>801</v>
      </c>
    </row>
    <row r="7" spans="3:13" s="8" customFormat="1" ht="18" customHeight="1"/>
    <row r="8" spans="3:13" s="8" customFormat="1" ht="22.5" customHeight="1">
      <c r="C8" s="1688" t="s">
        <v>761</v>
      </c>
      <c r="D8" s="1688"/>
      <c r="E8" s="1688"/>
      <c r="F8" s="1688"/>
      <c r="G8" s="1688"/>
      <c r="H8" s="1688"/>
      <c r="I8" s="1688"/>
      <c r="J8" s="1688"/>
      <c r="K8" s="1688"/>
      <c r="L8" s="1688"/>
      <c r="M8" s="1688"/>
    </row>
    <row r="9" spans="3:13" s="8" customFormat="1" ht="22.5" customHeight="1"/>
    <row r="10" spans="3:13" s="8" customFormat="1" ht="22.5" customHeight="1">
      <c r="C10" s="43" t="s">
        <v>802</v>
      </c>
      <c r="D10" s="8" t="s">
        <v>803</v>
      </c>
    </row>
    <row r="11" spans="3:13" s="8" customFormat="1" ht="22.5" customHeight="1">
      <c r="C11" s="43"/>
      <c r="D11" s="8" t="s">
        <v>804</v>
      </c>
    </row>
    <row r="12" spans="3:13" s="8" customFormat="1" ht="22.5" customHeight="1">
      <c r="C12" s="43"/>
      <c r="D12" s="8" t="s">
        <v>805</v>
      </c>
    </row>
    <row r="13" spans="3:13" s="8" customFormat="1" ht="22.5" customHeight="1">
      <c r="C13" s="43"/>
      <c r="D13" s="8" t="s">
        <v>806</v>
      </c>
    </row>
    <row r="14" spans="3:13" s="8" customFormat="1" ht="22.5" customHeight="1">
      <c r="C14" s="43"/>
    </row>
    <row r="15" spans="3:13" s="8" customFormat="1" ht="22.5" customHeight="1">
      <c r="C15" s="43" t="s">
        <v>807</v>
      </c>
      <c r="D15" s="8" t="s">
        <v>808</v>
      </c>
    </row>
    <row r="16" spans="3:13" s="8" customFormat="1" ht="22.5" customHeight="1">
      <c r="C16" s="43"/>
      <c r="D16" s="8" t="s">
        <v>809</v>
      </c>
    </row>
    <row r="17" spans="3:12" s="8" customFormat="1" ht="22.5" customHeight="1">
      <c r="C17" s="43"/>
    </row>
    <row r="18" spans="3:12" s="8" customFormat="1" ht="22.5" customHeight="1">
      <c r="C18" s="43" t="s">
        <v>810</v>
      </c>
      <c r="D18" s="8" t="s">
        <v>811</v>
      </c>
    </row>
    <row r="19" spans="3:12" s="8" customFormat="1" ht="22.5" customHeight="1">
      <c r="C19" s="43"/>
      <c r="D19" s="8" t="s">
        <v>812</v>
      </c>
    </row>
    <row r="20" spans="3:12" s="8" customFormat="1" ht="22.5" customHeight="1">
      <c r="C20" s="43"/>
    </row>
    <row r="21" spans="3:12" s="8" customFormat="1" ht="22.5" customHeight="1">
      <c r="C21" s="43" t="s">
        <v>813</v>
      </c>
      <c r="D21" s="8" t="s">
        <v>814</v>
      </c>
    </row>
    <row r="22" spans="3:12" s="8" customFormat="1" ht="22.5" customHeight="1">
      <c r="C22" s="41"/>
    </row>
    <row r="23" spans="3:12" s="8" customFormat="1" ht="22.5" customHeight="1">
      <c r="C23" s="41"/>
      <c r="L23" s="19" t="s">
        <v>815</v>
      </c>
    </row>
    <row r="24" spans="3:12" s="8" customFormat="1" ht="22.5" customHeight="1">
      <c r="C24" s="41"/>
    </row>
    <row r="25" spans="3:12" s="8" customFormat="1" ht="22.5" customHeight="1"/>
    <row r="26" spans="3:12" s="8" customFormat="1" ht="22.5" customHeight="1"/>
    <row r="27" spans="3:12" ht="22.5" customHeight="1"/>
    <row r="28" spans="3:12" ht="22.5" customHeight="1"/>
    <row r="29" spans="3:12" ht="22.5" customHeight="1"/>
    <row r="30" spans="3:12" ht="22.5" customHeight="1"/>
    <row r="31" spans="3:12" ht="22.5" customHeight="1"/>
    <row r="32" spans="3:12" ht="22.5" customHeight="1"/>
    <row r="33" ht="22.5" customHeight="1"/>
  </sheetData>
  <mergeCells count="2">
    <mergeCell ref="C8:M8"/>
    <mergeCell ref="F2:K2"/>
  </mergeCells>
  <phoneticPr fontId="1"/>
  <pageMargins left="0.59055118110236227" right="0.37" top="0.74803149606299213" bottom="0.23622047244094491" header="0.31496062992125984" footer="0.15748031496062992"/>
  <pageSetup paperSize="9" scale="82" orientation="landscape" horizontalDpi="300" verticalDpi="300" r:id="rId1"/>
  <headerFooter>
    <oddHeader>&amp;L別紙</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pageSetUpPr fitToPage="1"/>
  </sheetPr>
  <dimension ref="A1:Z28"/>
  <sheetViews>
    <sheetView view="pageBreakPreview" zoomScaleNormal="100" zoomScaleSheetLayoutView="100" workbookViewId="0"/>
  </sheetViews>
  <sheetFormatPr defaultColWidth="9" defaultRowHeight="14"/>
  <cols>
    <col min="1" max="1" width="1.58203125" style="121" customWidth="1"/>
    <col min="2" max="2" width="6.83203125" style="121" customWidth="1"/>
    <col min="3" max="3" width="36.83203125" style="121" customWidth="1"/>
    <col min="4" max="4" width="14.08203125" style="121" customWidth="1"/>
    <col min="5" max="5" width="4.58203125" style="121" customWidth="1"/>
    <col min="6" max="6" width="14.08203125" style="121" customWidth="1"/>
    <col min="7" max="7" width="4.58203125" style="121" customWidth="1"/>
    <col min="8" max="8" width="11.83203125" style="121" customWidth="1"/>
    <col min="9" max="13" width="10.08203125" style="121" customWidth="1"/>
    <col min="14" max="14" width="1.58203125" style="121" customWidth="1"/>
    <col min="15" max="15" width="9" style="121"/>
    <col min="16" max="17" width="10.58203125" style="150" hidden="1" customWidth="1"/>
    <col min="18" max="16384" width="9" style="121"/>
  </cols>
  <sheetData>
    <row r="1" spans="1:26" ht="8.25" customHeight="1"/>
    <row r="2" spans="1:26" ht="19.5" customHeight="1" thickBot="1">
      <c r="B2" s="151" t="s">
        <v>97</v>
      </c>
    </row>
    <row r="3" spans="1:26" ht="19.5" customHeight="1">
      <c r="B3" s="1058" t="s">
        <v>98</v>
      </c>
      <c r="C3" s="1060" t="s">
        <v>99</v>
      </c>
      <c r="D3" s="1060" t="s">
        <v>100</v>
      </c>
      <c r="E3" s="1068" t="s">
        <v>101</v>
      </c>
      <c r="F3" s="1062" t="s">
        <v>102</v>
      </c>
      <c r="G3" s="1068" t="s">
        <v>101</v>
      </c>
      <c r="H3" s="1066" t="s">
        <v>103</v>
      </c>
      <c r="I3" s="1054" t="s">
        <v>104</v>
      </c>
      <c r="J3" s="1054"/>
      <c r="K3" s="1054"/>
      <c r="L3" s="1054"/>
      <c r="M3" s="1055"/>
      <c r="P3" s="152" t="s">
        <v>105</v>
      </c>
      <c r="Q3" s="152" t="s">
        <v>106</v>
      </c>
    </row>
    <row r="4" spans="1:26" ht="27.75" customHeight="1" thickBot="1">
      <c r="B4" s="1059"/>
      <c r="C4" s="1056"/>
      <c r="D4" s="1061"/>
      <c r="E4" s="1069"/>
      <c r="F4" s="1063"/>
      <c r="G4" s="1069"/>
      <c r="H4" s="1067"/>
      <c r="I4" s="1056"/>
      <c r="J4" s="1056"/>
      <c r="K4" s="1056"/>
      <c r="L4" s="1056"/>
      <c r="M4" s="1057"/>
      <c r="P4" s="170" t="str">
        <f>IF(SUM(P5:P24)=0,"",SUM(P5:P24))</f>
        <v/>
      </c>
      <c r="Q4" s="171" t="str">
        <f>IF(SUM(Q5:Q24)=0,"",SUM(Q5:Q24))</f>
        <v/>
      </c>
      <c r="Z4" s="150"/>
    </row>
    <row r="5" spans="1:26" ht="42.65" customHeight="1">
      <c r="B5" s="174" t="str">
        <f>IF(C5="","","PR①")</f>
        <v/>
      </c>
      <c r="C5" s="156"/>
      <c r="D5" s="153"/>
      <c r="E5" s="154"/>
      <c r="F5" s="153"/>
      <c r="G5" s="153"/>
      <c r="H5" s="155"/>
      <c r="I5" s="1064"/>
      <c r="J5" s="1064"/>
      <c r="K5" s="1064"/>
      <c r="L5" s="1064"/>
      <c r="M5" s="1065"/>
      <c r="N5" s="157"/>
      <c r="O5" s="158" t="s">
        <v>107</v>
      </c>
      <c r="P5" s="172" t="str">
        <f>IF(B5="","",'①6.成果目標（PR）'!J8)</f>
        <v/>
      </c>
      <c r="Q5" s="173" t="str">
        <f>IF(B5="","",'①6.成果目標（PR）'!K8)</f>
        <v/>
      </c>
      <c r="Z5" s="150"/>
    </row>
    <row r="6" spans="1:26" ht="42.65" customHeight="1">
      <c r="B6" s="175" t="str">
        <f>IF(C6="","","PR②")</f>
        <v/>
      </c>
      <c r="C6" s="160"/>
      <c r="D6" s="153"/>
      <c r="E6" s="161"/>
      <c r="F6" s="161"/>
      <c r="G6" s="161"/>
      <c r="H6" s="162"/>
      <c r="I6" s="1048"/>
      <c r="J6" s="1048"/>
      <c r="K6" s="1048"/>
      <c r="L6" s="1048"/>
      <c r="M6" s="1049"/>
      <c r="O6" s="163" t="s">
        <v>108</v>
      </c>
      <c r="P6" s="172" t="str">
        <f>IF(B6="","",'①6.成果目標（PR）'!J10)</f>
        <v/>
      </c>
      <c r="Q6" s="173" t="str">
        <f>IF(B6="","",'①6.成果目標（PR）'!K10)</f>
        <v/>
      </c>
      <c r="Z6" s="150"/>
    </row>
    <row r="7" spans="1:26" ht="42.65" customHeight="1">
      <c r="B7" s="175" t="str">
        <f>IF(C7="","","PR③")</f>
        <v/>
      </c>
      <c r="C7" s="160"/>
      <c r="D7" s="161"/>
      <c r="E7" s="161"/>
      <c r="F7" s="161"/>
      <c r="G7" s="161"/>
      <c r="H7" s="162"/>
      <c r="I7" s="1053"/>
      <c r="J7" s="1048"/>
      <c r="K7" s="1048"/>
      <c r="L7" s="1048"/>
      <c r="M7" s="1049"/>
      <c r="O7" s="158" t="s">
        <v>109</v>
      </c>
      <c r="P7" s="172" t="str">
        <f>IF(B7="","",'①6.成果目標（PR）'!J12)</f>
        <v/>
      </c>
      <c r="Q7" s="173" t="str">
        <f>IF(B7="","",'①6.成果目標（PR）'!K12)</f>
        <v/>
      </c>
      <c r="Z7" s="150"/>
    </row>
    <row r="8" spans="1:26" ht="42.65" customHeight="1">
      <c r="B8" s="175" t="str">
        <f>IF(C8="","","PR④")</f>
        <v/>
      </c>
      <c r="C8" s="160"/>
      <c r="D8" s="161"/>
      <c r="E8" s="161"/>
      <c r="F8" s="161"/>
      <c r="G8" s="161"/>
      <c r="H8" s="162"/>
      <c r="I8" s="1048"/>
      <c r="J8" s="1048"/>
      <c r="K8" s="1048"/>
      <c r="L8" s="1048"/>
      <c r="M8" s="1049"/>
      <c r="O8" s="163" t="s">
        <v>110</v>
      </c>
      <c r="P8" s="172" t="str">
        <f>IF(B8="","",'①6.成果目標（PR）'!J14)</f>
        <v/>
      </c>
      <c r="Q8" s="173" t="str">
        <f>IF(B8="","",'①6.成果目標（PR）'!K14)</f>
        <v/>
      </c>
      <c r="Z8" s="306"/>
    </row>
    <row r="9" spans="1:26" ht="42" customHeight="1">
      <c r="B9" s="175" t="str">
        <f>IF(C9="","","PR⑤")</f>
        <v/>
      </c>
      <c r="C9" s="160"/>
      <c r="D9" s="161"/>
      <c r="E9" s="161"/>
      <c r="F9" s="161"/>
      <c r="G9" s="161"/>
      <c r="H9" s="162"/>
      <c r="I9" s="1048"/>
      <c r="J9" s="1048"/>
      <c r="K9" s="1048"/>
      <c r="L9" s="1048"/>
      <c r="M9" s="1049"/>
      <c r="P9" s="172" t="str">
        <f>IF(B9="","",'①6.成果目標（PR）'!J16)</f>
        <v/>
      </c>
      <c r="Q9" s="173" t="str">
        <f>IF(B9="","",'①6.成果目標（PR）'!K16)</f>
        <v/>
      </c>
      <c r="Z9" s="150"/>
    </row>
    <row r="10" spans="1:26" ht="42.65" customHeight="1">
      <c r="B10" s="175" t="str">
        <f>IF(C10="","","PR⑥")</f>
        <v/>
      </c>
      <c r="C10" s="164"/>
      <c r="D10" s="161"/>
      <c r="E10" s="161"/>
      <c r="F10" s="161"/>
      <c r="G10" s="161"/>
      <c r="H10" s="165"/>
      <c r="I10" s="1050"/>
      <c r="J10" s="1051"/>
      <c r="K10" s="1051"/>
      <c r="L10" s="1051"/>
      <c r="M10" s="1052"/>
      <c r="P10" s="172" t="str">
        <f>IF(B10="","",'①6.成果目標（PR）'!J18)</f>
        <v/>
      </c>
      <c r="Q10" s="173" t="str">
        <f>IF(B10="","",'①6.成果目標（PR）'!K18)</f>
        <v/>
      </c>
      <c r="Z10" s="150"/>
    </row>
    <row r="11" spans="1:26" ht="42.65" customHeight="1">
      <c r="B11" s="175" t="str">
        <f>IF(C11="","","PR⑦")</f>
        <v/>
      </c>
      <c r="C11" s="164"/>
      <c r="D11" s="161"/>
      <c r="E11" s="161"/>
      <c r="F11" s="161"/>
      <c r="G11" s="161"/>
      <c r="H11" s="165"/>
      <c r="I11" s="1050"/>
      <c r="J11" s="1051"/>
      <c r="K11" s="1051"/>
      <c r="L11" s="1051"/>
      <c r="M11" s="1052"/>
      <c r="P11" s="172" t="str">
        <f>IF(B11="","",'①6.成果目標（PR）'!J20)</f>
        <v/>
      </c>
      <c r="Q11" s="173" t="str">
        <f>IF(B11="","",'①6.成果目標（PR）'!K20)</f>
        <v/>
      </c>
      <c r="Z11" s="150"/>
    </row>
    <row r="12" spans="1:26" ht="42.65" customHeight="1">
      <c r="B12" s="175" t="str">
        <f>IF(C12="","","PR⑧")</f>
        <v/>
      </c>
      <c r="C12" s="164"/>
      <c r="D12" s="161"/>
      <c r="E12" s="161"/>
      <c r="F12" s="161"/>
      <c r="G12" s="161"/>
      <c r="H12" s="182"/>
      <c r="I12" s="1044"/>
      <c r="J12" s="1044"/>
      <c r="K12" s="1044"/>
      <c r="L12" s="1044"/>
      <c r="M12" s="1045"/>
      <c r="P12" s="172" t="str">
        <f>IF(B12="","",'①6.成果目標（PR）'!J22)</f>
        <v/>
      </c>
      <c r="Q12" s="173" t="str">
        <f>IF(B12="","",'①6.成果目標（PR）'!K22)</f>
        <v/>
      </c>
      <c r="Z12" s="150"/>
    </row>
    <row r="13" spans="1:26" ht="42.65" customHeight="1">
      <c r="B13" s="175" t="str">
        <f>IF(C13="","","PR⑨")</f>
        <v/>
      </c>
      <c r="C13" s="164"/>
      <c r="D13" s="161"/>
      <c r="E13" s="161"/>
      <c r="F13" s="161"/>
      <c r="G13" s="161"/>
      <c r="H13" s="182"/>
      <c r="I13" s="1044"/>
      <c r="J13" s="1044"/>
      <c r="K13" s="1044"/>
      <c r="L13" s="1044"/>
      <c r="M13" s="1045"/>
      <c r="P13" s="172" t="str">
        <f>IF(B13="","",'①6.成果目標（PR）'!J24)</f>
        <v/>
      </c>
      <c r="Q13" s="173" t="str">
        <f>IF(B13="","",'①6.成果目標（PR）'!K24)</f>
        <v/>
      </c>
      <c r="Z13" s="150"/>
    </row>
    <row r="14" spans="1:26" ht="42.65" hidden="1" customHeight="1" thickBot="1">
      <c r="B14" s="176" t="str">
        <f>IF(C14="","","PR⑩")</f>
        <v/>
      </c>
      <c r="C14" s="166"/>
      <c r="D14" s="167"/>
      <c r="E14" s="167"/>
      <c r="F14" s="167"/>
      <c r="G14" s="167"/>
      <c r="H14" s="822"/>
      <c r="I14" s="1046"/>
      <c r="J14" s="1046"/>
      <c r="K14" s="1046"/>
      <c r="L14" s="1046"/>
      <c r="M14" s="1047"/>
      <c r="O14" s="124"/>
      <c r="P14" s="172" t="str">
        <f>IF(B14="","",'①6.成果目標（PR）'!J26)</f>
        <v/>
      </c>
      <c r="Q14" s="173" t="str">
        <f>IF(B14="","",'①6.成果目標（PR）'!K26)</f>
        <v/>
      </c>
      <c r="Z14" s="306"/>
    </row>
    <row r="15" spans="1:26" ht="42.65" hidden="1" customHeight="1">
      <c r="B15" s="174" t="str">
        <f>IF(C15="","","PR⑪")</f>
        <v/>
      </c>
      <c r="C15" s="156"/>
      <c r="D15" s="153"/>
      <c r="E15" s="153"/>
      <c r="F15" s="153"/>
      <c r="G15" s="153"/>
      <c r="H15" s="823"/>
      <c r="I15" s="1070"/>
      <c r="J15" s="1070"/>
      <c r="K15" s="1070"/>
      <c r="L15" s="1070"/>
      <c r="M15" s="1071"/>
      <c r="P15" s="172" t="str">
        <f>IF(B15="","",'①6.成果目標（PR）'!J28)</f>
        <v/>
      </c>
      <c r="Q15" s="173" t="str">
        <f>IF(B15="","",'①6.成果目標（PR）'!K28)</f>
        <v/>
      </c>
      <c r="Z15" s="150"/>
    </row>
    <row r="16" spans="1:26" ht="42.65" hidden="1" customHeight="1">
      <c r="B16" s="177" t="str">
        <f>IF(C16="","","PR⑫")</f>
        <v/>
      </c>
      <c r="C16" s="164"/>
      <c r="D16" s="161"/>
      <c r="E16" s="161"/>
      <c r="F16" s="161"/>
      <c r="G16" s="161"/>
      <c r="H16" s="182"/>
      <c r="I16" s="1044"/>
      <c r="J16" s="1044"/>
      <c r="K16" s="1044"/>
      <c r="L16" s="1044"/>
      <c r="M16" s="1045"/>
      <c r="P16" s="172" t="str">
        <f>IF(B16="","",'①6.成果目標（PR）'!J30)</f>
        <v/>
      </c>
      <c r="Q16" s="173" t="str">
        <f>IF(B16="","",'①6.成果目標（PR）'!K30)</f>
        <v/>
      </c>
      <c r="Z16" s="306"/>
    </row>
    <row r="17" spans="2:26" ht="42.65" hidden="1" customHeight="1">
      <c r="B17" s="177" t="str">
        <f>IF(C17="","","PR⑬")</f>
        <v/>
      </c>
      <c r="C17" s="164"/>
      <c r="D17" s="161"/>
      <c r="E17" s="161"/>
      <c r="F17" s="161"/>
      <c r="G17" s="161"/>
      <c r="H17" s="182"/>
      <c r="I17" s="1044"/>
      <c r="J17" s="1044"/>
      <c r="K17" s="1044"/>
      <c r="L17" s="1044"/>
      <c r="M17" s="1045"/>
      <c r="P17" s="172" t="str">
        <f>IF(B17="","",'①6.成果目標（PR）'!J32)</f>
        <v/>
      </c>
      <c r="Q17" s="173" t="str">
        <f>IF(B17="","",'①6.成果目標（PR）'!K32)</f>
        <v/>
      </c>
      <c r="Z17" s="150"/>
    </row>
    <row r="18" spans="2:26" ht="42.65" hidden="1" customHeight="1">
      <c r="B18" s="177" t="str">
        <f>IF(C18="","","PR⑭")</f>
        <v/>
      </c>
      <c r="C18" s="164"/>
      <c r="D18" s="161"/>
      <c r="E18" s="161"/>
      <c r="F18" s="161"/>
      <c r="G18" s="161"/>
      <c r="H18" s="182"/>
      <c r="I18" s="1044"/>
      <c r="J18" s="1044"/>
      <c r="K18" s="1044"/>
      <c r="L18" s="1044"/>
      <c r="M18" s="1045"/>
      <c r="P18" s="172" t="str">
        <f>IF(B18="","",'①6.成果目標（PR）'!J34)</f>
        <v/>
      </c>
      <c r="Q18" s="173" t="str">
        <f>IF(B18="","",'①6.成果目標（PR）'!K34)</f>
        <v/>
      </c>
      <c r="Z18" s="150"/>
    </row>
    <row r="19" spans="2:26" ht="42.65" hidden="1" customHeight="1">
      <c r="B19" s="177" t="str">
        <f>IF(C19="","","PR⑮")</f>
        <v/>
      </c>
      <c r="C19" s="164"/>
      <c r="D19" s="161"/>
      <c r="E19" s="161"/>
      <c r="F19" s="161"/>
      <c r="G19" s="161"/>
      <c r="H19" s="182"/>
      <c r="I19" s="1044"/>
      <c r="J19" s="1044"/>
      <c r="K19" s="1044"/>
      <c r="L19" s="1044"/>
      <c r="M19" s="1045"/>
      <c r="P19" s="172" t="str">
        <f>IF(B19="","",'①6.成果目標（PR）'!J36)</f>
        <v/>
      </c>
      <c r="Q19" s="173" t="str">
        <f>IF(B19="","",'①6.成果目標（PR）'!K36)</f>
        <v/>
      </c>
      <c r="Z19" s="150"/>
    </row>
    <row r="20" spans="2:26" ht="42.65" hidden="1" customHeight="1">
      <c r="B20" s="177" t="str">
        <f>IF(C20="","","PR⑯")</f>
        <v/>
      </c>
      <c r="C20" s="164"/>
      <c r="D20" s="161"/>
      <c r="E20" s="161"/>
      <c r="F20" s="161"/>
      <c r="G20" s="161"/>
      <c r="H20" s="182"/>
      <c r="I20" s="1044"/>
      <c r="J20" s="1044"/>
      <c r="K20" s="1044"/>
      <c r="L20" s="1044"/>
      <c r="M20" s="1045"/>
      <c r="P20" s="172" t="str">
        <f>IF(B20="","",'①6.成果目標（PR）'!J38)</f>
        <v/>
      </c>
      <c r="Q20" s="173" t="str">
        <f>IF(B20="","",'①6.成果目標（PR）'!K38)</f>
        <v/>
      </c>
      <c r="Z20" s="150"/>
    </row>
    <row r="21" spans="2:26" ht="42.65" hidden="1" customHeight="1">
      <c r="B21" s="177" t="str">
        <f>IF(C21="","","PR⑰")</f>
        <v/>
      </c>
      <c r="C21" s="164"/>
      <c r="D21" s="161"/>
      <c r="E21" s="161"/>
      <c r="F21" s="161"/>
      <c r="G21" s="161"/>
      <c r="H21" s="182"/>
      <c r="I21" s="1044"/>
      <c r="J21" s="1044"/>
      <c r="K21" s="1044"/>
      <c r="L21" s="1044"/>
      <c r="M21" s="1045"/>
      <c r="P21" s="172" t="str">
        <f>IF(B21="","",'①6.成果目標（PR）'!J40)</f>
        <v/>
      </c>
      <c r="Q21" s="173" t="str">
        <f>IF(B21="","",'①6.成果目標（PR）'!K40)</f>
        <v/>
      </c>
      <c r="Z21" s="150"/>
    </row>
    <row r="22" spans="2:26" ht="42.65" hidden="1" customHeight="1">
      <c r="B22" s="177" t="str">
        <f>IF(C22="","","PR⑱")</f>
        <v/>
      </c>
      <c r="C22" s="164"/>
      <c r="D22" s="161"/>
      <c r="E22" s="161"/>
      <c r="F22" s="161"/>
      <c r="G22" s="161"/>
      <c r="H22" s="182"/>
      <c r="I22" s="1044"/>
      <c r="J22" s="1044"/>
      <c r="K22" s="1044"/>
      <c r="L22" s="1044"/>
      <c r="M22" s="1045"/>
      <c r="P22" s="172" t="str">
        <f>IF(B22="","",'①6.成果目標（PR）'!J42)</f>
        <v/>
      </c>
      <c r="Q22" s="173" t="str">
        <f>IF(B22="","",'①6.成果目標（PR）'!K42)</f>
        <v/>
      </c>
      <c r="Z22" s="150"/>
    </row>
    <row r="23" spans="2:26" ht="42.65" hidden="1" customHeight="1">
      <c r="B23" s="177" t="str">
        <f>IF(C23="","","PR⑲")</f>
        <v/>
      </c>
      <c r="C23" s="164"/>
      <c r="D23" s="161"/>
      <c r="E23" s="161"/>
      <c r="F23" s="161"/>
      <c r="G23" s="161"/>
      <c r="H23" s="182"/>
      <c r="I23" s="1044"/>
      <c r="J23" s="1044"/>
      <c r="K23" s="1044"/>
      <c r="L23" s="1044"/>
      <c r="M23" s="1045"/>
      <c r="P23" s="172" t="str">
        <f>IF(B23="","",'①6.成果目標（PR）'!J44)</f>
        <v/>
      </c>
      <c r="Q23" s="173" t="str">
        <f>IF(B23="","",'①6.成果目標（PR）'!K44)</f>
        <v/>
      </c>
      <c r="Z23" s="150"/>
    </row>
    <row r="24" spans="2:26" ht="42.65" hidden="1" customHeight="1" thickBot="1">
      <c r="B24" s="176" t="str">
        <f>IF(C24="","","PR⑳")</f>
        <v/>
      </c>
      <c r="C24" s="166"/>
      <c r="D24" s="167"/>
      <c r="E24" s="167"/>
      <c r="F24" s="167"/>
      <c r="G24" s="167"/>
      <c r="H24" s="822"/>
      <c r="I24" s="1046"/>
      <c r="J24" s="1046"/>
      <c r="K24" s="1046"/>
      <c r="L24" s="1046"/>
      <c r="M24" s="1047"/>
      <c r="P24" s="172" t="str">
        <f>IF(B24="","",'①6.成果目標（PR）'!J46)</f>
        <v/>
      </c>
      <c r="Q24" s="173" t="str">
        <f>IF(B24="","",'①6.成果目標（PR）'!K46)</f>
        <v/>
      </c>
      <c r="Z24" s="150"/>
    </row>
    <row r="25" spans="2:26" hidden="1">
      <c r="B25" s="168" t="s">
        <v>111</v>
      </c>
      <c r="C25" s="169" t="s">
        <v>112</v>
      </c>
      <c r="Z25" s="150"/>
    </row>
    <row r="26" spans="2:26" ht="12.75" customHeight="1">
      <c r="B26" s="168" t="s">
        <v>113</v>
      </c>
      <c r="C26" s="880" t="s">
        <v>114</v>
      </c>
      <c r="Z26" s="150"/>
    </row>
    <row r="27" spans="2:26">
      <c r="B27" s="168" t="s">
        <v>115</v>
      </c>
      <c r="C27" s="169" t="s">
        <v>116</v>
      </c>
      <c r="Z27" s="150"/>
    </row>
    <row r="28" spans="2:26">
      <c r="B28" s="169"/>
      <c r="C28" s="169" t="s">
        <v>117</v>
      </c>
      <c r="Z28" s="150"/>
    </row>
  </sheetData>
  <sheetProtection algorithmName="SHA-512" hashValue="jKOZa2nuQ+Q5T5VjlKiaihcPC7RAxVbPREvZ3VMSl90znR919wkzoju1UIEmaHbtri0O9KKZnUedXAEyYpI2Qg==" saltValue="Q6hErfaqjd9idHUchqW8uQ==" spinCount="100000" sheet="1" formatCells="0" formatColumns="0" formatRows="0"/>
  <mergeCells count="28">
    <mergeCell ref="I20:M20"/>
    <mergeCell ref="I21:M21"/>
    <mergeCell ref="I22:M22"/>
    <mergeCell ref="I23:M23"/>
    <mergeCell ref="I24:M24"/>
    <mergeCell ref="I15:M15"/>
    <mergeCell ref="I16:M16"/>
    <mergeCell ref="I17:M17"/>
    <mergeCell ref="I18:M18"/>
    <mergeCell ref="I19:M19"/>
    <mergeCell ref="I7:M7"/>
    <mergeCell ref="I3:M4"/>
    <mergeCell ref="I6:M6"/>
    <mergeCell ref="B3:B4"/>
    <mergeCell ref="C3:C4"/>
    <mergeCell ref="D3:D4"/>
    <mergeCell ref="F3:F4"/>
    <mergeCell ref="I5:M5"/>
    <mergeCell ref="H3:H4"/>
    <mergeCell ref="E3:E4"/>
    <mergeCell ref="G3:G4"/>
    <mergeCell ref="I12:M12"/>
    <mergeCell ref="I13:M13"/>
    <mergeCell ref="I14:M14"/>
    <mergeCell ref="I8:M8"/>
    <mergeCell ref="I9:M9"/>
    <mergeCell ref="I10:M10"/>
    <mergeCell ref="I11:M11"/>
  </mergeCells>
  <phoneticPr fontId="1"/>
  <dataValidations xWindow="382" yWindow="393" count="4">
    <dataValidation allowBlank="1" showInputMessage="1" showErrorMessage="1" prompt="*活動名の入力_x000a_入力例：_x000a_●●展示会への出展_x000a_▲▲のプロモーション　等" sqref="C5" xr:uid="{00000000-0002-0000-0600-000000000000}"/>
    <dataValidation type="whole" operator="lessThan" allowBlank="1" showInputMessage="1" showErrorMessage="1" errorTitle="入力不要です" error="活動を入力すると採番されます。_x000a_[キャンセル]をクリックしてください。" sqref="B5:B24" xr:uid="{00000000-0002-0000-0600-000001000000}">
      <formula1>0</formula1>
    </dataValidation>
    <dataValidation allowBlank="1" showInputMessage="1" showErrorMessage="1" promptTitle="実行戦略に沿っていたら「✔」" prompt="誤って「✔」した場合、Deleteキーで削除できます。" sqref="G5:G24" xr:uid="{00000000-0002-0000-0600-000002000000}"/>
    <dataValidation type="list" allowBlank="1" showInputMessage="1" showErrorMessage="1" promptTitle="実行戦略に沿っていたら「✔」" prompt="誤って「✔」した場合、Deleteキーで削除できます。" sqref="E5:E24" xr:uid="{00000000-0002-0000-0600-000003000000}">
      <formula1>"✔"</formula1>
    </dataValidation>
  </dataValidations>
  <pageMargins left="0.59055118110236227" right="0.39370078740157483" top="0.78740157480314965" bottom="0.35433070866141736" header="0.31496062992125984" footer="0.15748031496062992"/>
  <pageSetup paperSize="9" scale="85" fitToHeight="0" orientation="landscape" r:id="rId1"/>
  <headerFooter>
    <oddHeader>&amp;L様式１（別添１）</oddHeader>
    <oddFooter xml:space="preserve">&amp;C&amp;"ＭＳ Ｐゴシック,標準"&amp;10&amp;P / &amp;N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pageSetUpPr fitToPage="1"/>
  </sheetPr>
  <dimension ref="A1:Q58"/>
  <sheetViews>
    <sheetView view="pageBreakPreview" zoomScaleNormal="100" zoomScaleSheetLayoutView="100" workbookViewId="0"/>
  </sheetViews>
  <sheetFormatPr defaultColWidth="9" defaultRowHeight="14"/>
  <cols>
    <col min="1" max="1" width="1.58203125" style="150" customWidth="1"/>
    <col min="2" max="2" width="6.83203125" style="150" customWidth="1"/>
    <col min="3" max="3" width="36.83203125" style="150" customWidth="1"/>
    <col min="4" max="4" width="14.08203125" style="150" customWidth="1"/>
    <col min="5" max="5" width="4.58203125" style="150" customWidth="1"/>
    <col min="6" max="6" width="14.08203125" style="150" customWidth="1"/>
    <col min="7" max="7" width="4.58203125" style="150" customWidth="1"/>
    <col min="8" max="8" width="11.83203125" style="150" customWidth="1"/>
    <col min="9" max="13" width="10.08203125" style="150" customWidth="1"/>
    <col min="14" max="14" width="1.58203125" style="150" customWidth="1"/>
    <col min="15" max="15" width="9" style="150"/>
    <col min="16" max="17" width="10.58203125" style="150" hidden="1" customWidth="1"/>
    <col min="18" max="16384" width="9" style="150"/>
  </cols>
  <sheetData>
    <row r="1" spans="1:17" ht="8.25" customHeight="1"/>
    <row r="2" spans="1:17" s="178" customFormat="1" ht="16.5" customHeight="1" thickBot="1">
      <c r="B2" s="179" t="s">
        <v>118</v>
      </c>
      <c r="F2" s="179"/>
      <c r="P2" s="150"/>
      <c r="Q2" s="150"/>
    </row>
    <row r="3" spans="1:17" ht="19.5" customHeight="1">
      <c r="B3" s="1074" t="s">
        <v>119</v>
      </c>
      <c r="C3" s="1076" t="s">
        <v>120</v>
      </c>
      <c r="D3" s="1060" t="s">
        <v>100</v>
      </c>
      <c r="E3" s="1068" t="s">
        <v>101</v>
      </c>
      <c r="F3" s="1062" t="s">
        <v>102</v>
      </c>
      <c r="G3" s="1068" t="s">
        <v>101</v>
      </c>
      <c r="H3" s="1066" t="s">
        <v>103</v>
      </c>
      <c r="I3" s="1054" t="s">
        <v>104</v>
      </c>
      <c r="J3" s="1054"/>
      <c r="K3" s="1054"/>
      <c r="L3" s="1054"/>
      <c r="M3" s="1055"/>
      <c r="P3" s="152" t="s">
        <v>105</v>
      </c>
      <c r="Q3" s="152" t="s">
        <v>106</v>
      </c>
    </row>
    <row r="4" spans="1:17" ht="27.75" customHeight="1" thickBot="1">
      <c r="B4" s="1075"/>
      <c r="C4" s="1077"/>
      <c r="D4" s="1061"/>
      <c r="E4" s="1069"/>
      <c r="F4" s="1063"/>
      <c r="G4" s="1069"/>
      <c r="H4" s="1078"/>
      <c r="I4" s="1072"/>
      <c r="J4" s="1072"/>
      <c r="K4" s="1072"/>
      <c r="L4" s="1072"/>
      <c r="M4" s="1073"/>
      <c r="P4" s="170" t="str">
        <f>IF(SUM(P5:P54)=0,"",SUM(P5:P54))</f>
        <v/>
      </c>
      <c r="Q4" s="171" t="str">
        <f>IF(SUM(Q5:Q54)=0,"",SUM(Q5:Q54))</f>
        <v/>
      </c>
    </row>
    <row r="5" spans="1:17" ht="42.65" customHeight="1">
      <c r="B5" s="185" t="str">
        <f>IF(C5="","","販促①")</f>
        <v/>
      </c>
      <c r="C5" s="181"/>
      <c r="D5" s="154"/>
      <c r="E5" s="154"/>
      <c r="F5" s="154"/>
      <c r="G5" s="153"/>
      <c r="H5" s="180"/>
      <c r="I5" s="1079"/>
      <c r="J5" s="1079"/>
      <c r="K5" s="1079"/>
      <c r="L5" s="1079"/>
      <c r="M5" s="1080"/>
      <c r="O5" s="158" t="s">
        <v>107</v>
      </c>
      <c r="P5" s="172" t="str">
        <f>IF(B5="","",'①6.成果目標（販促）'!J8)</f>
        <v/>
      </c>
      <c r="Q5" s="173" t="str">
        <f>IF(B5="","",'①6.成果目標（販促）'!K8)</f>
        <v/>
      </c>
    </row>
    <row r="6" spans="1:17" ht="42.65" customHeight="1">
      <c r="B6" s="175" t="str">
        <f>IF(C6="","","販促②")</f>
        <v/>
      </c>
      <c r="C6" s="160"/>
      <c r="D6" s="161"/>
      <c r="E6" s="161"/>
      <c r="F6" s="161"/>
      <c r="G6" s="161"/>
      <c r="H6" s="182"/>
      <c r="I6" s="1048"/>
      <c r="J6" s="1048"/>
      <c r="K6" s="1048"/>
      <c r="L6" s="1048"/>
      <c r="M6" s="1049"/>
      <c r="O6" s="163" t="s">
        <v>108</v>
      </c>
      <c r="P6" s="172" t="str">
        <f>IF(B6="","",'①6.成果目標（販促）'!J10)</f>
        <v/>
      </c>
      <c r="Q6" s="173" t="str">
        <f>IF(B6="","",'①6.成果目標（販促）'!K10)</f>
        <v/>
      </c>
    </row>
    <row r="7" spans="1:17" ht="42.65" customHeight="1">
      <c r="B7" s="175" t="str">
        <f>IF(C7="","","販促③")</f>
        <v/>
      </c>
      <c r="C7" s="164"/>
      <c r="D7" s="161"/>
      <c r="E7" s="161"/>
      <c r="F7" s="161"/>
      <c r="G7" s="161"/>
      <c r="H7" s="182"/>
      <c r="I7" s="1053"/>
      <c r="J7" s="1048"/>
      <c r="K7" s="1048"/>
      <c r="L7" s="1048"/>
      <c r="M7" s="1049"/>
      <c r="O7" s="158" t="s">
        <v>109</v>
      </c>
      <c r="P7" s="172" t="str">
        <f>IF(B7="","",'①6.成果目標（販促）'!J12)</f>
        <v/>
      </c>
      <c r="Q7" s="173" t="str">
        <f>IF(B7="","",'①6.成果目標（販促）'!K12)</f>
        <v/>
      </c>
    </row>
    <row r="8" spans="1:17" ht="42.65" customHeight="1">
      <c r="B8" s="175" t="str">
        <f>IF(C8="","","販促④")</f>
        <v/>
      </c>
      <c r="C8" s="164"/>
      <c r="D8" s="161"/>
      <c r="E8" s="161"/>
      <c r="F8" s="161"/>
      <c r="G8" s="161"/>
      <c r="H8" s="182"/>
      <c r="I8" s="1048"/>
      <c r="J8" s="1048"/>
      <c r="K8" s="1048"/>
      <c r="L8" s="1048"/>
      <c r="M8" s="1049"/>
      <c r="O8" s="163" t="s">
        <v>110</v>
      </c>
      <c r="P8" s="172" t="str">
        <f>IF(B8="","",'①6.成果目標（販促）'!J14)</f>
        <v/>
      </c>
      <c r="Q8" s="173" t="str">
        <f>IF(B8="","",'①6.成果目標（販促）'!K14)</f>
        <v/>
      </c>
    </row>
    <row r="9" spans="1:17" ht="42" customHeight="1">
      <c r="B9" s="175" t="str">
        <f>IF(C9="","","販促⑤")</f>
        <v/>
      </c>
      <c r="C9" s="164"/>
      <c r="D9" s="161"/>
      <c r="E9" s="161"/>
      <c r="F9" s="161"/>
      <c r="G9" s="161"/>
      <c r="H9" s="182"/>
      <c r="I9" s="1048"/>
      <c r="J9" s="1048"/>
      <c r="K9" s="1048"/>
      <c r="L9" s="1048"/>
      <c r="M9" s="1049"/>
      <c r="P9" s="172" t="str">
        <f>IF(B9="","",'①6.成果目標（販促）'!J16)</f>
        <v/>
      </c>
      <c r="Q9" s="173" t="str">
        <f>IF(B9="","",'①6.成果目標（販促）'!K16)</f>
        <v/>
      </c>
    </row>
    <row r="10" spans="1:17" ht="42.65" customHeight="1">
      <c r="B10" s="175" t="str">
        <f>IF(C10="","","販促⑥")</f>
        <v/>
      </c>
      <c r="C10" s="164"/>
      <c r="D10" s="161"/>
      <c r="E10" s="161"/>
      <c r="F10" s="161"/>
      <c r="G10" s="161"/>
      <c r="H10" s="182"/>
      <c r="I10" s="1050"/>
      <c r="J10" s="1051"/>
      <c r="K10" s="1051"/>
      <c r="L10" s="1051"/>
      <c r="M10" s="1052"/>
      <c r="P10" s="172" t="str">
        <f>IF(B10="","",'①6.成果目標（販促）'!J18)</f>
        <v/>
      </c>
      <c r="Q10" s="173" t="str">
        <f>IF(B10="","",'①6.成果目標（販促）'!K18)</f>
        <v/>
      </c>
    </row>
    <row r="11" spans="1:17" ht="42.65" customHeight="1">
      <c r="B11" s="175" t="str">
        <f>IF(C11="","","販促⑦")</f>
        <v/>
      </c>
      <c r="C11" s="164"/>
      <c r="D11" s="161"/>
      <c r="E11" s="161"/>
      <c r="F11" s="161"/>
      <c r="G11" s="161"/>
      <c r="H11" s="182"/>
      <c r="I11" s="1050"/>
      <c r="J11" s="1051"/>
      <c r="K11" s="1051"/>
      <c r="L11" s="1051"/>
      <c r="M11" s="1052"/>
      <c r="P11" s="172" t="str">
        <f>IF(B11="","",'①6.成果目標（販促）'!J20)</f>
        <v/>
      </c>
      <c r="Q11" s="173" t="str">
        <f>IF(B11="","",'①6.成果目標（販促）'!K20)</f>
        <v/>
      </c>
    </row>
    <row r="12" spans="1:17" ht="42.65" customHeight="1">
      <c r="B12" s="175" t="str">
        <f>IF(C12="","","販促⑧")</f>
        <v/>
      </c>
      <c r="C12" s="164"/>
      <c r="D12" s="161"/>
      <c r="E12" s="161"/>
      <c r="F12" s="161"/>
      <c r="G12" s="161"/>
      <c r="H12" s="182"/>
      <c r="I12" s="1044"/>
      <c r="J12" s="1044"/>
      <c r="K12" s="1044"/>
      <c r="L12" s="1044"/>
      <c r="M12" s="1045"/>
      <c r="P12" s="172" t="str">
        <f>IF(B12="","",'①6.成果目標（販促）'!J22)</f>
        <v/>
      </c>
      <c r="Q12" s="173" t="str">
        <f>IF(B12="","",'①6.成果目標（販促）'!K22)</f>
        <v/>
      </c>
    </row>
    <row r="13" spans="1:17" ht="42.65" customHeight="1">
      <c r="B13" s="175" t="str">
        <f>IF(C13="","","販促⑨")</f>
        <v/>
      </c>
      <c r="C13" s="164"/>
      <c r="D13" s="161"/>
      <c r="E13" s="161"/>
      <c r="F13" s="161"/>
      <c r="G13" s="161"/>
      <c r="H13" s="182"/>
      <c r="I13" s="1044"/>
      <c r="J13" s="1044"/>
      <c r="K13" s="1044"/>
      <c r="L13" s="1044"/>
      <c r="M13" s="1045"/>
      <c r="P13" s="172" t="str">
        <f>IF(B13="","",'①6.成果目標（販促）'!J24)</f>
        <v/>
      </c>
      <c r="Q13" s="173" t="str">
        <f>IF(B13="","",'①6.成果目標（販促）'!K24)</f>
        <v/>
      </c>
    </row>
    <row r="14" spans="1:17" ht="42.65" customHeight="1" thickBot="1">
      <c r="A14" s="121"/>
      <c r="B14" s="176" t="str">
        <f>IF(C14="","","販促⑩")</f>
        <v/>
      </c>
      <c r="C14" s="166"/>
      <c r="D14" s="167"/>
      <c r="E14" s="167"/>
      <c r="F14" s="167"/>
      <c r="G14" s="167"/>
      <c r="H14" s="822"/>
      <c r="I14" s="1046"/>
      <c r="J14" s="1046"/>
      <c r="K14" s="1046"/>
      <c r="L14" s="1046"/>
      <c r="M14" s="1047"/>
      <c r="O14" s="183"/>
      <c r="P14" s="172" t="str">
        <f>IF(B14="","",'①6.成果目標（販促）'!J26)</f>
        <v/>
      </c>
      <c r="Q14" s="173" t="str">
        <f>IF(B14="","",'①6.成果目標（販促）'!K26)</f>
        <v/>
      </c>
    </row>
    <row r="15" spans="1:17" ht="42.65" hidden="1" customHeight="1">
      <c r="B15" s="174" t="str">
        <f>IF(C15="","","販促⑪")</f>
        <v/>
      </c>
      <c r="C15" s="156"/>
      <c r="D15" s="153"/>
      <c r="E15" s="153"/>
      <c r="F15" s="153"/>
      <c r="G15" s="153"/>
      <c r="H15" s="823"/>
      <c r="I15" s="1070"/>
      <c r="J15" s="1070"/>
      <c r="K15" s="1070"/>
      <c r="L15" s="1070"/>
      <c r="M15" s="1071"/>
      <c r="P15" s="172" t="str">
        <f>IF(B15="","",'①6.成果目標（販促）'!J28)</f>
        <v/>
      </c>
      <c r="Q15" s="173" t="str">
        <f>IF(B15="","",'①6.成果目標（販促）'!K28)</f>
        <v/>
      </c>
    </row>
    <row r="16" spans="1:17" ht="42.65" hidden="1" customHeight="1">
      <c r="B16" s="175" t="str">
        <f>IF(C16="","","販促⑫")</f>
        <v/>
      </c>
      <c r="C16" s="164"/>
      <c r="D16" s="161"/>
      <c r="E16" s="161"/>
      <c r="F16" s="161"/>
      <c r="G16" s="161"/>
      <c r="H16" s="182"/>
      <c r="I16" s="1044"/>
      <c r="J16" s="1044"/>
      <c r="K16" s="1044"/>
      <c r="L16" s="1044"/>
      <c r="M16" s="1045"/>
      <c r="P16" s="172" t="str">
        <f>IF(B16="","",'①6.成果目標（販促）'!J30)</f>
        <v/>
      </c>
      <c r="Q16" s="173" t="str">
        <f>IF(B16="","",'①6.成果目標（販促）'!K30)</f>
        <v/>
      </c>
    </row>
    <row r="17" spans="2:17" ht="42.65" hidden="1" customHeight="1">
      <c r="B17" s="175" t="str">
        <f>IF(C17="","","販促⑬")</f>
        <v/>
      </c>
      <c r="C17" s="164"/>
      <c r="D17" s="161"/>
      <c r="E17" s="161"/>
      <c r="F17" s="161"/>
      <c r="G17" s="161"/>
      <c r="H17" s="182"/>
      <c r="I17" s="1044"/>
      <c r="J17" s="1044"/>
      <c r="K17" s="1044"/>
      <c r="L17" s="1044"/>
      <c r="M17" s="1045"/>
      <c r="P17" s="172" t="str">
        <f>IF(B17="","",'①6.成果目標（販促）'!J32)</f>
        <v/>
      </c>
      <c r="Q17" s="173" t="str">
        <f>IF(B17="","",'①6.成果目標（販促）'!K32)</f>
        <v/>
      </c>
    </row>
    <row r="18" spans="2:17" ht="42.65" hidden="1" customHeight="1">
      <c r="B18" s="175" t="str">
        <f>IF(C18="","","販促⑭")</f>
        <v/>
      </c>
      <c r="C18" s="164"/>
      <c r="D18" s="161"/>
      <c r="E18" s="161"/>
      <c r="F18" s="161"/>
      <c r="G18" s="161"/>
      <c r="H18" s="182"/>
      <c r="I18" s="1044"/>
      <c r="J18" s="1044"/>
      <c r="K18" s="1044"/>
      <c r="L18" s="1044"/>
      <c r="M18" s="1045"/>
      <c r="P18" s="172" t="str">
        <f>IF(B18="","",'①6.成果目標（販促）'!J34)</f>
        <v/>
      </c>
      <c r="Q18" s="173" t="str">
        <f>IF(B18="","",'①6.成果目標（販促）'!K34)</f>
        <v/>
      </c>
    </row>
    <row r="19" spans="2:17" ht="42.65" hidden="1" customHeight="1">
      <c r="B19" s="175" t="str">
        <f>IF(C19="","","販促⑮")</f>
        <v/>
      </c>
      <c r="C19" s="164"/>
      <c r="D19" s="161"/>
      <c r="E19" s="161"/>
      <c r="F19" s="161"/>
      <c r="G19" s="161"/>
      <c r="H19" s="182"/>
      <c r="I19" s="1044"/>
      <c r="J19" s="1044"/>
      <c r="K19" s="1044"/>
      <c r="L19" s="1044"/>
      <c r="M19" s="1045"/>
      <c r="P19" s="172" t="str">
        <f>IF(B19="","",'①6.成果目標（販促）'!J36)</f>
        <v/>
      </c>
      <c r="Q19" s="173" t="str">
        <f>IF(B19="","",'①6.成果目標（販促）'!K36)</f>
        <v/>
      </c>
    </row>
    <row r="20" spans="2:17" ht="42.65" hidden="1" customHeight="1">
      <c r="B20" s="175" t="str">
        <f>IF(C20="","","販促⑯")</f>
        <v/>
      </c>
      <c r="C20" s="164"/>
      <c r="D20" s="161"/>
      <c r="E20" s="161"/>
      <c r="F20" s="161"/>
      <c r="G20" s="161"/>
      <c r="H20" s="182"/>
      <c r="I20" s="1044"/>
      <c r="J20" s="1044"/>
      <c r="K20" s="1044"/>
      <c r="L20" s="1044"/>
      <c r="M20" s="1045"/>
      <c r="P20" s="172" t="str">
        <f>IF(B20="","",'①6.成果目標（販促）'!J38)</f>
        <v/>
      </c>
      <c r="Q20" s="173" t="str">
        <f>IF(B20="","",'①6.成果目標（販促）'!K38)</f>
        <v/>
      </c>
    </row>
    <row r="21" spans="2:17" ht="42.65" hidden="1" customHeight="1">
      <c r="B21" s="175" t="str">
        <f>IF(C21="","","販促⑰")</f>
        <v/>
      </c>
      <c r="C21" s="164"/>
      <c r="D21" s="161"/>
      <c r="E21" s="161"/>
      <c r="F21" s="161"/>
      <c r="G21" s="161"/>
      <c r="H21" s="182"/>
      <c r="I21" s="1044"/>
      <c r="J21" s="1044"/>
      <c r="K21" s="1044"/>
      <c r="L21" s="1044"/>
      <c r="M21" s="1045"/>
      <c r="P21" s="172" t="str">
        <f>IF(B21="","",'①6.成果目標（販促）'!J40)</f>
        <v/>
      </c>
      <c r="Q21" s="173" t="str">
        <f>IF(B21="","",'①6.成果目標（販促）'!K40)</f>
        <v/>
      </c>
    </row>
    <row r="22" spans="2:17" ht="42.65" hidden="1" customHeight="1">
      <c r="B22" s="175" t="str">
        <f>IF(C22="","","販促⑱")</f>
        <v/>
      </c>
      <c r="C22" s="164"/>
      <c r="D22" s="161"/>
      <c r="E22" s="161"/>
      <c r="F22" s="161"/>
      <c r="G22" s="161"/>
      <c r="H22" s="182"/>
      <c r="I22" s="1044"/>
      <c r="J22" s="1044"/>
      <c r="K22" s="1044"/>
      <c r="L22" s="1044"/>
      <c r="M22" s="1045"/>
      <c r="P22" s="172" t="str">
        <f>IF(B22="","",'①6.成果目標（販促）'!J42)</f>
        <v/>
      </c>
      <c r="Q22" s="173" t="str">
        <f>IF(B22="","",'①6.成果目標（販促）'!K42)</f>
        <v/>
      </c>
    </row>
    <row r="23" spans="2:17" ht="42.65" hidden="1" customHeight="1">
      <c r="B23" s="175" t="str">
        <f>IF(C23="","","販促⑲")</f>
        <v/>
      </c>
      <c r="C23" s="164"/>
      <c r="D23" s="161"/>
      <c r="E23" s="161"/>
      <c r="F23" s="161"/>
      <c r="G23" s="161"/>
      <c r="H23" s="182"/>
      <c r="I23" s="1044"/>
      <c r="J23" s="1044"/>
      <c r="K23" s="1044"/>
      <c r="L23" s="1044"/>
      <c r="M23" s="1045"/>
      <c r="P23" s="172" t="str">
        <f>IF(B23="","",'①6.成果目標（販促）'!J44)</f>
        <v/>
      </c>
      <c r="Q23" s="173" t="str">
        <f>IF(B23="","",'①6.成果目標（販促）'!K44)</f>
        <v/>
      </c>
    </row>
    <row r="24" spans="2:17" ht="42.65" hidden="1" customHeight="1" thickBot="1">
      <c r="B24" s="176" t="str">
        <f>IF(C24="","","販促⑳")</f>
        <v/>
      </c>
      <c r="C24" s="166"/>
      <c r="D24" s="167"/>
      <c r="E24" s="167"/>
      <c r="F24" s="167"/>
      <c r="G24" s="167"/>
      <c r="H24" s="822"/>
      <c r="I24" s="1046"/>
      <c r="J24" s="1046"/>
      <c r="K24" s="1046"/>
      <c r="L24" s="1046"/>
      <c r="M24" s="1047"/>
      <c r="P24" s="172" t="str">
        <f>IF(B24="","",'①6.成果目標（販促）'!J46)</f>
        <v/>
      </c>
      <c r="Q24" s="173" t="str">
        <f>IF(B24="","",'①6.成果目標（販促）'!K46)</f>
        <v/>
      </c>
    </row>
    <row r="25" spans="2:17" ht="42.65" hidden="1" customHeight="1">
      <c r="B25" s="174" t="str">
        <f>IF(C25="","","販促㉑")</f>
        <v/>
      </c>
      <c r="C25" s="156"/>
      <c r="D25" s="153"/>
      <c r="E25" s="153"/>
      <c r="F25" s="153"/>
      <c r="G25" s="153"/>
      <c r="H25" s="823"/>
      <c r="I25" s="1070"/>
      <c r="J25" s="1070"/>
      <c r="K25" s="1070"/>
      <c r="L25" s="1070"/>
      <c r="M25" s="1071"/>
      <c r="P25" s="172" t="str">
        <f>IF(B25="","",'①6.成果目標（販促）'!J48)</f>
        <v/>
      </c>
      <c r="Q25" s="173" t="str">
        <f>IF(B25="","",'①6.成果目標（販促）'!K48)</f>
        <v/>
      </c>
    </row>
    <row r="26" spans="2:17" ht="42.65" hidden="1" customHeight="1">
      <c r="B26" s="175" t="str">
        <f>IF(C26="","","販促㉒")</f>
        <v/>
      </c>
      <c r="C26" s="164"/>
      <c r="D26" s="161"/>
      <c r="E26" s="161"/>
      <c r="F26" s="161"/>
      <c r="G26" s="161"/>
      <c r="H26" s="182"/>
      <c r="I26" s="1044"/>
      <c r="J26" s="1044"/>
      <c r="K26" s="1044"/>
      <c r="L26" s="1044"/>
      <c r="M26" s="1045"/>
      <c r="P26" s="172" t="str">
        <f>IF(B26="","",'①6.成果目標（販促）'!J50)</f>
        <v/>
      </c>
      <c r="Q26" s="173" t="str">
        <f>IF(B26="","",'①6.成果目標（販促）'!K50)</f>
        <v/>
      </c>
    </row>
    <row r="27" spans="2:17" ht="42.65" hidden="1" customHeight="1">
      <c r="B27" s="175" t="str">
        <f>IF(C27="","","販促㉓")</f>
        <v/>
      </c>
      <c r="C27" s="164"/>
      <c r="D27" s="161"/>
      <c r="E27" s="161"/>
      <c r="F27" s="161"/>
      <c r="G27" s="161"/>
      <c r="H27" s="182"/>
      <c r="I27" s="1044"/>
      <c r="J27" s="1044"/>
      <c r="K27" s="1044"/>
      <c r="L27" s="1044"/>
      <c r="M27" s="1045"/>
      <c r="P27" s="172" t="str">
        <f>IF(B27="","",'①6.成果目標（販促）'!J52)</f>
        <v/>
      </c>
      <c r="Q27" s="173" t="str">
        <f>IF(B27="","",'①6.成果目標（販促）'!K52)</f>
        <v/>
      </c>
    </row>
    <row r="28" spans="2:17" ht="42.65" hidden="1" customHeight="1">
      <c r="B28" s="175" t="str">
        <f>IF(C28="","","販促㉔")</f>
        <v/>
      </c>
      <c r="C28" s="164"/>
      <c r="D28" s="161"/>
      <c r="E28" s="161"/>
      <c r="F28" s="161"/>
      <c r="G28" s="161"/>
      <c r="H28" s="182"/>
      <c r="I28" s="1044"/>
      <c r="J28" s="1044"/>
      <c r="K28" s="1044"/>
      <c r="L28" s="1044"/>
      <c r="M28" s="1045"/>
      <c r="P28" s="172" t="str">
        <f>IF(B28="","",'①6.成果目標（販促）'!J54)</f>
        <v/>
      </c>
      <c r="Q28" s="173" t="str">
        <f>IF(B28="","",'①6.成果目標（販促）'!K54)</f>
        <v/>
      </c>
    </row>
    <row r="29" spans="2:17" ht="42.65" hidden="1" customHeight="1">
      <c r="B29" s="175" t="str">
        <f>IF(C29="","","販促㉕")</f>
        <v/>
      </c>
      <c r="C29" s="164"/>
      <c r="D29" s="161"/>
      <c r="E29" s="161"/>
      <c r="F29" s="161"/>
      <c r="G29" s="161"/>
      <c r="H29" s="182"/>
      <c r="I29" s="1044"/>
      <c r="J29" s="1044"/>
      <c r="K29" s="1044"/>
      <c r="L29" s="1044"/>
      <c r="M29" s="1045"/>
      <c r="P29" s="172" t="str">
        <f>IF(B29="","",'①6.成果目標（販促）'!J56)</f>
        <v/>
      </c>
      <c r="Q29" s="173" t="str">
        <f>IF(B29="","",'①6.成果目標（販促）'!K56)</f>
        <v/>
      </c>
    </row>
    <row r="30" spans="2:17" ht="42.65" hidden="1" customHeight="1">
      <c r="B30" s="175" t="str">
        <f>IF(C30="","","販促㉖")</f>
        <v/>
      </c>
      <c r="C30" s="164"/>
      <c r="D30" s="161"/>
      <c r="E30" s="161"/>
      <c r="F30" s="161"/>
      <c r="G30" s="161"/>
      <c r="H30" s="182"/>
      <c r="I30" s="1044"/>
      <c r="J30" s="1044"/>
      <c r="K30" s="1044"/>
      <c r="L30" s="1044"/>
      <c r="M30" s="1045"/>
      <c r="P30" s="172" t="str">
        <f>IF(B30="","",'①6.成果目標（販促）'!J58)</f>
        <v/>
      </c>
      <c r="Q30" s="173" t="str">
        <f>IF(B30="","",'①6.成果目標（販促）'!K58)</f>
        <v/>
      </c>
    </row>
    <row r="31" spans="2:17" ht="42.65" hidden="1" customHeight="1">
      <c r="B31" s="175" t="str">
        <f>IF(C31="","","販促㉗")</f>
        <v/>
      </c>
      <c r="C31" s="164"/>
      <c r="D31" s="161"/>
      <c r="E31" s="161"/>
      <c r="F31" s="161"/>
      <c r="G31" s="161"/>
      <c r="H31" s="182"/>
      <c r="I31" s="1044"/>
      <c r="J31" s="1044"/>
      <c r="K31" s="1044"/>
      <c r="L31" s="1044"/>
      <c r="M31" s="1045"/>
      <c r="P31" s="172" t="str">
        <f>IF(B31="","",'①6.成果目標（販促）'!J60)</f>
        <v/>
      </c>
      <c r="Q31" s="173" t="str">
        <f>IF(B31="","",'①6.成果目標（販促）'!K60)</f>
        <v/>
      </c>
    </row>
    <row r="32" spans="2:17" ht="42.65" hidden="1" customHeight="1">
      <c r="B32" s="175" t="str">
        <f>IF(C32="","","販促㉘")</f>
        <v/>
      </c>
      <c r="C32" s="164"/>
      <c r="D32" s="161"/>
      <c r="E32" s="161"/>
      <c r="F32" s="161"/>
      <c r="G32" s="161"/>
      <c r="H32" s="182"/>
      <c r="I32" s="1044"/>
      <c r="J32" s="1044"/>
      <c r="K32" s="1044"/>
      <c r="L32" s="1044"/>
      <c r="M32" s="1045"/>
      <c r="P32" s="172" t="str">
        <f>IF(B32="","",'①6.成果目標（販促）'!J62)</f>
        <v/>
      </c>
      <c r="Q32" s="173" t="str">
        <f>IF(B32="","",'①6.成果目標（販促）'!K62)</f>
        <v/>
      </c>
    </row>
    <row r="33" spans="2:17" ht="42.65" hidden="1" customHeight="1">
      <c r="B33" s="175" t="str">
        <f>IF(C33="","","販促㉙")</f>
        <v/>
      </c>
      <c r="C33" s="164"/>
      <c r="D33" s="161"/>
      <c r="E33" s="161"/>
      <c r="F33" s="161"/>
      <c r="G33" s="161"/>
      <c r="H33" s="182"/>
      <c r="I33" s="1044"/>
      <c r="J33" s="1044"/>
      <c r="K33" s="1044"/>
      <c r="L33" s="1044"/>
      <c r="M33" s="1045"/>
      <c r="P33" s="172" t="str">
        <f>IF(B33="","",'①6.成果目標（販促）'!J64)</f>
        <v/>
      </c>
      <c r="Q33" s="173" t="str">
        <f>IF(B33="","",'①6.成果目標（販促）'!K64)</f>
        <v/>
      </c>
    </row>
    <row r="34" spans="2:17" ht="42.65" hidden="1" customHeight="1" thickBot="1">
      <c r="B34" s="176" t="str">
        <f>IF(C34="","","販促㉚")</f>
        <v/>
      </c>
      <c r="C34" s="166"/>
      <c r="D34" s="167"/>
      <c r="E34" s="167"/>
      <c r="F34" s="167"/>
      <c r="G34" s="167"/>
      <c r="H34" s="822"/>
      <c r="I34" s="1046"/>
      <c r="J34" s="1046"/>
      <c r="K34" s="1046"/>
      <c r="L34" s="1046"/>
      <c r="M34" s="1047"/>
      <c r="P34" s="172" t="str">
        <f>IF(B34="","",'①6.成果目標（販促）'!J66)</f>
        <v/>
      </c>
      <c r="Q34" s="173" t="str">
        <f>IF(B34="","",'①6.成果目標（販促）'!K66)</f>
        <v/>
      </c>
    </row>
    <row r="35" spans="2:17" ht="42.65" hidden="1" customHeight="1">
      <c r="B35" s="174" t="str">
        <f>IF(C35="","","販促㉛")</f>
        <v/>
      </c>
      <c r="C35" s="156"/>
      <c r="D35" s="153"/>
      <c r="E35" s="153"/>
      <c r="F35" s="153"/>
      <c r="G35" s="153"/>
      <c r="H35" s="823"/>
      <c r="I35" s="1070"/>
      <c r="J35" s="1070"/>
      <c r="K35" s="1070"/>
      <c r="L35" s="1070"/>
      <c r="M35" s="1071"/>
      <c r="P35" s="172" t="str">
        <f>IF(B35="","",'①6.成果目標（販促）'!J68)</f>
        <v/>
      </c>
      <c r="Q35" s="173" t="str">
        <f>IF(B35="","",'①6.成果目標（販促）'!K68)</f>
        <v/>
      </c>
    </row>
    <row r="36" spans="2:17" ht="42.65" hidden="1" customHeight="1">
      <c r="B36" s="175" t="str">
        <f>IF(C36="","","販促㉜")</f>
        <v/>
      </c>
      <c r="C36" s="164"/>
      <c r="D36" s="161"/>
      <c r="E36" s="161"/>
      <c r="F36" s="161"/>
      <c r="G36" s="161"/>
      <c r="H36" s="182"/>
      <c r="I36" s="1044"/>
      <c r="J36" s="1044"/>
      <c r="K36" s="1044"/>
      <c r="L36" s="1044"/>
      <c r="M36" s="1045"/>
      <c r="P36" s="172" t="str">
        <f>IF(B36="","",'①6.成果目標（販促）'!J70)</f>
        <v/>
      </c>
      <c r="Q36" s="173" t="str">
        <f>IF(B36="","",'①6.成果目標（販促）'!K70)</f>
        <v/>
      </c>
    </row>
    <row r="37" spans="2:17" ht="42.65" hidden="1" customHeight="1">
      <c r="B37" s="175" t="str">
        <f>IF(C37="","","販促㉝")</f>
        <v/>
      </c>
      <c r="C37" s="164"/>
      <c r="D37" s="161"/>
      <c r="E37" s="161"/>
      <c r="F37" s="161"/>
      <c r="G37" s="161"/>
      <c r="H37" s="182"/>
      <c r="I37" s="1044"/>
      <c r="J37" s="1044"/>
      <c r="K37" s="1044"/>
      <c r="L37" s="1044"/>
      <c r="M37" s="1045"/>
      <c r="P37" s="172" t="str">
        <f>IF(B37="","",'①6.成果目標（販促）'!J72)</f>
        <v/>
      </c>
      <c r="Q37" s="173" t="str">
        <f>IF(B37="","",'①6.成果目標（販促）'!K72)</f>
        <v/>
      </c>
    </row>
    <row r="38" spans="2:17" ht="42.65" hidden="1" customHeight="1">
      <c r="B38" s="175" t="str">
        <f>IF(C38="","","販促㉞")</f>
        <v/>
      </c>
      <c r="C38" s="164"/>
      <c r="D38" s="161"/>
      <c r="E38" s="161"/>
      <c r="F38" s="161"/>
      <c r="G38" s="161"/>
      <c r="H38" s="182"/>
      <c r="I38" s="1044"/>
      <c r="J38" s="1044"/>
      <c r="K38" s="1044"/>
      <c r="L38" s="1044"/>
      <c r="M38" s="1045"/>
      <c r="P38" s="172" t="str">
        <f>IF(B38="","",'①6.成果目標（販促）'!J74)</f>
        <v/>
      </c>
      <c r="Q38" s="173" t="str">
        <f>IF(B38="","",'①6.成果目標（販促）'!K74)</f>
        <v/>
      </c>
    </row>
    <row r="39" spans="2:17" ht="42.65" hidden="1" customHeight="1">
      <c r="B39" s="175" t="str">
        <f>IF(C39="","","販促㉟")</f>
        <v/>
      </c>
      <c r="C39" s="164"/>
      <c r="D39" s="161"/>
      <c r="E39" s="161"/>
      <c r="F39" s="161"/>
      <c r="G39" s="161"/>
      <c r="H39" s="182"/>
      <c r="I39" s="1044"/>
      <c r="J39" s="1044"/>
      <c r="K39" s="1044"/>
      <c r="L39" s="1044"/>
      <c r="M39" s="1045"/>
      <c r="P39" s="172" t="str">
        <f>IF(B39="","",'①6.成果目標（販促）'!J76)</f>
        <v/>
      </c>
      <c r="Q39" s="173" t="str">
        <f>IF(B39="","",'①6.成果目標（販促）'!K76)</f>
        <v/>
      </c>
    </row>
    <row r="40" spans="2:17" ht="42.65" hidden="1" customHeight="1">
      <c r="B40" s="175" t="str">
        <f>IF(C40="","","販促㊱")</f>
        <v/>
      </c>
      <c r="C40" s="164"/>
      <c r="D40" s="161"/>
      <c r="E40" s="161"/>
      <c r="F40" s="161"/>
      <c r="G40" s="161"/>
      <c r="H40" s="182"/>
      <c r="I40" s="1044"/>
      <c r="J40" s="1044"/>
      <c r="K40" s="1044"/>
      <c r="L40" s="1044"/>
      <c r="M40" s="1045"/>
      <c r="P40" s="172" t="str">
        <f>IF(B40="","",'①6.成果目標（販促）'!J78)</f>
        <v/>
      </c>
      <c r="Q40" s="173" t="str">
        <f>IF(B40="","",'①6.成果目標（販促）'!K78)</f>
        <v/>
      </c>
    </row>
    <row r="41" spans="2:17" ht="42.65" hidden="1" customHeight="1">
      <c r="B41" s="175" t="str">
        <f>IF(C41="","","販促㊲")</f>
        <v/>
      </c>
      <c r="C41" s="164"/>
      <c r="D41" s="161"/>
      <c r="E41" s="161"/>
      <c r="F41" s="161"/>
      <c r="G41" s="161"/>
      <c r="H41" s="182"/>
      <c r="I41" s="1044"/>
      <c r="J41" s="1044"/>
      <c r="K41" s="1044"/>
      <c r="L41" s="1044"/>
      <c r="M41" s="1045"/>
      <c r="P41" s="172" t="str">
        <f>IF(B41="","",'①6.成果目標（販促）'!J80)</f>
        <v/>
      </c>
      <c r="Q41" s="173" t="str">
        <f>IF(B41="","",'①6.成果目標（販促）'!K80)</f>
        <v/>
      </c>
    </row>
    <row r="42" spans="2:17" ht="42.65" hidden="1" customHeight="1">
      <c r="B42" s="175" t="str">
        <f>IF(C42="","","販促㊳")</f>
        <v/>
      </c>
      <c r="C42" s="164"/>
      <c r="D42" s="161"/>
      <c r="E42" s="161"/>
      <c r="F42" s="161"/>
      <c r="G42" s="161"/>
      <c r="H42" s="182"/>
      <c r="I42" s="1044"/>
      <c r="J42" s="1044"/>
      <c r="K42" s="1044"/>
      <c r="L42" s="1044"/>
      <c r="M42" s="1045"/>
      <c r="P42" s="172" t="str">
        <f>IF(B42="","",'①6.成果目標（販促）'!J82)</f>
        <v/>
      </c>
      <c r="Q42" s="173" t="str">
        <f>IF(B42="","",'①6.成果目標（販促）'!K82)</f>
        <v/>
      </c>
    </row>
    <row r="43" spans="2:17" ht="42.65" hidden="1" customHeight="1">
      <c r="B43" s="175" t="str">
        <f>IF(C43="","","販促㊴")</f>
        <v/>
      </c>
      <c r="C43" s="164"/>
      <c r="D43" s="161"/>
      <c r="E43" s="161"/>
      <c r="F43" s="161"/>
      <c r="G43" s="161"/>
      <c r="H43" s="182"/>
      <c r="I43" s="1044"/>
      <c r="J43" s="1044"/>
      <c r="K43" s="1044"/>
      <c r="L43" s="1044"/>
      <c r="M43" s="1045"/>
      <c r="P43" s="172" t="str">
        <f>IF(B43="","",'①6.成果目標（販促）'!J84)</f>
        <v/>
      </c>
      <c r="Q43" s="173" t="str">
        <f>IF(B43="","",'①6.成果目標（販促）'!K84)</f>
        <v/>
      </c>
    </row>
    <row r="44" spans="2:17" ht="42.65" hidden="1" customHeight="1" thickBot="1">
      <c r="B44" s="176" t="str">
        <f>IF(C44="","","販促㊵")</f>
        <v/>
      </c>
      <c r="C44" s="166"/>
      <c r="D44" s="167"/>
      <c r="E44" s="167"/>
      <c r="F44" s="167"/>
      <c r="G44" s="167"/>
      <c r="H44" s="822"/>
      <c r="I44" s="1046"/>
      <c r="J44" s="1046"/>
      <c r="K44" s="1046"/>
      <c r="L44" s="1046"/>
      <c r="M44" s="1047"/>
      <c r="P44" s="172" t="str">
        <f>IF(B44="","",'①6.成果目標（販促）'!J86)</f>
        <v/>
      </c>
      <c r="Q44" s="173" t="str">
        <f>IF(B44="","",'①6.成果目標（販促）'!K86)</f>
        <v/>
      </c>
    </row>
    <row r="45" spans="2:17" ht="42.65" hidden="1" customHeight="1">
      <c r="B45" s="174" t="str">
        <f>IF(C45="","","販促㊶")</f>
        <v/>
      </c>
      <c r="C45" s="156"/>
      <c r="D45" s="153"/>
      <c r="E45" s="153"/>
      <c r="F45" s="153"/>
      <c r="G45" s="153"/>
      <c r="H45" s="823"/>
      <c r="I45" s="1070"/>
      <c r="J45" s="1070"/>
      <c r="K45" s="1070"/>
      <c r="L45" s="1070"/>
      <c r="M45" s="1071"/>
      <c r="P45" s="172" t="str">
        <f>IF(B45="","",'①6.成果目標（販促）'!J88)</f>
        <v/>
      </c>
      <c r="Q45" s="173" t="str">
        <f>IF(B45="","",'①6.成果目標（販促）'!K88)</f>
        <v/>
      </c>
    </row>
    <row r="46" spans="2:17" ht="42.65" hidden="1" customHeight="1">
      <c r="B46" s="175" t="str">
        <f>IF(C46="","","販促㊷")</f>
        <v/>
      </c>
      <c r="C46" s="164"/>
      <c r="D46" s="161"/>
      <c r="E46" s="161"/>
      <c r="F46" s="161"/>
      <c r="G46" s="161"/>
      <c r="H46" s="182"/>
      <c r="I46" s="1044"/>
      <c r="J46" s="1044"/>
      <c r="K46" s="1044"/>
      <c r="L46" s="1044"/>
      <c r="M46" s="1045"/>
      <c r="P46" s="172" t="str">
        <f>IF(B46="","",'①6.成果目標（販促）'!J90)</f>
        <v/>
      </c>
      <c r="Q46" s="173" t="str">
        <f>IF(B46="","",'①6.成果目標（販促）'!K90)</f>
        <v/>
      </c>
    </row>
    <row r="47" spans="2:17" ht="42.65" hidden="1" customHeight="1">
      <c r="B47" s="175" t="str">
        <f>IF(C47="","","販促㊸")</f>
        <v/>
      </c>
      <c r="C47" s="164"/>
      <c r="D47" s="161"/>
      <c r="E47" s="161"/>
      <c r="F47" s="161"/>
      <c r="G47" s="161"/>
      <c r="H47" s="182"/>
      <c r="I47" s="1044"/>
      <c r="J47" s="1044"/>
      <c r="K47" s="1044"/>
      <c r="L47" s="1044"/>
      <c r="M47" s="1045"/>
      <c r="P47" s="172" t="str">
        <f>IF(B47="","",'①6.成果目標（販促）'!J92)</f>
        <v/>
      </c>
      <c r="Q47" s="173" t="str">
        <f>IF(B47="","",'①6.成果目標（販促）'!K92)</f>
        <v/>
      </c>
    </row>
    <row r="48" spans="2:17" ht="42.65" hidden="1" customHeight="1">
      <c r="B48" s="175" t="str">
        <f>IF(C48="","","販促㊹")</f>
        <v/>
      </c>
      <c r="C48" s="164"/>
      <c r="D48" s="161"/>
      <c r="E48" s="161"/>
      <c r="F48" s="161"/>
      <c r="G48" s="161"/>
      <c r="H48" s="182"/>
      <c r="I48" s="1044"/>
      <c r="J48" s="1044"/>
      <c r="K48" s="1044"/>
      <c r="L48" s="1044"/>
      <c r="M48" s="1045"/>
      <c r="P48" s="172" t="str">
        <f>IF(B48="","",'①6.成果目標（販促）'!J94)</f>
        <v/>
      </c>
      <c r="Q48" s="173" t="str">
        <f>IF(B48="","",'①6.成果目標（販促）'!K94)</f>
        <v/>
      </c>
    </row>
    <row r="49" spans="2:17" ht="42.65" hidden="1" customHeight="1">
      <c r="B49" s="175" t="str">
        <f>IF(C49="","","販促㊺")</f>
        <v/>
      </c>
      <c r="C49" s="164"/>
      <c r="D49" s="161"/>
      <c r="E49" s="161"/>
      <c r="F49" s="161"/>
      <c r="G49" s="161"/>
      <c r="H49" s="182"/>
      <c r="I49" s="1044"/>
      <c r="J49" s="1044"/>
      <c r="K49" s="1044"/>
      <c r="L49" s="1044"/>
      <c r="M49" s="1045"/>
      <c r="P49" s="172" t="str">
        <f>IF(B49="","",'①6.成果目標（販促）'!J96)</f>
        <v/>
      </c>
      <c r="Q49" s="173" t="str">
        <f>IF(B49="","",'①6.成果目標（販促）'!K96)</f>
        <v/>
      </c>
    </row>
    <row r="50" spans="2:17" ht="42.65" hidden="1" customHeight="1">
      <c r="B50" s="175" t="str">
        <f>IF(C50="","","販促㊻")</f>
        <v/>
      </c>
      <c r="C50" s="164"/>
      <c r="D50" s="161"/>
      <c r="E50" s="161"/>
      <c r="F50" s="161"/>
      <c r="G50" s="161"/>
      <c r="H50" s="182"/>
      <c r="I50" s="1044"/>
      <c r="J50" s="1044"/>
      <c r="K50" s="1044"/>
      <c r="L50" s="1044"/>
      <c r="M50" s="1045"/>
      <c r="P50" s="172" t="str">
        <f>IF(B50="","",'①6.成果目標（販促）'!J98)</f>
        <v/>
      </c>
      <c r="Q50" s="173" t="str">
        <f>IF(B50="","",'①6.成果目標（販促）'!K98)</f>
        <v/>
      </c>
    </row>
    <row r="51" spans="2:17" ht="42.65" hidden="1" customHeight="1">
      <c r="B51" s="175" t="str">
        <f>IF(C51="","","販促㊼")</f>
        <v/>
      </c>
      <c r="C51" s="164"/>
      <c r="D51" s="161"/>
      <c r="E51" s="161"/>
      <c r="F51" s="161"/>
      <c r="G51" s="161"/>
      <c r="H51" s="182"/>
      <c r="I51" s="1044"/>
      <c r="J51" s="1044"/>
      <c r="K51" s="1044"/>
      <c r="L51" s="1044"/>
      <c r="M51" s="1045"/>
      <c r="P51" s="172" t="str">
        <f>IF(B51="","",'①6.成果目標（販促）'!J100)</f>
        <v/>
      </c>
      <c r="Q51" s="173" t="str">
        <f>IF(B51="","",'①6.成果目標（販促）'!K100)</f>
        <v/>
      </c>
    </row>
    <row r="52" spans="2:17" ht="42.65" hidden="1" customHeight="1">
      <c r="B52" s="175" t="str">
        <f>IF(C52="","","販促㊽")</f>
        <v/>
      </c>
      <c r="C52" s="164"/>
      <c r="D52" s="161"/>
      <c r="E52" s="161"/>
      <c r="F52" s="161"/>
      <c r="G52" s="161"/>
      <c r="H52" s="182"/>
      <c r="I52" s="1044"/>
      <c r="J52" s="1044"/>
      <c r="K52" s="1044"/>
      <c r="L52" s="1044"/>
      <c r="M52" s="1045"/>
      <c r="P52" s="172" t="str">
        <f>IF(B52="","",'①6.成果目標（販促）'!J102)</f>
        <v/>
      </c>
      <c r="Q52" s="173" t="str">
        <f>IF(B52="","",'①6.成果目標（販促）'!K102)</f>
        <v/>
      </c>
    </row>
    <row r="53" spans="2:17" ht="42.65" hidden="1" customHeight="1">
      <c r="B53" s="175" t="str">
        <f>IF(C53="","","販促㊾")</f>
        <v/>
      </c>
      <c r="C53" s="164"/>
      <c r="D53" s="161"/>
      <c r="E53" s="161"/>
      <c r="F53" s="161"/>
      <c r="G53" s="161"/>
      <c r="H53" s="182"/>
      <c r="I53" s="1044"/>
      <c r="J53" s="1044"/>
      <c r="K53" s="1044"/>
      <c r="L53" s="1044"/>
      <c r="M53" s="1045"/>
      <c r="P53" s="172" t="str">
        <f>IF(B53="","",'①6.成果目標（販促）'!J104)</f>
        <v/>
      </c>
      <c r="Q53" s="173" t="str">
        <f>IF(B53="","",'①6.成果目標（販促）'!K104)</f>
        <v/>
      </c>
    </row>
    <row r="54" spans="2:17" ht="42.65" hidden="1" customHeight="1" thickBot="1">
      <c r="B54" s="176" t="str">
        <f>IF(C54="","","販促㊿")</f>
        <v/>
      </c>
      <c r="C54" s="166"/>
      <c r="D54" s="167"/>
      <c r="E54" s="167"/>
      <c r="F54" s="167"/>
      <c r="G54" s="167"/>
      <c r="H54" s="822"/>
      <c r="I54" s="1046"/>
      <c r="J54" s="1046"/>
      <c r="K54" s="1046"/>
      <c r="L54" s="1046"/>
      <c r="M54" s="1047"/>
      <c r="P54" s="172" t="str">
        <f>IF(B54="","",'①6.成果目標（販促）'!J106)</f>
        <v/>
      </c>
      <c r="Q54" s="173" t="str">
        <f>IF(B54="","",'①6.成果目標（販促）'!K106)</f>
        <v/>
      </c>
    </row>
    <row r="55" spans="2:17" s="169" customFormat="1" ht="12.5">
      <c r="B55" s="168" t="s">
        <v>111</v>
      </c>
      <c r="C55" s="169" t="s">
        <v>112</v>
      </c>
      <c r="P55" s="184"/>
      <c r="Q55" s="184"/>
    </row>
    <row r="56" spans="2:17" s="169" customFormat="1" ht="12.5">
      <c r="B56" s="168" t="s">
        <v>113</v>
      </c>
      <c r="C56" s="880" t="s">
        <v>114</v>
      </c>
      <c r="P56" s="184"/>
      <c r="Q56" s="184"/>
    </row>
    <row r="57" spans="2:17" s="169" customFormat="1" ht="12.5">
      <c r="B57" s="168" t="s">
        <v>115</v>
      </c>
      <c r="C57" s="169" t="s">
        <v>116</v>
      </c>
      <c r="P57" s="184"/>
      <c r="Q57" s="184"/>
    </row>
    <row r="58" spans="2:17" s="169" customFormat="1" ht="12.5">
      <c r="C58" s="169" t="s">
        <v>117</v>
      </c>
      <c r="P58" s="184"/>
      <c r="Q58" s="184"/>
    </row>
  </sheetData>
  <sheetProtection algorithmName="SHA-512" hashValue="Fa3lFNowG27R8lD4dQcPsmyHF7dNXFfE0FYPhTpUMu01uBOXLsN/2vtEGzyMXCzXJvIkEyp51Qv/hWMXnrA78g==" saltValue="ZelM18+reJI4iSzGqCnssw==" spinCount="100000" sheet="1" scenarios="1" formatCells="0" formatRows="0"/>
  <mergeCells count="58">
    <mergeCell ref="I50:M50"/>
    <mergeCell ref="I51:M51"/>
    <mergeCell ref="I52:M52"/>
    <mergeCell ref="I53:M53"/>
    <mergeCell ref="I54:M54"/>
    <mergeCell ref="I45:M45"/>
    <mergeCell ref="I46:M46"/>
    <mergeCell ref="I47:M47"/>
    <mergeCell ref="I48:M48"/>
    <mergeCell ref="I49:M49"/>
    <mergeCell ref="I40:M40"/>
    <mergeCell ref="I41:M41"/>
    <mergeCell ref="I42:M42"/>
    <mergeCell ref="I43:M43"/>
    <mergeCell ref="I44:M44"/>
    <mergeCell ref="I35:M35"/>
    <mergeCell ref="I36:M36"/>
    <mergeCell ref="I37:M37"/>
    <mergeCell ref="I38:M38"/>
    <mergeCell ref="I39:M39"/>
    <mergeCell ref="I30:M30"/>
    <mergeCell ref="I31:M31"/>
    <mergeCell ref="I32:M32"/>
    <mergeCell ref="I33:M33"/>
    <mergeCell ref="I34:M34"/>
    <mergeCell ref="I25:M25"/>
    <mergeCell ref="I26:M26"/>
    <mergeCell ref="I27:M27"/>
    <mergeCell ref="I28:M28"/>
    <mergeCell ref="I29:M29"/>
    <mergeCell ref="I23:M23"/>
    <mergeCell ref="I24:M24"/>
    <mergeCell ref="I17:M17"/>
    <mergeCell ref="I18:M18"/>
    <mergeCell ref="I19:M19"/>
    <mergeCell ref="I20:M20"/>
    <mergeCell ref="I21:M21"/>
    <mergeCell ref="I22:M22"/>
    <mergeCell ref="I16:M16"/>
    <mergeCell ref="I5:M5"/>
    <mergeCell ref="I6:M6"/>
    <mergeCell ref="I7:M7"/>
    <mergeCell ref="I8:M8"/>
    <mergeCell ref="I9:M9"/>
    <mergeCell ref="I10:M10"/>
    <mergeCell ref="I11:M11"/>
    <mergeCell ref="I12:M12"/>
    <mergeCell ref="I13:M13"/>
    <mergeCell ref="I14:M14"/>
    <mergeCell ref="I15:M15"/>
    <mergeCell ref="I3:M4"/>
    <mergeCell ref="B3:B4"/>
    <mergeCell ref="C3:C4"/>
    <mergeCell ref="D3:D4"/>
    <mergeCell ref="F3:F4"/>
    <mergeCell ref="H3:H4"/>
    <mergeCell ref="E3:E4"/>
    <mergeCell ref="G3:G4"/>
  </mergeCells>
  <phoneticPr fontId="1"/>
  <dataValidations xWindow="258" yWindow="375" count="3">
    <dataValidation allowBlank="1" showInputMessage="1" showErrorMessage="1" prompt="*活動名の入力_x000a_例：バイヤー招聘_x000a_オンライン商談会開催　等" sqref="C5" xr:uid="{00000000-0002-0000-0700-000000000000}"/>
    <dataValidation type="whole" imeMode="off" operator="lessThan" allowBlank="1" showInputMessage="1" showErrorMessage="1" errorTitle="入力不要です" error="自動入力しますので[キャンセル]をクリックして活動の入力に進んでください。" sqref="B5:B54" xr:uid="{00000000-0002-0000-0700-000001000000}">
      <formula1>0</formula1>
    </dataValidation>
    <dataValidation type="list" allowBlank="1" showInputMessage="1" showErrorMessage="1" promptTitle="実行戦略に沿っていたら「✔」" prompt="誤って「✔」した場合、Deleteキーで削除できます。" sqref="E5:E54 G5:G54" xr:uid="{00000000-0002-0000-0700-000002000000}">
      <formula1>"✔"</formula1>
    </dataValidation>
  </dataValidations>
  <pageMargins left="0.59055118110236227" right="0.39370078740157483" top="0.74803149606299213" bottom="0.43307086614173229" header="0.31496062992125984" footer="0.15748031496062992"/>
  <pageSetup paperSize="9" scale="85" fitToHeight="0" orientation="landscape" r:id="rId1"/>
  <headerFooter>
    <oddHeader>&amp;L様式１（別添１）</oddHeader>
    <oddFooter xml:space="preserve">&amp;C&amp;P / &amp;N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pageSetUpPr fitToPage="1"/>
  </sheetPr>
  <dimension ref="A1:Q24"/>
  <sheetViews>
    <sheetView view="pageBreakPreview" zoomScaleNormal="100" zoomScaleSheetLayoutView="100" workbookViewId="0"/>
  </sheetViews>
  <sheetFormatPr defaultColWidth="9" defaultRowHeight="14"/>
  <cols>
    <col min="1" max="1" width="2" style="150" customWidth="1"/>
    <col min="2" max="2" width="6.83203125" style="150" customWidth="1"/>
    <col min="3" max="3" width="35.58203125" style="150" customWidth="1"/>
    <col min="4" max="15" width="7.33203125" style="150" customWidth="1"/>
    <col min="16" max="16" width="1.58203125" style="150" customWidth="1"/>
    <col min="17" max="16384" width="9" style="150"/>
  </cols>
  <sheetData>
    <row r="1" spans="1:17" ht="9" customHeight="1"/>
    <row r="2" spans="1:17" ht="19.5" customHeight="1" thickBot="1">
      <c r="B2" s="179" t="s">
        <v>121</v>
      </c>
    </row>
    <row r="3" spans="1:17" ht="19.5" customHeight="1">
      <c r="B3" s="1074"/>
      <c r="C3" s="1084" t="s">
        <v>122</v>
      </c>
      <c r="D3" s="1082" t="s">
        <v>123</v>
      </c>
      <c r="E3" s="1082"/>
      <c r="F3" s="1082"/>
      <c r="G3" s="1082"/>
      <c r="H3" s="1082"/>
      <c r="I3" s="1082"/>
      <c r="J3" s="1082"/>
      <c r="K3" s="1082"/>
      <c r="L3" s="1082"/>
      <c r="M3" s="1082" t="s">
        <v>124</v>
      </c>
      <c r="N3" s="1082"/>
      <c r="O3" s="1083"/>
    </row>
    <row r="4" spans="1:17" ht="19.5" customHeight="1">
      <c r="B4" s="1081"/>
      <c r="C4" s="1085"/>
      <c r="D4" s="245" t="s">
        <v>125</v>
      </c>
      <c r="E4" s="245" t="s">
        <v>126</v>
      </c>
      <c r="F4" s="245" t="s">
        <v>127</v>
      </c>
      <c r="G4" s="245" t="s">
        <v>128</v>
      </c>
      <c r="H4" s="245" t="s">
        <v>129</v>
      </c>
      <c r="I4" s="245" t="s">
        <v>130</v>
      </c>
      <c r="J4" s="245" t="s">
        <v>131</v>
      </c>
      <c r="K4" s="245" t="s">
        <v>132</v>
      </c>
      <c r="L4" s="245" t="s">
        <v>133</v>
      </c>
      <c r="M4" s="245" t="s">
        <v>134</v>
      </c>
      <c r="N4" s="245" t="s">
        <v>135</v>
      </c>
      <c r="O4" s="186" t="s">
        <v>136</v>
      </c>
    </row>
    <row r="5" spans="1:17" ht="45" customHeight="1">
      <c r="A5" s="187"/>
      <c r="B5" s="228" t="str">
        <f>IF('①4.事業内容（PR）'!B5="","",'①4.事業内容（PR）'!B5)</f>
        <v/>
      </c>
      <c r="C5" s="199" t="str">
        <f>IF('①4.事業内容（PR）'!C5="","",'①4.事業内容（PR）'!C5)</f>
        <v/>
      </c>
      <c r="D5" s="410"/>
      <c r="E5" s="410"/>
      <c r="F5" s="410"/>
      <c r="G5" s="410"/>
      <c r="H5" s="410"/>
      <c r="I5" s="410"/>
      <c r="J5" s="410"/>
      <c r="K5" s="409"/>
      <c r="L5" s="410"/>
      <c r="M5" s="410"/>
      <c r="N5" s="410"/>
      <c r="O5" s="188"/>
      <c r="Q5" s="158" t="s">
        <v>107</v>
      </c>
    </row>
    <row r="6" spans="1:17" ht="45" customHeight="1">
      <c r="A6" s="187"/>
      <c r="B6" s="228" t="str">
        <f>IF('①4.事業内容（PR）'!B6="","",'①4.事業内容（PR）'!B6)</f>
        <v/>
      </c>
      <c r="C6" s="199" t="str">
        <f>IF('①4.事業内容（PR）'!C6="","",'①4.事業内容（PR）'!C6)</f>
        <v/>
      </c>
      <c r="D6" s="410"/>
      <c r="E6" s="189"/>
      <c r="F6" s="410"/>
      <c r="G6" s="409"/>
      <c r="H6" s="190"/>
      <c r="I6" s="191"/>
      <c r="J6" s="410"/>
      <c r="K6" s="410"/>
      <c r="L6" s="410"/>
      <c r="M6" s="410"/>
      <c r="N6" s="410"/>
      <c r="O6" s="188"/>
      <c r="Q6" s="163" t="s">
        <v>108</v>
      </c>
    </row>
    <row r="7" spans="1:17" ht="45" customHeight="1">
      <c r="A7" s="187"/>
      <c r="B7" s="228" t="str">
        <f>IF('①4.事業内容（PR）'!B7="","",'①4.事業内容（PR）'!B7)</f>
        <v/>
      </c>
      <c r="C7" s="199" t="str">
        <f>IF('①4.事業内容（PR）'!C7="","",'①4.事業内容（PR）'!C7)</f>
        <v/>
      </c>
      <c r="D7" s="410"/>
      <c r="E7" s="410"/>
      <c r="F7" s="410"/>
      <c r="G7" s="192"/>
      <c r="H7" s="193"/>
      <c r="I7" s="193"/>
      <c r="J7" s="193"/>
      <c r="K7" s="193"/>
      <c r="L7" s="647"/>
      <c r="M7" s="410"/>
      <c r="N7" s="410"/>
      <c r="O7" s="188"/>
      <c r="Q7" s="158" t="s">
        <v>109</v>
      </c>
    </row>
    <row r="8" spans="1:17" ht="45" customHeight="1">
      <c r="A8" s="187"/>
      <c r="B8" s="228" t="str">
        <f>IF('①4.事業内容（PR）'!B8="","",'①4.事業内容（PR）'!B8)</f>
        <v/>
      </c>
      <c r="C8" s="199" t="str">
        <f>IF('①4.事業内容（PR）'!C8="","",'①4.事業内容（PR）'!C8)</f>
        <v/>
      </c>
      <c r="D8" s="410"/>
      <c r="E8" s="410"/>
      <c r="F8" s="410"/>
      <c r="G8" s="410"/>
      <c r="H8" s="410"/>
      <c r="I8" s="409"/>
      <c r="J8" s="410"/>
      <c r="K8" s="409"/>
      <c r="L8" s="194"/>
      <c r="M8" s="410"/>
      <c r="N8" s="410"/>
      <c r="O8" s="188"/>
      <c r="Q8" s="163" t="s">
        <v>110</v>
      </c>
    </row>
    <row r="9" spans="1:17" ht="45" customHeight="1">
      <c r="B9" s="228" t="str">
        <f>IF('①4.事業内容（PR）'!B9="","",'①4.事業内容（PR）'!B9)</f>
        <v/>
      </c>
      <c r="C9" s="199" t="str">
        <f>IF('①4.事業内容（PR）'!C9="","",'①4.事業内容（PR）'!C9)</f>
        <v/>
      </c>
      <c r="D9" s="410"/>
      <c r="E9" s="410"/>
      <c r="F9" s="410"/>
      <c r="G9" s="194"/>
      <c r="H9" s="410"/>
      <c r="I9" s="410"/>
      <c r="J9" s="410"/>
      <c r="K9" s="410"/>
      <c r="L9" s="410"/>
      <c r="M9" s="410"/>
      <c r="N9" s="410"/>
      <c r="O9" s="188"/>
      <c r="Q9" s="163" t="s">
        <v>137</v>
      </c>
    </row>
    <row r="10" spans="1:17" ht="45" customHeight="1">
      <c r="B10" s="228" t="str">
        <f>IF('①4.事業内容（PR）'!B10="","",'①4.事業内容（PR）'!B10)</f>
        <v/>
      </c>
      <c r="C10" s="199" t="str">
        <f>IF('①4.事業内容（PR）'!C10="","",'①4.事業内容（PR）'!C10)</f>
        <v/>
      </c>
      <c r="D10" s="410"/>
      <c r="E10" s="410"/>
      <c r="F10" s="410"/>
      <c r="G10" s="410"/>
      <c r="H10" s="410"/>
      <c r="I10" s="410"/>
      <c r="J10" s="410"/>
      <c r="K10" s="410"/>
      <c r="L10" s="410"/>
      <c r="M10" s="410"/>
      <c r="N10" s="410"/>
      <c r="O10" s="188"/>
    </row>
    <row r="11" spans="1:17" ht="45" customHeight="1">
      <c r="B11" s="228" t="str">
        <f>IF('①4.事業内容（PR）'!B11="","",'①4.事業内容（PR）'!B11)</f>
        <v/>
      </c>
      <c r="C11" s="199" t="str">
        <f>IF('①4.事業内容（PR）'!C11="","",'①4.事業内容（PR）'!C11)</f>
        <v/>
      </c>
      <c r="D11" s="410"/>
      <c r="E11" s="410"/>
      <c r="F11" s="410"/>
      <c r="G11" s="410"/>
      <c r="H11" s="410"/>
      <c r="I11" s="410"/>
      <c r="J11" s="410"/>
      <c r="K11" s="410"/>
      <c r="L11" s="410"/>
      <c r="M11" s="410"/>
      <c r="N11" s="410"/>
      <c r="O11" s="188"/>
    </row>
    <row r="12" spans="1:17" ht="45" customHeight="1">
      <c r="B12" s="228" t="str">
        <f>IF('①4.事業内容（PR）'!B12="","",'①4.事業内容（PR）'!B12)</f>
        <v/>
      </c>
      <c r="C12" s="199" t="str">
        <f>IF('①4.事業内容（PR）'!C12="","",'①4.事業内容（PR）'!C12)</f>
        <v/>
      </c>
      <c r="D12" s="410"/>
      <c r="E12" s="410"/>
      <c r="F12" s="410"/>
      <c r="G12" s="410"/>
      <c r="H12" s="410"/>
      <c r="I12" s="410"/>
      <c r="J12" s="410"/>
      <c r="K12" s="410"/>
      <c r="L12" s="410"/>
      <c r="M12" s="410"/>
      <c r="N12" s="410"/>
      <c r="O12" s="188"/>
    </row>
    <row r="13" spans="1:17" ht="45" customHeight="1">
      <c r="B13" s="228" t="str">
        <f>IF('①4.事業内容（PR）'!B13="","",'①4.事業内容（PR）'!B13)</f>
        <v/>
      </c>
      <c r="C13" s="199" t="str">
        <f>IF('①4.事業内容（PR）'!C13="","",'①4.事業内容（PR）'!C13)</f>
        <v/>
      </c>
      <c r="D13" s="410"/>
      <c r="E13" s="410"/>
      <c r="F13" s="410"/>
      <c r="G13" s="410"/>
      <c r="H13" s="410"/>
      <c r="I13" s="410"/>
      <c r="J13" s="410"/>
      <c r="K13" s="410"/>
      <c r="L13" s="410"/>
      <c r="M13" s="410"/>
      <c r="N13" s="410"/>
      <c r="O13" s="188"/>
    </row>
    <row r="14" spans="1:17" ht="45" customHeight="1" thickBot="1">
      <c r="A14" s="121"/>
      <c r="B14" s="229" t="str">
        <f>IF('①4.事業内容（PR）'!B14="","",'①4.事業内容（PR）'!B14)</f>
        <v/>
      </c>
      <c r="C14" s="200" t="str">
        <f>IF('①4.事業内容（PR）'!C14="","",'①4.事業内容（PR）'!C14)</f>
        <v/>
      </c>
      <c r="D14" s="195"/>
      <c r="E14" s="195"/>
      <c r="F14" s="195"/>
      <c r="G14" s="195"/>
      <c r="H14" s="195"/>
      <c r="I14" s="195"/>
      <c r="J14" s="195"/>
      <c r="K14" s="195"/>
      <c r="L14" s="195"/>
      <c r="M14" s="195"/>
      <c r="N14" s="195"/>
      <c r="O14" s="196"/>
      <c r="Q14" s="183"/>
    </row>
    <row r="15" spans="1:17" ht="45" hidden="1" customHeight="1">
      <c r="B15" s="227" t="str">
        <f>IF('①4.事業内容（PR）'!B15="","",'①4.事業内容（PR）'!B15)</f>
        <v/>
      </c>
      <c r="C15" s="201" t="str">
        <f>IF('①4.事業内容（PR）'!C15="","",'①4.事業内容（PR）'!C15)</f>
        <v/>
      </c>
      <c r="D15" s="197"/>
      <c r="E15" s="197"/>
      <c r="F15" s="197"/>
      <c r="G15" s="197"/>
      <c r="H15" s="197"/>
      <c r="I15" s="197"/>
      <c r="J15" s="197"/>
      <c r="K15" s="197"/>
      <c r="L15" s="197"/>
      <c r="M15" s="197"/>
      <c r="N15" s="197"/>
      <c r="O15" s="198"/>
    </row>
    <row r="16" spans="1:17" ht="45" hidden="1" customHeight="1">
      <c r="B16" s="228" t="str">
        <f>IF('①4.事業内容（PR）'!B16="","",'①4.事業内容（PR）'!B16)</f>
        <v/>
      </c>
      <c r="C16" s="199" t="str">
        <f>IF('①4.事業内容（PR）'!C16="","",'①4.事業内容（PR）'!C16)</f>
        <v/>
      </c>
      <c r="D16" s="410"/>
      <c r="E16" s="410"/>
      <c r="F16" s="410"/>
      <c r="G16" s="410"/>
      <c r="H16" s="410"/>
      <c r="I16" s="410"/>
      <c r="J16" s="410"/>
      <c r="K16" s="410"/>
      <c r="L16" s="410"/>
      <c r="M16" s="410"/>
      <c r="N16" s="410"/>
      <c r="O16" s="188"/>
    </row>
    <row r="17" spans="2:15" ht="45" hidden="1" customHeight="1">
      <c r="B17" s="228" t="str">
        <f>IF('①4.事業内容（PR）'!B17="","",'①4.事業内容（PR）'!B17)</f>
        <v/>
      </c>
      <c r="C17" s="199" t="str">
        <f>IF('①4.事業内容（PR）'!C17="","",'①4.事業内容（PR）'!C17)</f>
        <v/>
      </c>
      <c r="D17" s="410"/>
      <c r="E17" s="410"/>
      <c r="F17" s="410"/>
      <c r="G17" s="410"/>
      <c r="H17" s="410"/>
      <c r="I17" s="410"/>
      <c r="J17" s="410"/>
      <c r="K17" s="410"/>
      <c r="L17" s="410"/>
      <c r="M17" s="410"/>
      <c r="N17" s="410"/>
      <c r="O17" s="188"/>
    </row>
    <row r="18" spans="2:15" ht="45" hidden="1" customHeight="1">
      <c r="B18" s="228" t="str">
        <f>IF('①4.事業内容（PR）'!B18="","",'①4.事業内容（PR）'!B18)</f>
        <v/>
      </c>
      <c r="C18" s="199" t="str">
        <f>IF('①4.事業内容（PR）'!C18="","",'①4.事業内容（PR）'!C18)</f>
        <v/>
      </c>
      <c r="D18" s="410"/>
      <c r="E18" s="410"/>
      <c r="F18" s="410"/>
      <c r="G18" s="410"/>
      <c r="H18" s="410"/>
      <c r="I18" s="410"/>
      <c r="J18" s="410"/>
      <c r="K18" s="410"/>
      <c r="L18" s="410"/>
      <c r="M18" s="410"/>
      <c r="N18" s="410"/>
      <c r="O18" s="188"/>
    </row>
    <row r="19" spans="2:15" ht="45" hidden="1" customHeight="1">
      <c r="B19" s="228" t="str">
        <f>IF('①4.事業内容（PR）'!B19="","",'①4.事業内容（PR）'!B19)</f>
        <v/>
      </c>
      <c r="C19" s="199" t="str">
        <f>IF('①4.事業内容（PR）'!C19="","",'①4.事業内容（PR）'!C19)</f>
        <v/>
      </c>
      <c r="D19" s="410"/>
      <c r="E19" s="410"/>
      <c r="F19" s="410"/>
      <c r="G19" s="410"/>
      <c r="H19" s="410"/>
      <c r="I19" s="410"/>
      <c r="J19" s="410"/>
      <c r="K19" s="410"/>
      <c r="L19" s="410"/>
      <c r="M19" s="410"/>
      <c r="N19" s="410"/>
      <c r="O19" s="188"/>
    </row>
    <row r="20" spans="2:15" ht="45" hidden="1" customHeight="1">
      <c r="B20" s="228" t="str">
        <f>IF('①4.事業内容（PR）'!B20="","",'①4.事業内容（PR）'!B20)</f>
        <v/>
      </c>
      <c r="C20" s="199" t="str">
        <f>IF('①4.事業内容（PR）'!C20="","",'①4.事業内容（PR）'!C20)</f>
        <v/>
      </c>
      <c r="D20" s="410"/>
      <c r="E20" s="410"/>
      <c r="F20" s="410"/>
      <c r="G20" s="410"/>
      <c r="H20" s="410"/>
      <c r="I20" s="410"/>
      <c r="J20" s="410"/>
      <c r="K20" s="410"/>
      <c r="L20" s="410"/>
      <c r="M20" s="410"/>
      <c r="N20" s="410"/>
      <c r="O20" s="188"/>
    </row>
    <row r="21" spans="2:15" ht="45" hidden="1" customHeight="1">
      <c r="B21" s="228" t="str">
        <f>IF('①4.事業内容（PR）'!B21="","",'①4.事業内容（PR）'!B21)</f>
        <v/>
      </c>
      <c r="C21" s="199" t="str">
        <f>IF('①4.事業内容（PR）'!C21="","",'①4.事業内容（PR）'!C21)</f>
        <v/>
      </c>
      <c r="D21" s="410"/>
      <c r="E21" s="410"/>
      <c r="F21" s="410"/>
      <c r="G21" s="410"/>
      <c r="H21" s="410"/>
      <c r="I21" s="410"/>
      <c r="J21" s="410"/>
      <c r="K21" s="410"/>
      <c r="L21" s="410"/>
      <c r="M21" s="410"/>
      <c r="N21" s="410"/>
      <c r="O21" s="188"/>
    </row>
    <row r="22" spans="2:15" ht="45" hidden="1" customHeight="1">
      <c r="B22" s="228" t="str">
        <f>IF('①4.事業内容（PR）'!B22="","",'①4.事業内容（PR）'!B22)</f>
        <v/>
      </c>
      <c r="C22" s="199" t="str">
        <f>IF('①4.事業内容（PR）'!C22="","",'①4.事業内容（PR）'!C22)</f>
        <v/>
      </c>
      <c r="D22" s="410"/>
      <c r="E22" s="410"/>
      <c r="F22" s="410"/>
      <c r="G22" s="410"/>
      <c r="H22" s="410"/>
      <c r="I22" s="410"/>
      <c r="J22" s="410"/>
      <c r="K22" s="410"/>
      <c r="L22" s="410"/>
      <c r="M22" s="410"/>
      <c r="N22" s="410"/>
      <c r="O22" s="188"/>
    </row>
    <row r="23" spans="2:15" ht="45" hidden="1" customHeight="1">
      <c r="B23" s="228" t="str">
        <f>IF('①4.事業内容（PR）'!B23="","",'①4.事業内容（PR）'!B23)</f>
        <v/>
      </c>
      <c r="C23" s="199" t="str">
        <f>IF('①4.事業内容（PR）'!C23="","",'①4.事業内容（PR）'!C23)</f>
        <v/>
      </c>
      <c r="D23" s="410"/>
      <c r="E23" s="410"/>
      <c r="F23" s="410"/>
      <c r="G23" s="410"/>
      <c r="H23" s="410"/>
      <c r="I23" s="410"/>
      <c r="J23" s="410"/>
      <c r="K23" s="410"/>
      <c r="L23" s="410"/>
      <c r="M23" s="410"/>
      <c r="N23" s="410"/>
      <c r="O23" s="188"/>
    </row>
    <row r="24" spans="2:15" ht="45" hidden="1" customHeight="1" thickBot="1">
      <c r="B24" s="229" t="str">
        <f>IF('①4.事業内容（PR）'!B24="","",'①4.事業内容（PR）'!B24)</f>
        <v/>
      </c>
      <c r="C24" s="200" t="str">
        <f>IF('①4.事業内容（PR）'!C24="","",'①4.事業内容（PR）'!C24)</f>
        <v/>
      </c>
      <c r="D24" s="195"/>
      <c r="E24" s="195"/>
      <c r="F24" s="195"/>
      <c r="G24" s="195"/>
      <c r="H24" s="195"/>
      <c r="I24" s="195"/>
      <c r="J24" s="195"/>
      <c r="K24" s="195"/>
      <c r="L24" s="195"/>
      <c r="M24" s="195"/>
      <c r="N24" s="195"/>
      <c r="O24" s="196"/>
    </row>
  </sheetData>
  <sheetProtection algorithmName="SHA-512" hashValue="X8f9AaNvpuFFiVNYmMu9fhYHNywXce/DEWGCZ1MdbWT0wxA+p/zLPkrPD2lwVmgcmfEi8horSTiDhB4LGfs23w==" saltValue="olw9rc+fKjNTOyuIsk7NvA==" spinCount="100000" sheet="1" scenarios="1" formatCells="0" formatColumns="0" formatRows="0"/>
  <mergeCells count="4">
    <mergeCell ref="B3:B4"/>
    <mergeCell ref="M3:O3"/>
    <mergeCell ref="C3:C4"/>
    <mergeCell ref="D3:L3"/>
  </mergeCells>
  <phoneticPr fontId="1"/>
  <dataValidations count="1">
    <dataValidation type="whole" operator="lessThan" allowBlank="1" showInputMessage="1" showErrorMessage="1" errorTitle="入力できません" error="①４.事業内容を反映しています。[キャンセル]をクリックしてください。" sqref="B5:C24" xr:uid="{00000000-0002-0000-0800-000000000000}">
      <formula1>0</formula1>
    </dataValidation>
  </dataValidations>
  <pageMargins left="0.59055118110236227" right="0.39370078740157483" top="0.74803149606299213" bottom="0.35433070866141736" header="0.31496062992125984" footer="0.15748031496062992"/>
  <pageSetup paperSize="9" scale="92" fitToHeight="0" orientation="landscape" horizontalDpi="300" verticalDpi="300" r:id="rId1"/>
  <headerFooter>
    <oddHeader>&amp;L様式１（別添１）</oddHeader>
    <oddFooter>&amp;C&amp;"ＭＳ Ｐゴシック,標準"&amp;10&amp;P /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DA2E3DCA4D5C840A317C13F6C631511" ma:contentTypeVersion="" ma:contentTypeDescription="新しいドキュメントを作成します。" ma:contentTypeScope="" ma:versionID="65362879dd4b7fe3fb9e2d79533f2652">
  <xsd:schema xmlns:xsd="http://www.w3.org/2001/XMLSchema" xmlns:xs="http://www.w3.org/2001/XMLSchema" xmlns:p="http://schemas.microsoft.com/office/2006/metadata/properties" xmlns:ns2="B8B19DFE-728A-42EF-9258-EBAC78FB91A7" xmlns:ns3="c0e71000-e0cc-4dbf-97a7-5d91da37e7e6" xmlns:ns4="b8b19dfe-728a-42ef-9258-ebac78fb91a7" targetNamespace="http://schemas.microsoft.com/office/2006/metadata/properties" ma:root="true" ma:fieldsID="197c98407512a1c44161e354fbdf9ea1" ns2:_="" ns3:_="" ns4:_="">
    <xsd:import namespace="B8B19DFE-728A-42EF-9258-EBAC78FB91A7"/>
    <xsd:import namespace="c0e71000-e0cc-4dbf-97a7-5d91da37e7e6"/>
    <xsd:import namespace="b8b19dfe-728a-42ef-9258-ebac78fb91a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4:MediaServiceAutoTags" minOccurs="0"/>
                <xsd:element ref="ns4:MediaServiceEventHashCode" minOccurs="0"/>
                <xsd:element ref="ns4:MediaServiceGenerationTime" minOccurs="0"/>
                <xsd:element ref="ns4:MediaServiceDateTaken" minOccurs="0"/>
                <xsd:element ref="ns4:MediaServiceLocation" minOccurs="0"/>
                <xsd:element ref="ns4:MediaServiceOCR" minOccurs="0"/>
                <xsd:element ref="ns4:MediaServiceAutoKeyPoints" minOccurs="0"/>
                <xsd:element ref="ns4:MediaServiceKeyPoints" minOccurs="0"/>
                <xsd:element ref="ns4:_Flow_SignoffStatus" minOccurs="0"/>
                <xsd:element ref="ns4:MediaLengthInSeconds" minOccurs="0"/>
                <xsd:element ref="ns4: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19DFE-728A-42EF-9258-EBAC78FB91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e71000-e0cc-4dbf-97a7-5d91da37e7e6"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description="" ma:internalName="SharedWithDetails" ma:readOnly="true">
      <xsd:simpleType>
        <xsd:restriction base="dms:Note">
          <xsd:maxLength value="255"/>
        </xsd:restriction>
      </xsd:simpleType>
    </xsd:element>
    <xsd:element name="TaxCatchAll" ma:index="24" nillable="true" ma:displayName="Taxonomy Catch All Column" ma:hidden="true" ma:list="{D80D5513-E884-4501-93F4-8A11698933F8}" ma:internalName="TaxCatchAll" ma:showField="CatchAllData" ma:web="{07fc3bab-8455-42a2-8ada-c8a9e0978bb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8b19dfe-728a-42ef-9258-ebac78fb91a7" elementFormDefault="qualified">
    <xsd:import namespace="http://schemas.microsoft.com/office/2006/documentManagement/types"/>
    <xsd:import namespace="http://schemas.microsoft.com/office/infopath/2007/PartnerControls"/>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_Flow_SignoffStatus" ma:index="20" nillable="true" ma:displayName="承認の状態" ma:internalName="_x627f__x8a8d__x306e__x72b6__x614b_">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182b0f76-d187-467d-a507-94d1dbb104e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0e71000-e0cc-4dbf-97a7-5d91da37e7e6" xsi:nil="true"/>
    <lcf76f155ced4ddcb4097134ff3c332f xmlns="b8b19dfe-728a-42ef-9258-ebac78fb91a7">
      <Terms xmlns="http://schemas.microsoft.com/office/infopath/2007/PartnerControls"/>
    </lcf76f155ced4ddcb4097134ff3c332f>
    <_Flow_SignoffStatus xmlns="b8b19dfe-728a-42ef-9258-ebac78fb91a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D7FBAF-C182-4603-9B7D-DDF8542CCEE3}"/>
</file>

<file path=customXml/itemProps2.xml><?xml version="1.0" encoding="utf-8"?>
<ds:datastoreItem xmlns:ds="http://schemas.openxmlformats.org/officeDocument/2006/customXml" ds:itemID="{84D02F2C-A90B-4DA0-ACB9-EFE7EB20EDC3}">
  <ds:schemaRef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b6472c5e-a9fd-41b8-939b-123c6035c852"/>
    <ds:schemaRef ds:uri="http://schemas.microsoft.com/office/infopath/2007/PartnerControls"/>
    <ds:schemaRef ds:uri="http://www.w3.org/XML/1998/namespace"/>
    <ds:schemaRef ds:uri="http://purl.org/dc/terms/"/>
    <ds:schemaRef ds:uri="http://purl.org/dc/elements/1.1/"/>
    <ds:schemaRef ds:uri="c0e71000-e0cc-4dbf-97a7-5d91da37e7e6"/>
    <ds:schemaRef ds:uri="B6472C5E-A9FD-41B8-939B-123C6035C852"/>
  </ds:schemaRefs>
</ds:datastoreItem>
</file>

<file path=customXml/itemProps3.xml><?xml version="1.0" encoding="utf-8"?>
<ds:datastoreItem xmlns:ds="http://schemas.openxmlformats.org/officeDocument/2006/customXml" ds:itemID="{A73B9A2B-CCEC-4ED9-8F7F-60DF5DE783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69</vt:i4>
      </vt:variant>
      <vt:variant>
        <vt:lpstr>名前付き一覧</vt:lpstr>
      </vt:variant>
      <vt:variant>
        <vt:i4>108</vt:i4>
      </vt:variant>
    </vt:vector>
  </HeadingPairs>
  <TitlesOfParts>
    <vt:vector size="177" baseType="lpstr">
      <vt:lpstr>はじめに</vt:lpstr>
      <vt:lpstr>申請時もくじ</vt:lpstr>
      <vt:lpstr>様式①申請</vt:lpstr>
      <vt:lpstr>①1.概要</vt:lpstr>
      <vt:lpstr>①2.事業目的</vt:lpstr>
      <vt:lpstr>①3.実施体制</vt:lpstr>
      <vt:lpstr>①4.事業内容（PR）</vt:lpstr>
      <vt:lpstr>①4.事業内容（販促）</vt:lpstr>
      <vt:lpstr>①5.スケジュール(PR)</vt:lpstr>
      <vt:lpstr>①5.スケジュール(販促)</vt:lpstr>
      <vt:lpstr>①6.成果目標（PR）</vt:lpstr>
      <vt:lpstr>①6.成果目標（販促）</vt:lpstr>
      <vt:lpstr>①7.積算内訳（PR）</vt:lpstr>
      <vt:lpstr>①7.積算内訳（販促）</vt:lpstr>
      <vt:lpstr>①8.添付資料</vt:lpstr>
      <vt:lpstr>①交付申請書</vt:lpstr>
      <vt:lpstr>上期報告もくじ</vt:lpstr>
      <vt:lpstr>様式②上期</vt:lpstr>
      <vt:lpstr>②4.実施状況（PR）</vt:lpstr>
      <vt:lpstr>②4.実施状況（販促）</vt:lpstr>
      <vt:lpstr>②5.スケジュール(PR) </vt:lpstr>
      <vt:lpstr>②5.スケジュール(販促)</vt:lpstr>
      <vt:lpstr>②6.成果報告（PR）</vt:lpstr>
      <vt:lpstr>②6.成果報告（販促）</vt:lpstr>
      <vt:lpstr>②7.経費内訳（PR）</vt:lpstr>
      <vt:lpstr>②7.経費内訳（販促）</vt:lpstr>
      <vt:lpstr>②上期報告書</vt:lpstr>
      <vt:lpstr>様式③</vt:lpstr>
      <vt:lpstr>様式④</vt:lpstr>
      <vt:lpstr>様式⑤</vt:lpstr>
      <vt:lpstr>年度報告もくじ</vt:lpstr>
      <vt:lpstr>様式⑥年間</vt:lpstr>
      <vt:lpstr>⑥4.実施内容（PR）</vt:lpstr>
      <vt:lpstr>⑥4.実施内容（販促）</vt:lpstr>
      <vt:lpstr>⑥5.スケジュール(PR) </vt:lpstr>
      <vt:lpstr>⑥5.スケジュール(販促) </vt:lpstr>
      <vt:lpstr>⑥6.成果報告（PR）</vt:lpstr>
      <vt:lpstr>⑥6.成果報告（販促）</vt:lpstr>
      <vt:lpstr>⑥7.経費内訳（PR）</vt:lpstr>
      <vt:lpstr>⑥7.経費内訳（販促）</vt:lpstr>
      <vt:lpstr>別紙2</vt:lpstr>
      <vt:lpstr>⑥年間報告書</vt:lpstr>
      <vt:lpstr>上期変更もくじ</vt:lpstr>
      <vt:lpstr>様式⑦上期変更</vt:lpstr>
      <vt:lpstr>⑦1.活動計画変更（PR）</vt:lpstr>
      <vt:lpstr>⑦1.活動計画変更（販促）</vt:lpstr>
      <vt:lpstr>⑦2.変更活動積算内訳（PR）</vt:lpstr>
      <vt:lpstr>⑦2.変更活動積算内訳（販促）</vt:lpstr>
      <vt:lpstr>⑦変更交付</vt:lpstr>
      <vt:lpstr>下期変更もくじ</vt:lpstr>
      <vt:lpstr>様式⑧変更</vt:lpstr>
      <vt:lpstr>⑧1.活動計画変更（PR）</vt:lpstr>
      <vt:lpstr>⑧1.活動計画変更（販促）</vt:lpstr>
      <vt:lpstr>⑧2.変更活動積算内訳（PR）</vt:lpstr>
      <vt:lpstr>⑧2.変更活動積算内訳（販促）</vt:lpstr>
      <vt:lpstr>⑧変更交付</vt:lpstr>
      <vt:lpstr>事業成果もくじ</vt:lpstr>
      <vt:lpstr>様式⑨事業成果</vt:lpstr>
      <vt:lpstr>⑨1.活動内容（PR）</vt:lpstr>
      <vt:lpstr>⑨1.活動内容（販促）</vt:lpstr>
      <vt:lpstr>⑨2.目標と成果（PR）</vt:lpstr>
      <vt:lpstr>⑨2.目標と成果（販促）</vt:lpstr>
      <vt:lpstr>⑨3.評価分析（PR）</vt:lpstr>
      <vt:lpstr>⑨3.評価分析（販促）</vt:lpstr>
      <vt:lpstr>⑨4.活動方針（PR）</vt:lpstr>
      <vt:lpstr>⑨4.活動方針（販促）</vt:lpstr>
      <vt:lpstr>様式⑩消費税</vt:lpstr>
      <vt:lpstr>様式⑪事前着手</vt:lpstr>
      <vt:lpstr>別紙</vt:lpstr>
      <vt:lpstr>①1.概要!Print_Area</vt:lpstr>
      <vt:lpstr>①2.事業目的!Print_Area</vt:lpstr>
      <vt:lpstr>①3.実施体制!Print_Area</vt:lpstr>
      <vt:lpstr>'①4.事業内容（PR）'!Print_Area</vt:lpstr>
      <vt:lpstr>'①4.事業内容（販促）'!Print_Area</vt:lpstr>
      <vt:lpstr>'①5.スケジュール(PR)'!Print_Area</vt:lpstr>
      <vt:lpstr>'①5.スケジュール(販促)'!Print_Area</vt:lpstr>
      <vt:lpstr>'①6.成果目標（PR）'!Print_Area</vt:lpstr>
      <vt:lpstr>'①6.成果目標（販促）'!Print_Area</vt:lpstr>
      <vt:lpstr>'①7.積算内訳（PR）'!Print_Area</vt:lpstr>
      <vt:lpstr>'①7.積算内訳（販促）'!Print_Area</vt:lpstr>
      <vt:lpstr>①8.添付資料!Print_Area</vt:lpstr>
      <vt:lpstr>①交付申請書!Print_Area</vt:lpstr>
      <vt:lpstr>'②4.実施状況（PR）'!Print_Area</vt:lpstr>
      <vt:lpstr>'②4.実施状況（販促）'!Print_Area</vt:lpstr>
      <vt:lpstr>'②5.スケジュール(PR) '!Print_Area</vt:lpstr>
      <vt:lpstr>'②5.スケジュール(販促)'!Print_Area</vt:lpstr>
      <vt:lpstr>'②6.成果報告（PR）'!Print_Area</vt:lpstr>
      <vt:lpstr>'②6.成果報告（販促）'!Print_Area</vt:lpstr>
      <vt:lpstr>'②7.経費内訳（PR）'!Print_Area</vt:lpstr>
      <vt:lpstr>'②7.経費内訳（販促）'!Print_Area</vt:lpstr>
      <vt:lpstr>②上期報告書!Print_Area</vt:lpstr>
      <vt:lpstr>'⑥4.実施内容（PR）'!Print_Area</vt:lpstr>
      <vt:lpstr>'⑥4.実施内容（販促）'!Print_Area</vt:lpstr>
      <vt:lpstr>'⑥5.スケジュール(PR) '!Print_Area</vt:lpstr>
      <vt:lpstr>'⑥5.スケジュール(販促) '!Print_Area</vt:lpstr>
      <vt:lpstr>'⑥6.成果報告（PR）'!Print_Area</vt:lpstr>
      <vt:lpstr>'⑥6.成果報告（販促）'!Print_Area</vt:lpstr>
      <vt:lpstr>'⑥7.経費内訳（PR）'!Print_Area</vt:lpstr>
      <vt:lpstr>'⑥7.経費内訳（販促）'!Print_Area</vt:lpstr>
      <vt:lpstr>⑥年間報告書!Print_Area</vt:lpstr>
      <vt:lpstr>'⑦1.活動計画変更（PR）'!Print_Area</vt:lpstr>
      <vt:lpstr>'⑦1.活動計画変更（販促）'!Print_Area</vt:lpstr>
      <vt:lpstr>'⑦2.変更活動積算内訳（PR）'!Print_Area</vt:lpstr>
      <vt:lpstr>'⑦2.変更活動積算内訳（販促）'!Print_Area</vt:lpstr>
      <vt:lpstr>⑦変更交付!Print_Area</vt:lpstr>
      <vt:lpstr>'⑧1.活動計画変更（PR）'!Print_Area</vt:lpstr>
      <vt:lpstr>'⑧1.活動計画変更（販促）'!Print_Area</vt:lpstr>
      <vt:lpstr>'⑧2.変更活動積算内訳（PR）'!Print_Area</vt:lpstr>
      <vt:lpstr>'⑧2.変更活動積算内訳（販促）'!Print_Area</vt:lpstr>
      <vt:lpstr>⑧変更交付!Print_Area</vt:lpstr>
      <vt:lpstr>'⑨1.活動内容（PR）'!Print_Area</vt:lpstr>
      <vt:lpstr>'⑨1.活動内容（販促）'!Print_Area</vt:lpstr>
      <vt:lpstr>'⑨2.目標と成果（PR）'!Print_Area</vt:lpstr>
      <vt:lpstr>'⑨2.目標と成果（販促）'!Print_Area</vt:lpstr>
      <vt:lpstr>'⑨3.評価分析（PR）'!Print_Area</vt:lpstr>
      <vt:lpstr>'⑨3.評価分析（販促）'!Print_Area</vt:lpstr>
      <vt:lpstr>'⑨4.活動方針（PR）'!Print_Area</vt:lpstr>
      <vt:lpstr>'⑨4.活動方針（販促）'!Print_Area</vt:lpstr>
      <vt:lpstr>下期変更もくじ!Print_Area</vt:lpstr>
      <vt:lpstr>事業成果もくじ!Print_Area</vt:lpstr>
      <vt:lpstr>上期変更もくじ!Print_Area</vt:lpstr>
      <vt:lpstr>上期報告もくじ!Print_Area</vt:lpstr>
      <vt:lpstr>申請時もくじ!Print_Area</vt:lpstr>
      <vt:lpstr>年度報告もくじ!Print_Area</vt:lpstr>
      <vt:lpstr>別紙!Print_Area</vt:lpstr>
      <vt:lpstr>別紙2!Print_Area</vt:lpstr>
      <vt:lpstr>様式①申請!Print_Area</vt:lpstr>
      <vt:lpstr>様式②上期!Print_Area</vt:lpstr>
      <vt:lpstr>様式③!Print_Area</vt:lpstr>
      <vt:lpstr>様式④!Print_Area</vt:lpstr>
      <vt:lpstr>様式⑤!Print_Area</vt:lpstr>
      <vt:lpstr>様式⑥年間!Print_Area</vt:lpstr>
      <vt:lpstr>様式⑦上期変更!Print_Area</vt:lpstr>
      <vt:lpstr>様式⑧変更!Print_Area</vt:lpstr>
      <vt:lpstr>様式⑨事業成果!Print_Area</vt:lpstr>
      <vt:lpstr>様式⑩消費税!Print_Area</vt:lpstr>
      <vt:lpstr>様式⑪事前着手!Print_Area</vt:lpstr>
      <vt:lpstr>'①4.事業内容（PR）'!Print_Titles</vt:lpstr>
      <vt:lpstr>'①4.事業内容（販促）'!Print_Titles</vt:lpstr>
      <vt:lpstr>'①5.スケジュール(PR)'!Print_Titles</vt:lpstr>
      <vt:lpstr>'①5.スケジュール(販促)'!Print_Titles</vt:lpstr>
      <vt:lpstr>'①6.成果目標（PR）'!Print_Titles</vt:lpstr>
      <vt:lpstr>'①6.成果目標（販促）'!Print_Titles</vt:lpstr>
      <vt:lpstr>'①7.積算内訳（PR）'!Print_Titles</vt:lpstr>
      <vt:lpstr>'①7.積算内訳（販促）'!Print_Titles</vt:lpstr>
      <vt:lpstr>'②4.実施状況（PR）'!Print_Titles</vt:lpstr>
      <vt:lpstr>'②4.実施状況（販促）'!Print_Titles</vt:lpstr>
      <vt:lpstr>'②5.スケジュール(PR) '!Print_Titles</vt:lpstr>
      <vt:lpstr>'②5.スケジュール(販促)'!Print_Titles</vt:lpstr>
      <vt:lpstr>'②6.成果報告（PR）'!Print_Titles</vt:lpstr>
      <vt:lpstr>'②6.成果報告（販促）'!Print_Titles</vt:lpstr>
      <vt:lpstr>'②7.経費内訳（PR）'!Print_Titles</vt:lpstr>
      <vt:lpstr>'②7.経費内訳（販促）'!Print_Titles</vt:lpstr>
      <vt:lpstr>'⑥4.実施内容（PR）'!Print_Titles</vt:lpstr>
      <vt:lpstr>'⑥4.実施内容（販促）'!Print_Titles</vt:lpstr>
      <vt:lpstr>'⑥5.スケジュール(PR) '!Print_Titles</vt:lpstr>
      <vt:lpstr>'⑥5.スケジュール(販促) '!Print_Titles</vt:lpstr>
      <vt:lpstr>'⑥6.成果報告（PR）'!Print_Titles</vt:lpstr>
      <vt:lpstr>'⑥6.成果報告（販促）'!Print_Titles</vt:lpstr>
      <vt:lpstr>'⑥7.経費内訳（PR）'!Print_Titles</vt:lpstr>
      <vt:lpstr>'⑥7.経費内訳（販促）'!Print_Titles</vt:lpstr>
      <vt:lpstr>'⑦1.活動計画変更（PR）'!Print_Titles</vt:lpstr>
      <vt:lpstr>'⑦1.活動計画変更（販促）'!Print_Titles</vt:lpstr>
      <vt:lpstr>'⑦2.変更活動積算内訳（PR）'!Print_Titles</vt:lpstr>
      <vt:lpstr>'⑦2.変更活動積算内訳（販促）'!Print_Titles</vt:lpstr>
      <vt:lpstr>'⑧1.活動計画変更（PR）'!Print_Titles</vt:lpstr>
      <vt:lpstr>'⑧1.活動計画変更（販促）'!Print_Titles</vt:lpstr>
      <vt:lpstr>'⑧2.変更活動積算内訳（PR）'!Print_Titles</vt:lpstr>
      <vt:lpstr>'⑧2.変更活動積算内訳（販促）'!Print_Titles</vt:lpstr>
      <vt:lpstr>'⑨1.活動内容（PR）'!Print_Titles</vt:lpstr>
      <vt:lpstr>'⑨1.活動内容（販促）'!Print_Titles</vt:lpstr>
      <vt:lpstr>'⑨2.目標と成果（PR）'!Print_Titles</vt:lpstr>
      <vt:lpstr>'⑨2.目標と成果（販促）'!Print_Titles</vt:lpstr>
      <vt:lpstr>'⑨3.評価分析（PR）'!Print_Titles</vt:lpstr>
      <vt:lpstr>'⑨3.評価分析（販促）'!Print_Titles</vt:lpstr>
      <vt:lpstr>'⑨4.活動方針（PR）'!Print_Titles</vt:lpstr>
      <vt:lpstr>'⑨4.活動方針（販促）'!Print_Titles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2020-03-04T04:52:48Z</dcterms:created>
  <dcterms:modified xsi:type="dcterms:W3CDTF">2022-05-24T07:48:30Z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0x0101008DA2E3DCA4D5C840A317C13F6C631511</vt:lpwstr>
  </property>
  <property fmtid="{D5CDD505-2E9C-101B-9397-08002B2CF9AE}" pid="3" name="MediaServiceImageTags">
    <vt:lpwstr/>
  </property>
</Properties>
</file>